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1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W28" i="13" l="1"/>
  <c r="U28" i="13" l="1"/>
  <c r="R13" i="13" l="1"/>
  <c r="R24" i="13"/>
  <c r="R7" i="13"/>
  <c r="R10" i="13"/>
  <c r="V13" i="13"/>
  <c r="D28" i="12" l="1"/>
  <c r="U28" i="12" l="1"/>
  <c r="V9" i="12"/>
  <c r="V12" i="12"/>
  <c r="V13" i="12"/>
  <c r="V14" i="12"/>
  <c r="V16" i="12"/>
  <c r="V24" i="12"/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N26" i="13"/>
  <c r="M26" i="13"/>
  <c r="R26" i="13" s="1"/>
  <c r="V26" i="13" s="1"/>
  <c r="N25" i="13"/>
  <c r="M25" i="13"/>
  <c r="N24" i="13"/>
  <c r="M24" i="13"/>
  <c r="V24" i="13" s="1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R16" i="13" s="1"/>
  <c r="V16" i="13" s="1"/>
  <c r="N15" i="13"/>
  <c r="M15" i="13"/>
  <c r="N14" i="13"/>
  <c r="M14" i="13"/>
  <c r="N13" i="13"/>
  <c r="M13" i="13"/>
  <c r="N12" i="13"/>
  <c r="M12" i="13"/>
  <c r="R12" i="13" s="1"/>
  <c r="V12" i="13" s="1"/>
  <c r="N11" i="13"/>
  <c r="M11" i="13"/>
  <c r="N10" i="13"/>
  <c r="M10" i="13"/>
  <c r="N9" i="13"/>
  <c r="M9" i="13"/>
  <c r="N8" i="13"/>
  <c r="M8" i="13"/>
  <c r="N7" i="13"/>
  <c r="M7" i="13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V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O22" i="19" l="1"/>
  <c r="O14" i="19"/>
  <c r="N13" i="33"/>
  <c r="O10" i="19"/>
  <c r="N28" i="19"/>
  <c r="N28" i="18"/>
  <c r="N28" i="17"/>
  <c r="O22" i="13"/>
  <c r="R22" i="13"/>
  <c r="V22" i="13" s="1"/>
  <c r="S23" i="13"/>
  <c r="T23" i="13" s="1"/>
  <c r="R23" i="13"/>
  <c r="V23" i="13" s="1"/>
  <c r="S27" i="13"/>
  <c r="T27" i="13" s="1"/>
  <c r="R27" i="13"/>
  <c r="V27" i="13" s="1"/>
  <c r="S19" i="13"/>
  <c r="T19" i="13" s="1"/>
  <c r="R19" i="13"/>
  <c r="V19" i="13" s="1"/>
  <c r="O8" i="13"/>
  <c r="R8" i="13"/>
  <c r="V8" i="13" s="1"/>
  <c r="S25" i="13"/>
  <c r="T25" i="13" s="1"/>
  <c r="R25" i="13"/>
  <c r="V25" i="13" s="1"/>
  <c r="S15" i="13"/>
  <c r="T15" i="13" s="1"/>
  <c r="R15" i="13"/>
  <c r="V15" i="13" s="1"/>
  <c r="O20" i="13"/>
  <c r="R20" i="13"/>
  <c r="V20" i="13" s="1"/>
  <c r="S21" i="13"/>
  <c r="T21" i="13" s="1"/>
  <c r="R21" i="13"/>
  <c r="V21" i="13" s="1"/>
  <c r="S11" i="13"/>
  <c r="T11" i="13" s="1"/>
  <c r="R11" i="13"/>
  <c r="V11" i="13" s="1"/>
  <c r="O18" i="13"/>
  <c r="R18" i="13"/>
  <c r="V18" i="13" s="1"/>
  <c r="S17" i="13"/>
  <c r="T17" i="13" s="1"/>
  <c r="R17" i="13"/>
  <c r="V17" i="13" s="1"/>
  <c r="O14" i="13"/>
  <c r="R14" i="13"/>
  <c r="V14" i="13" s="1"/>
  <c r="S9" i="13"/>
  <c r="T9" i="13" s="1"/>
  <c r="R9" i="13"/>
  <c r="V9" i="13" s="1"/>
  <c r="O10" i="13"/>
  <c r="V10" i="13"/>
  <c r="O16" i="13"/>
  <c r="S7" i="13"/>
  <c r="V7" i="13"/>
  <c r="O12" i="13"/>
  <c r="S13" i="13"/>
  <c r="T13" i="13" s="1"/>
  <c r="N28" i="13"/>
  <c r="O18" i="12"/>
  <c r="O14" i="12"/>
  <c r="N28" i="12"/>
  <c r="M21" i="33"/>
  <c r="S21" i="33" s="1"/>
  <c r="T21" i="33" s="1"/>
  <c r="O20" i="11"/>
  <c r="N28" i="11"/>
  <c r="N28" i="10"/>
  <c r="O26" i="8"/>
  <c r="O14" i="8"/>
  <c r="O24" i="8"/>
  <c r="N28" i="8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3" i="33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T7" i="12"/>
  <c r="R7" i="12"/>
  <c r="V7" i="12" s="1"/>
  <c r="R9" i="12"/>
  <c r="R11" i="12"/>
  <c r="V11" i="12" s="1"/>
  <c r="R13" i="12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R16" i="12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3" l="1"/>
  <c r="R21" i="33"/>
  <c r="O21" i="33"/>
  <c r="V28" i="12"/>
  <c r="O25" i="33"/>
  <c r="S18" i="33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<sst xmlns="http://schemas.openxmlformats.org/spreadsheetml/2006/main" count="1512" uniqueCount="71">
  <si>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</si>
  <si>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</si>
  <si>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</si>
  <si>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</si>
  <si>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</si>
  <si>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</si>
  <si>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</si>
  <si>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</si>
  <si>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</si>
  <si>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</si>
  <si>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</si>
  <si>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</si>
  <si>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</si>
  <si>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</si>
  <si>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</si>
  <si>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</si>
  <si>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</si>
  <si>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</si>
  <si>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</si>
  <si>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</si>
  <si>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</si>
  <si>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</si>
  <si>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</si>
  <si>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</si>
  <si>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</si>
  <si>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</si>
  <si>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</si>
  <si>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</si>
  <si>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</si>
  <si>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</si>
  <si>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</si>
  <si>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</si>
  <si>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</si>
  <si>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</si>
  <si>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</si>
  <si>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</si>
  <si>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</si>
  <si>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</si>
  <si>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</si>
  <si>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</si>
  <si>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</si>
  <si>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</si>
  <si>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</si>
  <si>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</si>
  <si>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</si>
  <si>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</si>
  <si>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</si>
  <si>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</si>
  <si>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</si>
  <si>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</si>
  <si>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</si>
  <si>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</si>
  <si>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</si>
  <si>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</si>
  <si>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</si>
  <si>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</si>
  <si>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</si>
  <si>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</si>
  <si>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</si>
  <si>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</si>
  <si>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</si>
  <si>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</si>
  <si>
    <t>Date:10/04/2021</t>
  </si>
  <si>
    <t>Date: 11/04/2021</t>
  </si>
  <si>
    <t>Date: 12/04/2021</t>
  </si>
  <si>
    <t>ACT Value</t>
  </si>
  <si>
    <t>Date:13/04/2021</t>
  </si>
  <si>
    <t>commison</t>
  </si>
  <si>
    <t>Date:17.04.2021</t>
  </si>
  <si>
    <t>Date: 18/04/2021</t>
  </si>
  <si>
    <t>Date:19.04.2021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</si>
</sst>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" fontId="12" fillId="9" borderId="5" xfId="0" applyNumberFormat="1" applyFont="1" applyFill="1" applyBorder="1" applyAlignment="1">
      <alignment horizontal="center" vertical="center" wrapText="1"/>
    </xf>
    <xf numFmtId="1" fontId="13" fillId="6" borderId="5" xfId="0" applyNumberFormat="1" applyFont="1" applyFill="1" applyBorder="1" applyAlignment="1">
      <alignment horizontal="center" vertical="center"/>
    </xf>
    <xf numFmtId="1" fontId="13" fillId="0" borderId="5" xfId="0" applyNumberFormat="1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/>
    </xf>
    <xf numFmtId="0" fontId="0" fillId="0" borderId="5" xfId="0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1" fontId="6" fillId="6" borderId="12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8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6" sqref="G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48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168170</v>
      </c>
      <c r="E28" s="45">
        <f t="shared" si="6"/>
        <v>330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430</v>
      </c>
      <c r="I28" s="45">
        <f t="shared" si="7"/>
        <v>60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180840</v>
      </c>
      <c r="N28" s="45">
        <f t="shared" si="7"/>
        <v>193210</v>
      </c>
      <c r="O28" s="46">
        <f t="shared" si="7"/>
        <v>4973.0999999999995</v>
      </c>
      <c r="P28" s="45">
        <f t="shared" si="7"/>
        <v>0</v>
      </c>
      <c r="Q28" s="45">
        <f t="shared" si="7"/>
        <v>1805</v>
      </c>
      <c r="R28" s="45">
        <f t="shared" si="7"/>
        <v>186431.9</v>
      </c>
      <c r="S28" s="45">
        <f t="shared" si="7"/>
        <v>1717.98</v>
      </c>
      <c r="T28" s="47">
        <f t="shared" si="7"/>
        <v>-87.020000000000067</v>
      </c>
    </row>
    <row r="29" spans="1:20" ht="15.75" thickBot="1" x14ac:dyDescent="0.3">
      <c r="A29" s="79" t="s">
        <v>45</v>
      </c>
      <c r="B29" s="80"/>
      <c r="C29" s="81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5" priority="44" operator="equal">
      <formula>212030016606640</formula>
    </cfRule>
  </conditionalFormatting>
  <conditionalFormatting sqref="D29 E28:K29 E4 E6">
    <cfRule type="cellIs" dxfId="1384" priority="42" operator="equal">
      <formula>$E$4</formula>
    </cfRule>
    <cfRule type="cellIs" dxfId="1383" priority="43" operator="equal">
      <formula>2120</formula>
    </cfRule>
  </conditionalFormatting>
  <conditionalFormatting sqref="D29:E29 F28:F29 F4 F6">
    <cfRule type="cellIs" dxfId="1382" priority="40" operator="equal">
      <formula>$F$4</formula>
    </cfRule>
    <cfRule type="cellIs" dxfId="1381" priority="41" operator="equal">
      <formula>300</formula>
    </cfRule>
  </conditionalFormatting>
  <conditionalFormatting sqref="G28:G29 G4 G6">
    <cfRule type="cellIs" dxfId="1380" priority="38" operator="equal">
      <formula>$G$4</formula>
    </cfRule>
    <cfRule type="cellIs" dxfId="1379" priority="39" operator="equal">
      <formula>1660</formula>
    </cfRule>
  </conditionalFormatting>
  <conditionalFormatting sqref="H28:H29 H4 H6">
    <cfRule type="cellIs" dxfId="1378" priority="36" operator="equal">
      <formula>$H$4</formula>
    </cfRule>
    <cfRule type="cellIs" dxfId="1377" priority="37" operator="equal">
      <formula>6640</formula>
    </cfRule>
  </conditionalFormatting>
  <conditionalFormatting sqref="T6:T28">
    <cfRule type="cellIs" dxfId="1376" priority="35" operator="lessThan">
      <formula>0</formula>
    </cfRule>
  </conditionalFormatting>
  <conditionalFormatting sqref="T7:T27">
    <cfRule type="cellIs" dxfId="1375" priority="32" operator="lessThan">
      <formula>0</formula>
    </cfRule>
    <cfRule type="cellIs" dxfId="1374" priority="33" operator="lessThan">
      <formula>0</formula>
    </cfRule>
    <cfRule type="cellIs" dxfId="1373" priority="34" operator="lessThan">
      <formula>0</formula>
    </cfRule>
  </conditionalFormatting>
  <conditionalFormatting sqref="E28:K28 E4 E6">
    <cfRule type="cellIs" dxfId="1372" priority="31" operator="equal">
      <formula>$E$4</formula>
    </cfRule>
  </conditionalFormatting>
  <conditionalFormatting sqref="D28:D29 D4:K4 M4 D6">
    <cfRule type="cellIs" dxfId="1371" priority="30" operator="equal">
      <formula>$D$4</formula>
    </cfRule>
  </conditionalFormatting>
  <conditionalFormatting sqref="I28:I29 I4 I6">
    <cfRule type="cellIs" dxfId="1370" priority="29" operator="equal">
      <formula>$I$4</formula>
    </cfRule>
  </conditionalFormatting>
  <conditionalFormatting sqref="J28:J29 J4 J6">
    <cfRule type="cellIs" dxfId="1369" priority="28" operator="equal">
      <formula>$J$4</formula>
    </cfRule>
  </conditionalFormatting>
  <conditionalFormatting sqref="K28:K29 K4 K6">
    <cfRule type="cellIs" dxfId="1368" priority="27" operator="equal">
      <formula>$K$4</formula>
    </cfRule>
  </conditionalFormatting>
  <conditionalFormatting sqref="M4:M6">
    <cfRule type="cellIs" dxfId="1367" priority="26" operator="equal">
      <formula>$L$4</formula>
    </cfRule>
  </conditionalFormatting>
  <conditionalFormatting sqref="T7:T28">
    <cfRule type="cellIs" dxfId="1366" priority="23" operator="lessThan">
      <formula>0</formula>
    </cfRule>
    <cfRule type="cellIs" dxfId="1365" priority="24" operator="lessThan">
      <formula>0</formula>
    </cfRule>
    <cfRule type="cellIs" dxfId="1364" priority="25" operator="lessThan">
      <formula>0</formula>
    </cfRule>
  </conditionalFormatting>
  <conditionalFormatting sqref="T6:T28">
    <cfRule type="cellIs" dxfId="1363" priority="21" operator="lessThan">
      <formula>0</formula>
    </cfRule>
  </conditionalFormatting>
  <conditionalFormatting sqref="T7:T27">
    <cfRule type="cellIs" dxfId="1362" priority="18" operator="lessThan">
      <formula>0</formula>
    </cfRule>
    <cfRule type="cellIs" dxfId="1361" priority="19" operator="lessThan">
      <formula>0</formula>
    </cfRule>
    <cfRule type="cellIs" dxfId="1360" priority="20" operator="lessThan">
      <formula>0</formula>
    </cfRule>
  </conditionalFormatting>
  <conditionalFormatting sqref="T7:T28">
    <cfRule type="cellIs" dxfId="1359" priority="15" operator="lessThan">
      <formula>0</formula>
    </cfRule>
    <cfRule type="cellIs" dxfId="1358" priority="16" operator="lessThan">
      <formula>0</formula>
    </cfRule>
    <cfRule type="cellIs" dxfId="1357" priority="17" operator="lessThan">
      <formula>0</formula>
    </cfRule>
  </conditionalFormatting>
  <conditionalFormatting sqref="L4 L6 L28:L29">
    <cfRule type="cellIs" dxfId="1356" priority="13" operator="equal">
      <formula>$L$4</formula>
    </cfRule>
  </conditionalFormatting>
  <conditionalFormatting sqref="D7:S7">
    <cfRule type="cellIs" dxfId="1355" priority="12" operator="greaterThan">
      <formula>0</formula>
    </cfRule>
  </conditionalFormatting>
  <conditionalFormatting sqref="D9:S9">
    <cfRule type="cellIs" dxfId="1354" priority="11" operator="greaterThan">
      <formula>0</formula>
    </cfRule>
  </conditionalFormatting>
  <conditionalFormatting sqref="D11:S11">
    <cfRule type="cellIs" dxfId="1353" priority="10" operator="greaterThan">
      <formula>0</formula>
    </cfRule>
  </conditionalFormatting>
  <conditionalFormatting sqref="D13:S13">
    <cfRule type="cellIs" dxfId="1352" priority="9" operator="greaterThan">
      <formula>0</formula>
    </cfRule>
  </conditionalFormatting>
  <conditionalFormatting sqref="D15:S15">
    <cfRule type="cellIs" dxfId="1351" priority="8" operator="greaterThan">
      <formula>0</formula>
    </cfRule>
  </conditionalFormatting>
  <conditionalFormatting sqref="D17:S17">
    <cfRule type="cellIs" dxfId="1350" priority="7" operator="greaterThan">
      <formula>0</formula>
    </cfRule>
  </conditionalFormatting>
  <conditionalFormatting sqref="D19:S19">
    <cfRule type="cellIs" dxfId="1349" priority="6" operator="greaterThan">
      <formula>0</formula>
    </cfRule>
  </conditionalFormatting>
  <conditionalFormatting sqref="D21:S21">
    <cfRule type="cellIs" dxfId="1348" priority="5" operator="greaterThan">
      <formula>0</formula>
    </cfRule>
  </conditionalFormatting>
  <conditionalFormatting sqref="D23:S23">
    <cfRule type="cellIs" dxfId="1347" priority="4" operator="greaterThan">
      <formula>0</formula>
    </cfRule>
  </conditionalFormatting>
  <conditionalFormatting sqref="D25:S25">
    <cfRule type="cellIs" dxfId="1346" priority="3" operator="greaterThan">
      <formula>0</formula>
    </cfRule>
  </conditionalFormatting>
  <conditionalFormatting sqref="D27:S27">
    <cfRule type="cellIs" dxfId="1345" priority="2" operator="greaterThan">
      <formula>0</formula>
    </cfRule>
  </conditionalFormatting>
  <conditionalFormatting sqref="D5:L5">
    <cfRule type="cellIs" dxfId="1344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0" activePane="bottomLeft" state="frozen"/>
      <selection pane="bottomLeft" activeCell="Q13" sqref="Q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1" bestFit="1" customWidth="1"/>
  </cols>
  <sheetData>
    <row r="1" spans="1:21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1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>
        <v>1553928633</v>
      </c>
    </row>
    <row r="3" spans="1:21" ht="18.75" x14ac:dyDescent="0.25">
      <c r="A3" s="86" t="s">
        <v>62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1" x14ac:dyDescent="0.25">
      <c r="A4" s="90" t="s">
        <v>1</v>
      </c>
      <c r="B4" s="90"/>
      <c r="C4" s="1"/>
      <c r="D4" s="2">
        <f>'9'!D29</f>
        <v>538683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1001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91"/>
      <c r="O4" s="91"/>
      <c r="P4" s="91"/>
      <c r="Q4" s="91"/>
      <c r="R4" s="91"/>
      <c r="S4" s="91"/>
      <c r="T4" s="91"/>
    </row>
    <row r="5" spans="1:21" x14ac:dyDescent="0.25">
      <c r="A5" s="90" t="s">
        <v>2</v>
      </c>
      <c r="B5" s="9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22000</v>
      </c>
      <c r="E7" s="22">
        <v>50</v>
      </c>
      <c r="F7" s="22">
        <v>100</v>
      </c>
      <c r="G7" s="22"/>
      <c r="H7" s="22">
        <v>80</v>
      </c>
      <c r="I7" s="23">
        <v>4</v>
      </c>
      <c r="J7" s="23"/>
      <c r="K7" s="23"/>
      <c r="L7" s="23"/>
      <c r="M7" s="20">
        <f>D7+E7*20+F7*10+G7*9+H7*9</f>
        <v>24720</v>
      </c>
      <c r="N7" s="24">
        <f>D7+E7*20+F7*10+G7*9+H7*9+I7*191+J7*191+K7*182+L7*100</f>
        <v>25484</v>
      </c>
      <c r="O7" s="25">
        <f>M7*2.75%</f>
        <v>679.8</v>
      </c>
      <c r="P7" s="26"/>
      <c r="Q7" s="26">
        <v>124</v>
      </c>
      <c r="R7" s="24">
        <f>M7-(M7*2.75%)+I7*191+J7*191+K7*182+L7*100-Q7</f>
        <v>24680.2</v>
      </c>
      <c r="S7" s="25">
        <f>M7*0.95%</f>
        <v>234.84</v>
      </c>
      <c r="T7" s="27">
        <f>S7-Q7</f>
        <v>110.84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9757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9757</v>
      </c>
      <c r="N8" s="24">
        <f t="shared" ref="N8:N27" si="1">D8+E8*20+F8*10+G8*9+H8*9+I8*191+J8*191+K8*182+L8*100</f>
        <v>9757</v>
      </c>
      <c r="O8" s="25">
        <f t="shared" ref="O8:O27" si="2">M8*2.75%</f>
        <v>268.3175</v>
      </c>
      <c r="P8" s="26"/>
      <c r="Q8" s="26">
        <v>88</v>
      </c>
      <c r="R8" s="24">
        <f t="shared" ref="R8:R27" si="3">M8-(M8*2.75%)+I8*191+J8*191+K8*182+L8*100-Q8</f>
        <v>9400.6825000000008</v>
      </c>
      <c r="S8" s="25">
        <f t="shared" ref="S8:S27" si="4">M8*0.95%</f>
        <v>92.691499999999991</v>
      </c>
      <c r="T8" s="27">
        <f t="shared" ref="T8:T27" si="5">S8-Q8</f>
        <v>4.6914999999999907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25622</v>
      </c>
      <c r="E9" s="30">
        <v>30</v>
      </c>
      <c r="F9" s="30"/>
      <c r="G9" s="30"/>
      <c r="H9" s="30">
        <v>500</v>
      </c>
      <c r="I9" s="20">
        <v>10</v>
      </c>
      <c r="J9" s="20"/>
      <c r="K9" s="20"/>
      <c r="L9" s="20"/>
      <c r="M9" s="20">
        <f t="shared" si="0"/>
        <v>30722</v>
      </c>
      <c r="N9" s="24">
        <f t="shared" si="1"/>
        <v>32632</v>
      </c>
      <c r="O9" s="25">
        <f t="shared" si="2"/>
        <v>844.85500000000002</v>
      </c>
      <c r="P9" s="26"/>
      <c r="Q9" s="26">
        <v>157</v>
      </c>
      <c r="R9" s="24">
        <f t="shared" si="3"/>
        <v>31630.145</v>
      </c>
      <c r="S9" s="25">
        <f t="shared" si="4"/>
        <v>291.85899999999998</v>
      </c>
      <c r="T9" s="27">
        <f t="shared" si="5"/>
        <v>134.85899999999998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9244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9244</v>
      </c>
      <c r="N10" s="24">
        <f t="shared" si="1"/>
        <v>9626</v>
      </c>
      <c r="O10" s="25">
        <f t="shared" si="2"/>
        <v>254.21</v>
      </c>
      <c r="P10" s="26"/>
      <c r="Q10" s="26">
        <v>31</v>
      </c>
      <c r="R10" s="24">
        <f t="shared" si="3"/>
        <v>9340.7900000000009</v>
      </c>
      <c r="S10" s="25">
        <f t="shared" si="4"/>
        <v>87.817999999999998</v>
      </c>
      <c r="T10" s="27">
        <f t="shared" si="5"/>
        <v>56.817999999999998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13062</v>
      </c>
      <c r="E11" s="30">
        <v>100</v>
      </c>
      <c r="F11" s="30">
        <v>100</v>
      </c>
      <c r="G11" s="32"/>
      <c r="H11" s="30">
        <v>600</v>
      </c>
      <c r="I11" s="20">
        <v>21</v>
      </c>
      <c r="J11" s="20"/>
      <c r="K11" s="20"/>
      <c r="L11" s="20"/>
      <c r="M11" s="20">
        <f t="shared" si="0"/>
        <v>21462</v>
      </c>
      <c r="N11" s="24">
        <f t="shared" si="1"/>
        <v>25473</v>
      </c>
      <c r="O11" s="25">
        <f t="shared" si="2"/>
        <v>590.20500000000004</v>
      </c>
      <c r="P11" s="26"/>
      <c r="Q11" s="26">
        <v>62</v>
      </c>
      <c r="R11" s="24">
        <f t="shared" si="3"/>
        <v>24820.794999999998</v>
      </c>
      <c r="S11" s="25">
        <f t="shared" si="4"/>
        <v>203.88899999999998</v>
      </c>
      <c r="T11" s="27">
        <f t="shared" si="5"/>
        <v>141.88899999999998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7375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7375</v>
      </c>
      <c r="N12" s="24">
        <f t="shared" si="1"/>
        <v>7375</v>
      </c>
      <c r="O12" s="25">
        <f t="shared" si="2"/>
        <v>202.8125</v>
      </c>
      <c r="P12" s="26"/>
      <c r="Q12" s="26">
        <v>32</v>
      </c>
      <c r="R12" s="24">
        <f t="shared" si="3"/>
        <v>7140.1875</v>
      </c>
      <c r="S12" s="25">
        <f t="shared" si="4"/>
        <v>70.0625</v>
      </c>
      <c r="T12" s="27">
        <f t="shared" si="5"/>
        <v>38.0625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12447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12447</v>
      </c>
      <c r="N13" s="24">
        <f t="shared" si="1"/>
        <v>12447</v>
      </c>
      <c r="O13" s="25">
        <f t="shared" si="2"/>
        <v>342.29250000000002</v>
      </c>
      <c r="P13" s="26"/>
      <c r="Q13" s="26">
        <v>55</v>
      </c>
      <c r="R13" s="24">
        <f t="shared" si="3"/>
        <v>12049.7075</v>
      </c>
      <c r="S13" s="25">
        <f t="shared" si="4"/>
        <v>118.2465</v>
      </c>
      <c r="T13" s="27">
        <f t="shared" si="5"/>
        <v>63.246499999999997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32911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32911</v>
      </c>
      <c r="N14" s="24">
        <f t="shared" si="1"/>
        <v>32911</v>
      </c>
      <c r="O14" s="25">
        <f t="shared" si="2"/>
        <v>905.05250000000001</v>
      </c>
      <c r="P14" s="26"/>
      <c r="Q14" s="26">
        <v>176</v>
      </c>
      <c r="R14" s="24">
        <f t="shared" si="3"/>
        <v>31829.947499999998</v>
      </c>
      <c r="S14" s="25">
        <f t="shared" si="4"/>
        <v>312.65449999999998</v>
      </c>
      <c r="T14" s="27">
        <f t="shared" si="5"/>
        <v>136.65449999999998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17120</v>
      </c>
      <c r="E15" s="30">
        <v>50</v>
      </c>
      <c r="F15" s="30">
        <v>30</v>
      </c>
      <c r="G15" s="30"/>
      <c r="H15" s="30">
        <v>180</v>
      </c>
      <c r="I15" s="20">
        <v>7</v>
      </c>
      <c r="J15" s="20"/>
      <c r="K15" s="20">
        <v>3</v>
      </c>
      <c r="L15" s="20"/>
      <c r="M15" s="20">
        <f t="shared" si="0"/>
        <v>20040</v>
      </c>
      <c r="N15" s="24">
        <f t="shared" si="1"/>
        <v>21923</v>
      </c>
      <c r="O15" s="25">
        <f t="shared" si="2"/>
        <v>551.1</v>
      </c>
      <c r="P15" s="26"/>
      <c r="Q15" s="26">
        <v>160</v>
      </c>
      <c r="R15" s="24">
        <f t="shared" si="3"/>
        <v>21211.9</v>
      </c>
      <c r="S15" s="25">
        <f t="shared" si="4"/>
        <v>190.38</v>
      </c>
      <c r="T15" s="27">
        <f t="shared" si="5"/>
        <v>30.379999999999995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20645</v>
      </c>
      <c r="E16" s="30"/>
      <c r="F16" s="30">
        <v>10</v>
      </c>
      <c r="G16" s="30"/>
      <c r="H16" s="30">
        <v>40</v>
      </c>
      <c r="I16" s="20"/>
      <c r="J16" s="20"/>
      <c r="K16" s="20"/>
      <c r="L16" s="20"/>
      <c r="M16" s="20">
        <f t="shared" si="0"/>
        <v>21105</v>
      </c>
      <c r="N16" s="24">
        <f t="shared" si="1"/>
        <v>21105</v>
      </c>
      <c r="O16" s="25">
        <f t="shared" si="2"/>
        <v>580.38750000000005</v>
      </c>
      <c r="P16" s="26"/>
      <c r="Q16" s="26">
        <v>124</v>
      </c>
      <c r="R16" s="24">
        <f t="shared" si="3"/>
        <v>20400.612499999999</v>
      </c>
      <c r="S16" s="25">
        <f t="shared" si="4"/>
        <v>200.4975</v>
      </c>
      <c r="T16" s="27">
        <f t="shared" si="5"/>
        <v>76.497500000000002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28819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28819</v>
      </c>
      <c r="N17" s="24">
        <f t="shared" si="1"/>
        <v>28819</v>
      </c>
      <c r="O17" s="25">
        <f t="shared" si="2"/>
        <v>792.52250000000004</v>
      </c>
      <c r="P17" s="26"/>
      <c r="Q17" s="26">
        <v>200</v>
      </c>
      <c r="R17" s="24">
        <f t="shared" si="3"/>
        <v>27826.477500000001</v>
      </c>
      <c r="S17" s="25">
        <f t="shared" si="4"/>
        <v>273.78050000000002</v>
      </c>
      <c r="T17" s="27">
        <f t="shared" si="5"/>
        <v>73.780500000000018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12316</v>
      </c>
      <c r="E18" s="30">
        <v>90</v>
      </c>
      <c r="F18" s="30">
        <v>230</v>
      </c>
      <c r="G18" s="30"/>
      <c r="H18" s="30">
        <v>200</v>
      </c>
      <c r="I18" s="20">
        <v>20</v>
      </c>
      <c r="J18" s="20"/>
      <c r="K18" s="20"/>
      <c r="L18" s="20"/>
      <c r="M18" s="20">
        <f t="shared" si="0"/>
        <v>18216</v>
      </c>
      <c r="N18" s="24">
        <f t="shared" si="1"/>
        <v>22036</v>
      </c>
      <c r="O18" s="25">
        <f t="shared" si="2"/>
        <v>500.94</v>
      </c>
      <c r="P18" s="26"/>
      <c r="Q18" s="26">
        <v>180</v>
      </c>
      <c r="R18" s="24">
        <f t="shared" si="3"/>
        <v>21355.06</v>
      </c>
      <c r="S18" s="25">
        <f t="shared" si="4"/>
        <v>173.05199999999999</v>
      </c>
      <c r="T18" s="27">
        <f t="shared" si="5"/>
        <v>-6.9480000000000075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28056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28056</v>
      </c>
      <c r="N19" s="24">
        <f t="shared" si="1"/>
        <v>28966</v>
      </c>
      <c r="O19" s="25">
        <f t="shared" si="2"/>
        <v>771.54</v>
      </c>
      <c r="P19" s="26"/>
      <c r="Q19" s="26">
        <v>170</v>
      </c>
      <c r="R19" s="24">
        <f t="shared" si="3"/>
        <v>28024.46</v>
      </c>
      <c r="S19" s="25">
        <f t="shared" si="4"/>
        <v>266.53199999999998</v>
      </c>
      <c r="T19" s="27">
        <f t="shared" si="5"/>
        <v>96.531999999999982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9749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9749</v>
      </c>
      <c r="N20" s="24">
        <f t="shared" si="1"/>
        <v>11659</v>
      </c>
      <c r="O20" s="25">
        <f t="shared" si="2"/>
        <v>268.09750000000003</v>
      </c>
      <c r="P20" s="26"/>
      <c r="Q20" s="26">
        <v>120</v>
      </c>
      <c r="R20" s="24">
        <f t="shared" si="3"/>
        <v>11270.9025</v>
      </c>
      <c r="S20" s="25">
        <f t="shared" si="4"/>
        <v>92.615499999999997</v>
      </c>
      <c r="T20" s="27">
        <f t="shared" si="5"/>
        <v>-27.384500000000003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8325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8325</v>
      </c>
      <c r="N21" s="24">
        <f t="shared" si="1"/>
        <v>8325</v>
      </c>
      <c r="O21" s="25">
        <f t="shared" si="2"/>
        <v>228.9375</v>
      </c>
      <c r="P21" s="26"/>
      <c r="Q21" s="26">
        <v>30</v>
      </c>
      <c r="R21" s="24">
        <f t="shared" si="3"/>
        <v>8066.0625</v>
      </c>
      <c r="S21" s="25">
        <f t="shared" si="4"/>
        <v>79.087499999999991</v>
      </c>
      <c r="T21" s="27">
        <f t="shared" si="5"/>
        <v>49.087499999999991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19626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19626</v>
      </c>
      <c r="N22" s="24">
        <f t="shared" si="1"/>
        <v>20581</v>
      </c>
      <c r="O22" s="25">
        <f t="shared" si="2"/>
        <v>539.71500000000003</v>
      </c>
      <c r="P22" s="26"/>
      <c r="Q22" s="26">
        <v>100</v>
      </c>
      <c r="R22" s="24">
        <f t="shared" si="3"/>
        <v>19941.285</v>
      </c>
      <c r="S22" s="25">
        <f t="shared" si="4"/>
        <v>186.447</v>
      </c>
      <c r="T22" s="27">
        <f t="shared" si="5"/>
        <v>86.447000000000003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11678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11678</v>
      </c>
      <c r="N23" s="24">
        <f t="shared" si="1"/>
        <v>11678</v>
      </c>
      <c r="O23" s="25">
        <f t="shared" si="2"/>
        <v>321.14499999999998</v>
      </c>
      <c r="P23" s="26"/>
      <c r="Q23" s="26">
        <v>110</v>
      </c>
      <c r="R23" s="24">
        <f t="shared" si="3"/>
        <v>11246.855</v>
      </c>
      <c r="S23" s="25">
        <f t="shared" si="4"/>
        <v>110.941</v>
      </c>
      <c r="T23" s="27">
        <f t="shared" si="5"/>
        <v>0.9410000000000025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14287</v>
      </c>
      <c r="N24" s="24">
        <f t="shared" si="1"/>
        <v>14287</v>
      </c>
      <c r="O24" s="25">
        <f t="shared" si="2"/>
        <v>392.89249999999998</v>
      </c>
      <c r="P24" s="26"/>
      <c r="Q24" s="26">
        <v>114</v>
      </c>
      <c r="R24" s="24">
        <f t="shared" si="3"/>
        <v>13780.1075</v>
      </c>
      <c r="S24" s="25">
        <f t="shared" si="4"/>
        <v>135.72649999999999</v>
      </c>
      <c r="T24" s="27">
        <f t="shared" si="5"/>
        <v>21.726499999999987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16000</v>
      </c>
      <c r="E25" s="30"/>
      <c r="F25" s="30"/>
      <c r="G25" s="30"/>
      <c r="H25" s="30"/>
      <c r="I25" s="20">
        <v>23</v>
      </c>
      <c r="J25" s="20"/>
      <c r="K25" s="20"/>
      <c r="L25" s="20"/>
      <c r="M25" s="20">
        <f t="shared" si="0"/>
        <v>16000</v>
      </c>
      <c r="N25" s="24">
        <f t="shared" si="1"/>
        <v>20393</v>
      </c>
      <c r="O25" s="25">
        <f t="shared" si="2"/>
        <v>440</v>
      </c>
      <c r="P25" s="26"/>
      <c r="Q25" s="26">
        <v>130</v>
      </c>
      <c r="R25" s="24">
        <f t="shared" si="3"/>
        <v>19823</v>
      </c>
      <c r="S25" s="25">
        <f t="shared" si="4"/>
        <v>152</v>
      </c>
      <c r="T25" s="27">
        <f t="shared" si="5"/>
        <v>22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9603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9603</v>
      </c>
      <c r="N27" s="40">
        <f t="shared" si="1"/>
        <v>9603</v>
      </c>
      <c r="O27" s="25">
        <f t="shared" si="2"/>
        <v>264.08249999999998</v>
      </c>
      <c r="P27" s="41"/>
      <c r="Q27" s="41">
        <v>500</v>
      </c>
      <c r="R27" s="24">
        <f t="shared" si="3"/>
        <v>8838.9174999999996</v>
      </c>
      <c r="S27" s="42">
        <f t="shared" si="4"/>
        <v>91.228499999999997</v>
      </c>
      <c r="T27" s="43">
        <f t="shared" si="5"/>
        <v>-408.7715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328642</v>
      </c>
      <c r="E28" s="45">
        <f t="shared" si="6"/>
        <v>320</v>
      </c>
      <c r="F28" s="45">
        <f t="shared" ref="F28:T28" si="7">SUM(F7:F27)</f>
        <v>470</v>
      </c>
      <c r="G28" s="45">
        <f t="shared" si="7"/>
        <v>0</v>
      </c>
      <c r="H28" s="45">
        <f t="shared" si="7"/>
        <v>1600</v>
      </c>
      <c r="I28" s="45">
        <f t="shared" si="7"/>
        <v>102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354142</v>
      </c>
      <c r="N28" s="45">
        <f t="shared" si="7"/>
        <v>375080</v>
      </c>
      <c r="O28" s="46">
        <f t="shared" si="7"/>
        <v>9738.9050000000007</v>
      </c>
      <c r="P28" s="45">
        <f t="shared" si="7"/>
        <v>0</v>
      </c>
      <c r="Q28" s="45">
        <f t="shared" si="7"/>
        <v>2663</v>
      </c>
      <c r="R28" s="45">
        <f t="shared" si="7"/>
        <v>362678.09499999997</v>
      </c>
      <c r="S28" s="45">
        <f t="shared" si="7"/>
        <v>3364.3490000000002</v>
      </c>
      <c r="T28" s="47">
        <f t="shared" si="7"/>
        <v>701.34899999999993</v>
      </c>
    </row>
    <row r="29" spans="1:20" ht="15.75" thickBot="1" x14ac:dyDescent="0.3">
      <c r="A29" s="79" t="s">
        <v>45</v>
      </c>
      <c r="B29" s="80"/>
      <c r="C29" s="81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1" priority="43" operator="equal">
      <formula>212030016606640</formula>
    </cfRule>
  </conditionalFormatting>
  <conditionalFormatting sqref="D29 E4:E6 E28:K29">
    <cfRule type="cellIs" dxfId="990" priority="41" operator="equal">
      <formula>$E$4</formula>
    </cfRule>
    <cfRule type="cellIs" dxfId="989" priority="42" operator="equal">
      <formula>2120</formula>
    </cfRule>
  </conditionalFormatting>
  <conditionalFormatting sqref="D29:E29 F4:F6 F28:F29">
    <cfRule type="cellIs" dxfId="988" priority="39" operator="equal">
      <formula>$F$4</formula>
    </cfRule>
    <cfRule type="cellIs" dxfId="987" priority="40" operator="equal">
      <formula>300</formula>
    </cfRule>
  </conditionalFormatting>
  <conditionalFormatting sqref="G4:G6 G28:G29">
    <cfRule type="cellIs" dxfId="986" priority="37" operator="equal">
      <formula>$G$4</formula>
    </cfRule>
    <cfRule type="cellIs" dxfId="985" priority="38" operator="equal">
      <formula>1660</formula>
    </cfRule>
  </conditionalFormatting>
  <conditionalFormatting sqref="H4:H6 H28:H29">
    <cfRule type="cellIs" dxfId="984" priority="35" operator="equal">
      <formula>$H$4</formula>
    </cfRule>
    <cfRule type="cellIs" dxfId="983" priority="36" operator="equal">
      <formula>6640</formula>
    </cfRule>
  </conditionalFormatting>
  <conditionalFormatting sqref="T6:T28">
    <cfRule type="cellIs" dxfId="982" priority="34" operator="lessThan">
      <formula>0</formula>
    </cfRule>
  </conditionalFormatting>
  <conditionalFormatting sqref="T7:T27">
    <cfRule type="cellIs" dxfId="981" priority="31" operator="lessThan">
      <formula>0</formula>
    </cfRule>
    <cfRule type="cellIs" dxfId="980" priority="32" operator="lessThan">
      <formula>0</formula>
    </cfRule>
    <cfRule type="cellIs" dxfId="979" priority="33" operator="lessThan">
      <formula>0</formula>
    </cfRule>
  </conditionalFormatting>
  <conditionalFormatting sqref="E4:E6 E28:K28">
    <cfRule type="cellIs" dxfId="978" priority="30" operator="equal">
      <formula>$E$4</formula>
    </cfRule>
  </conditionalFormatting>
  <conditionalFormatting sqref="D28:D29 D6 D4:M4">
    <cfRule type="cellIs" dxfId="977" priority="29" operator="equal">
      <formula>$D$4</formula>
    </cfRule>
  </conditionalFormatting>
  <conditionalFormatting sqref="I4:I6 I28:I29">
    <cfRule type="cellIs" dxfId="976" priority="28" operator="equal">
      <formula>$I$4</formula>
    </cfRule>
  </conditionalFormatting>
  <conditionalFormatting sqref="J4:J6 J28:J29">
    <cfRule type="cellIs" dxfId="975" priority="27" operator="equal">
      <formula>$J$4</formula>
    </cfRule>
  </conditionalFormatting>
  <conditionalFormatting sqref="K4:K6 K28:K29">
    <cfRule type="cellIs" dxfId="974" priority="26" operator="equal">
      <formula>$K$4</formula>
    </cfRule>
  </conditionalFormatting>
  <conditionalFormatting sqref="M4:M6">
    <cfRule type="cellIs" dxfId="973" priority="25" operator="equal">
      <formula>$L$4</formula>
    </cfRule>
  </conditionalFormatting>
  <conditionalFormatting sqref="T7:T28">
    <cfRule type="cellIs" dxfId="972" priority="22" operator="lessThan">
      <formula>0</formula>
    </cfRule>
    <cfRule type="cellIs" dxfId="971" priority="23" operator="lessThan">
      <formula>0</formula>
    </cfRule>
    <cfRule type="cellIs" dxfId="970" priority="24" operator="lessThan">
      <formula>0</formula>
    </cfRule>
  </conditionalFormatting>
  <conditionalFormatting sqref="D5:K5">
    <cfRule type="cellIs" dxfId="969" priority="21" operator="greaterThan">
      <formula>0</formula>
    </cfRule>
  </conditionalFormatting>
  <conditionalFormatting sqref="T6:T28">
    <cfRule type="cellIs" dxfId="968" priority="20" operator="lessThan">
      <formula>0</formula>
    </cfRule>
  </conditionalFormatting>
  <conditionalFormatting sqref="T7:T27">
    <cfRule type="cellIs" dxfId="967" priority="17" operator="lessThan">
      <formula>0</formula>
    </cfRule>
    <cfRule type="cellIs" dxfId="966" priority="18" operator="lessThan">
      <formula>0</formula>
    </cfRule>
    <cfRule type="cellIs" dxfId="965" priority="19" operator="lessThan">
      <formula>0</formula>
    </cfRule>
  </conditionalFormatting>
  <conditionalFormatting sqref="T7:T28">
    <cfRule type="cellIs" dxfId="964" priority="14" operator="lessThan">
      <formula>0</formula>
    </cfRule>
    <cfRule type="cellIs" dxfId="963" priority="15" operator="lessThan">
      <formula>0</formula>
    </cfRule>
    <cfRule type="cellIs" dxfId="962" priority="16" operator="lessThan">
      <formula>0</formula>
    </cfRule>
  </conditionalFormatting>
  <conditionalFormatting sqref="D5:K5">
    <cfRule type="cellIs" dxfId="961" priority="13" operator="greaterThan">
      <formula>0</formula>
    </cfRule>
  </conditionalFormatting>
  <conditionalFormatting sqref="L4 L6 L28:L29">
    <cfRule type="cellIs" dxfId="960" priority="12" operator="equal">
      <formula>$L$4</formula>
    </cfRule>
  </conditionalFormatting>
  <conditionalFormatting sqref="D7:S7">
    <cfRule type="cellIs" dxfId="959" priority="11" operator="greaterThan">
      <formula>0</formula>
    </cfRule>
  </conditionalFormatting>
  <conditionalFormatting sqref="D9:S9">
    <cfRule type="cellIs" dxfId="958" priority="10" operator="greaterThan">
      <formula>0</formula>
    </cfRule>
  </conditionalFormatting>
  <conditionalFormatting sqref="D11:S11">
    <cfRule type="cellIs" dxfId="957" priority="9" operator="greaterThan">
      <formula>0</formula>
    </cfRule>
  </conditionalFormatting>
  <conditionalFormatting sqref="D13:S13">
    <cfRule type="cellIs" dxfId="956" priority="8" operator="greaterThan">
      <formula>0</formula>
    </cfRule>
  </conditionalFormatting>
  <conditionalFormatting sqref="D15:S15">
    <cfRule type="cellIs" dxfId="955" priority="7" operator="greaterThan">
      <formula>0</formula>
    </cfRule>
  </conditionalFormatting>
  <conditionalFormatting sqref="D17:S17">
    <cfRule type="cellIs" dxfId="954" priority="6" operator="greaterThan">
      <formula>0</formula>
    </cfRule>
  </conditionalFormatting>
  <conditionalFormatting sqref="D19:S19">
    <cfRule type="cellIs" dxfId="953" priority="5" operator="greaterThan">
      <formula>0</formula>
    </cfRule>
  </conditionalFormatting>
  <conditionalFormatting sqref="D21:S21">
    <cfRule type="cellIs" dxfId="952" priority="4" operator="greaterThan">
      <formula>0</formula>
    </cfRule>
  </conditionalFormatting>
  <conditionalFormatting sqref="D23:S23">
    <cfRule type="cellIs" dxfId="951" priority="3" operator="greaterThan">
      <formula>0</formula>
    </cfRule>
  </conditionalFormatting>
  <conditionalFormatting sqref="D25:S25">
    <cfRule type="cellIs" dxfId="950" priority="2" operator="greaterThan">
      <formula>0</formula>
    </cfRule>
  </conditionalFormatting>
  <conditionalFormatting sqref="D27:S27">
    <cfRule type="cellIs" dxfId="949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63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'10'!D29</f>
        <v>521729</v>
      </c>
      <c r="E4" s="2">
        <f>'10'!E29</f>
        <v>4240</v>
      </c>
      <c r="F4" s="2">
        <f>'10'!F29</f>
        <v>8100</v>
      </c>
      <c r="G4" s="2">
        <f>'10'!G29</f>
        <v>0</v>
      </c>
      <c r="H4" s="2">
        <f>'10'!H29</f>
        <v>22020</v>
      </c>
      <c r="I4" s="2">
        <f>'10'!I29</f>
        <v>899</v>
      </c>
      <c r="J4" s="2">
        <f>'10'!J29</f>
        <v>624</v>
      </c>
      <c r="K4" s="2">
        <f>'10'!K29</f>
        <v>336</v>
      </c>
      <c r="L4" s="2">
        <f>'10'!L29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311688</v>
      </c>
      <c r="E5" s="4"/>
      <c r="F5" s="4">
        <v>5000</v>
      </c>
      <c r="G5" s="4"/>
      <c r="H5" s="4">
        <v>15000</v>
      </c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10900</v>
      </c>
      <c r="N7" s="24">
        <f>D7+E7*20+F7*10+G7*9+H7*9+I7*191+J7*191+K7*182+L7*100</f>
        <v>10900</v>
      </c>
      <c r="O7" s="25">
        <f>M7*2.75%</f>
        <v>299.75</v>
      </c>
      <c r="P7" s="26"/>
      <c r="Q7" s="26">
        <v>90</v>
      </c>
      <c r="R7" s="24">
        <f>M7-(M7*2.75%)+I7*191+J7*191+K7*182+L7*100-Q7</f>
        <v>10510.25</v>
      </c>
      <c r="S7" s="25">
        <f>M7*0.95%</f>
        <v>103.55</v>
      </c>
      <c r="T7" s="27">
        <f>S7-Q7</f>
        <v>13.549999999999997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5840</v>
      </c>
      <c r="E8" s="30"/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6840</v>
      </c>
      <c r="N8" s="24">
        <f t="shared" ref="N8:N27" si="1">D8+E8*20+F8*10+G8*9+H8*9+I8*191+J8*191+K8*182+L8*100</f>
        <v>6840</v>
      </c>
      <c r="O8" s="25">
        <f t="shared" ref="O8:O27" si="2">M8*2.75%</f>
        <v>188.1</v>
      </c>
      <c r="P8" s="26"/>
      <c r="Q8" s="26">
        <v>80</v>
      </c>
      <c r="R8" s="24">
        <f t="shared" ref="R8:R27" si="3">M8-(M8*2.75%)+I8*191+J8*191+K8*182+L8*100-Q8</f>
        <v>6571.9</v>
      </c>
      <c r="S8" s="25">
        <f t="shared" ref="S8:S27" si="4">M8*0.95%</f>
        <v>64.98</v>
      </c>
      <c r="T8" s="27">
        <f t="shared" ref="T8:T27" si="5">S8-Q8</f>
        <v>-15.019999999999996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16651</v>
      </c>
      <c r="E9" s="30"/>
      <c r="F9" s="30"/>
      <c r="G9" s="30"/>
      <c r="H9" s="30"/>
      <c r="I9" s="20"/>
      <c r="J9" s="20"/>
      <c r="K9" s="20">
        <v>5</v>
      </c>
      <c r="L9" s="20"/>
      <c r="M9" s="20">
        <f t="shared" si="0"/>
        <v>16651</v>
      </c>
      <c r="N9" s="24">
        <f t="shared" si="1"/>
        <v>17561</v>
      </c>
      <c r="O9" s="25">
        <f t="shared" si="2"/>
        <v>457.90249999999997</v>
      </c>
      <c r="P9" s="26"/>
      <c r="Q9" s="26">
        <v>153</v>
      </c>
      <c r="R9" s="24">
        <f t="shared" si="3"/>
        <v>16950.0975</v>
      </c>
      <c r="S9" s="25">
        <f t="shared" si="4"/>
        <v>158.18449999999999</v>
      </c>
      <c r="T9" s="27">
        <f t="shared" si="5"/>
        <v>5.1844999999999857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3704</v>
      </c>
      <c r="E10" s="30"/>
      <c r="F10" s="30"/>
      <c r="G10" s="30"/>
      <c r="H10" s="30">
        <v>100</v>
      </c>
      <c r="I10" s="20">
        <v>3</v>
      </c>
      <c r="J10" s="20">
        <v>1</v>
      </c>
      <c r="K10" s="20"/>
      <c r="L10" s="20"/>
      <c r="M10" s="20">
        <f t="shared" si="0"/>
        <v>4604</v>
      </c>
      <c r="N10" s="24">
        <f t="shared" si="1"/>
        <v>5368</v>
      </c>
      <c r="O10" s="25">
        <f t="shared" si="2"/>
        <v>126.61</v>
      </c>
      <c r="P10" s="26"/>
      <c r="Q10" s="26">
        <v>31</v>
      </c>
      <c r="R10" s="24">
        <f t="shared" si="3"/>
        <v>5210.3900000000003</v>
      </c>
      <c r="S10" s="25">
        <f t="shared" si="4"/>
        <v>43.738</v>
      </c>
      <c r="T10" s="27">
        <f t="shared" si="5"/>
        <v>12.738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3323</v>
      </c>
      <c r="E11" s="30"/>
      <c r="F11" s="30"/>
      <c r="G11" s="32"/>
      <c r="H11" s="30"/>
      <c r="I11" s="20">
        <v>7</v>
      </c>
      <c r="J11" s="20"/>
      <c r="K11" s="20">
        <v>3</v>
      </c>
      <c r="L11" s="20"/>
      <c r="M11" s="20">
        <f t="shared" si="0"/>
        <v>3323</v>
      </c>
      <c r="N11" s="24">
        <f t="shared" si="1"/>
        <v>5206</v>
      </c>
      <c r="O11" s="25">
        <f t="shared" si="2"/>
        <v>91.382500000000007</v>
      </c>
      <c r="P11" s="26"/>
      <c r="Q11" s="26">
        <v>29</v>
      </c>
      <c r="R11" s="24">
        <f t="shared" si="3"/>
        <v>5085.6175000000003</v>
      </c>
      <c r="S11" s="25">
        <f t="shared" si="4"/>
        <v>31.5685</v>
      </c>
      <c r="T11" s="27">
        <f t="shared" si="5"/>
        <v>2.5685000000000002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5618</v>
      </c>
      <c r="N12" s="24">
        <f t="shared" si="1"/>
        <v>5618</v>
      </c>
      <c r="O12" s="25">
        <f t="shared" si="2"/>
        <v>154.495</v>
      </c>
      <c r="P12" s="26"/>
      <c r="Q12" s="26">
        <v>33</v>
      </c>
      <c r="R12" s="24">
        <f t="shared" si="3"/>
        <v>5430.5050000000001</v>
      </c>
      <c r="S12" s="25">
        <f t="shared" si="4"/>
        <v>53.371000000000002</v>
      </c>
      <c r="T12" s="27">
        <f t="shared" si="5"/>
        <v>20.371000000000002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3504</v>
      </c>
      <c r="N13" s="24">
        <f t="shared" si="1"/>
        <v>3504</v>
      </c>
      <c r="O13" s="25">
        <f t="shared" si="2"/>
        <v>96.36</v>
      </c>
      <c r="P13" s="26"/>
      <c r="Q13" s="26">
        <v>55</v>
      </c>
      <c r="R13" s="24">
        <f t="shared" si="3"/>
        <v>3352.64</v>
      </c>
      <c r="S13" s="25">
        <f t="shared" si="4"/>
        <v>33.287999999999997</v>
      </c>
      <c r="T13" s="27">
        <f t="shared" si="5"/>
        <v>-21.712000000000003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10796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0"/>
        <v>10796</v>
      </c>
      <c r="N14" s="24">
        <f t="shared" si="1"/>
        <v>11178</v>
      </c>
      <c r="O14" s="25">
        <f t="shared" si="2"/>
        <v>296.89</v>
      </c>
      <c r="P14" s="26"/>
      <c r="Q14" s="26">
        <v>162</v>
      </c>
      <c r="R14" s="24">
        <f t="shared" si="3"/>
        <v>10719.11</v>
      </c>
      <c r="S14" s="25">
        <f t="shared" si="4"/>
        <v>102.562</v>
      </c>
      <c r="T14" s="27">
        <f t="shared" si="5"/>
        <v>-59.438000000000002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10282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10282</v>
      </c>
      <c r="N15" s="24">
        <f t="shared" si="1"/>
        <v>10282</v>
      </c>
      <c r="O15" s="25">
        <f t="shared" si="2"/>
        <v>282.755</v>
      </c>
      <c r="P15" s="26"/>
      <c r="Q15" s="26">
        <v>150</v>
      </c>
      <c r="R15" s="24">
        <f t="shared" si="3"/>
        <v>9849.2450000000008</v>
      </c>
      <c r="S15" s="25">
        <f t="shared" si="4"/>
        <v>97.679000000000002</v>
      </c>
      <c r="T15" s="27">
        <f t="shared" si="5"/>
        <v>-52.320999999999998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12026</v>
      </c>
      <c r="E16" s="30"/>
      <c r="F16" s="30"/>
      <c r="G16" s="30"/>
      <c r="H16" s="30"/>
      <c r="I16" s="20"/>
      <c r="J16" s="20"/>
      <c r="K16" s="20">
        <v>2</v>
      </c>
      <c r="L16" s="20"/>
      <c r="M16" s="20">
        <f t="shared" si="0"/>
        <v>12026</v>
      </c>
      <c r="N16" s="24">
        <f t="shared" si="1"/>
        <v>12390</v>
      </c>
      <c r="O16" s="25">
        <f t="shared" si="2"/>
        <v>330.71499999999997</v>
      </c>
      <c r="P16" s="26"/>
      <c r="Q16" s="26">
        <v>109</v>
      </c>
      <c r="R16" s="24">
        <f t="shared" si="3"/>
        <v>11950.285</v>
      </c>
      <c r="S16" s="25">
        <f t="shared" si="4"/>
        <v>114.247</v>
      </c>
      <c r="T16" s="27">
        <f t="shared" si="5"/>
        <v>5.2469999999999999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9083</v>
      </c>
      <c r="E17" s="30">
        <v>30</v>
      </c>
      <c r="F17" s="30">
        <v>100</v>
      </c>
      <c r="G17" s="30"/>
      <c r="H17" s="30">
        <v>50</v>
      </c>
      <c r="I17" s="20">
        <v>4</v>
      </c>
      <c r="J17" s="20"/>
      <c r="K17" s="20"/>
      <c r="L17" s="20"/>
      <c r="M17" s="20">
        <f t="shared" si="0"/>
        <v>11133</v>
      </c>
      <c r="N17" s="24">
        <f t="shared" si="1"/>
        <v>11897</v>
      </c>
      <c r="O17" s="25">
        <f t="shared" si="2"/>
        <v>306.15750000000003</v>
      </c>
      <c r="P17" s="26"/>
      <c r="Q17" s="26">
        <v>91</v>
      </c>
      <c r="R17" s="24">
        <f t="shared" si="3"/>
        <v>11499.842500000001</v>
      </c>
      <c r="S17" s="25">
        <f t="shared" si="4"/>
        <v>105.76349999999999</v>
      </c>
      <c r="T17" s="27">
        <f t="shared" si="5"/>
        <v>14.763499999999993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7665</v>
      </c>
      <c r="E18" s="30"/>
      <c r="F18" s="30">
        <v>70</v>
      </c>
      <c r="G18" s="30"/>
      <c r="H18" s="30">
        <v>160</v>
      </c>
      <c r="I18" s="20"/>
      <c r="J18" s="20"/>
      <c r="K18" s="20"/>
      <c r="L18" s="20"/>
      <c r="M18" s="20">
        <f t="shared" si="0"/>
        <v>9805</v>
      </c>
      <c r="N18" s="24">
        <f t="shared" si="1"/>
        <v>9805</v>
      </c>
      <c r="O18" s="25">
        <f t="shared" si="2"/>
        <v>269.63749999999999</v>
      </c>
      <c r="P18" s="26"/>
      <c r="Q18" s="26">
        <v>100</v>
      </c>
      <c r="R18" s="24">
        <f t="shared" si="3"/>
        <v>9435.3624999999993</v>
      </c>
      <c r="S18" s="25">
        <f t="shared" si="4"/>
        <v>93.147499999999994</v>
      </c>
      <c r="T18" s="27">
        <f t="shared" si="5"/>
        <v>-6.8525000000000063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9062</v>
      </c>
      <c r="E19" s="30"/>
      <c r="F19" s="30"/>
      <c r="G19" s="30"/>
      <c r="H19" s="30"/>
      <c r="I19" s="20">
        <v>8</v>
      </c>
      <c r="J19" s="20"/>
      <c r="K19" s="20"/>
      <c r="L19" s="20"/>
      <c r="M19" s="20">
        <f t="shared" si="0"/>
        <v>9062</v>
      </c>
      <c r="N19" s="24">
        <f t="shared" si="1"/>
        <v>10590</v>
      </c>
      <c r="O19" s="25">
        <f t="shared" si="2"/>
        <v>249.20500000000001</v>
      </c>
      <c r="P19" s="26"/>
      <c r="Q19" s="26">
        <v>340</v>
      </c>
      <c r="R19" s="24">
        <f t="shared" si="3"/>
        <v>10000.795</v>
      </c>
      <c r="S19" s="25">
        <f t="shared" si="4"/>
        <v>86.088999999999999</v>
      </c>
      <c r="T19" s="27">
        <f t="shared" si="5"/>
        <v>-253.911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1338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1338</v>
      </c>
      <c r="N20" s="24">
        <f t="shared" si="1"/>
        <v>2293</v>
      </c>
      <c r="O20" s="25">
        <f t="shared" si="2"/>
        <v>36.795000000000002</v>
      </c>
      <c r="P20" s="26"/>
      <c r="Q20" s="26">
        <v>120</v>
      </c>
      <c r="R20" s="24">
        <f t="shared" si="3"/>
        <v>2136.2049999999999</v>
      </c>
      <c r="S20" s="25">
        <f t="shared" si="4"/>
        <v>12.711</v>
      </c>
      <c r="T20" s="27">
        <f t="shared" si="5"/>
        <v>-107.289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1283</v>
      </c>
      <c r="E21" s="30"/>
      <c r="F21" s="30">
        <v>20</v>
      </c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1753</v>
      </c>
      <c r="N21" s="24">
        <f t="shared" si="1"/>
        <v>2708</v>
      </c>
      <c r="O21" s="25">
        <f t="shared" si="2"/>
        <v>48.207500000000003</v>
      </c>
      <c r="P21" s="26"/>
      <c r="Q21" s="26"/>
      <c r="R21" s="24">
        <f t="shared" si="3"/>
        <v>2659.7925</v>
      </c>
      <c r="S21" s="25">
        <f t="shared" si="4"/>
        <v>16.653500000000001</v>
      </c>
      <c r="T21" s="27">
        <f t="shared" si="5"/>
        <v>16.653500000000001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19649</v>
      </c>
      <c r="N22" s="24">
        <f t="shared" si="1"/>
        <v>19649</v>
      </c>
      <c r="O22" s="25">
        <f t="shared" si="2"/>
        <v>540.34749999999997</v>
      </c>
      <c r="P22" s="26"/>
      <c r="Q22" s="26">
        <v>150</v>
      </c>
      <c r="R22" s="24">
        <f t="shared" si="3"/>
        <v>18958.6525</v>
      </c>
      <c r="S22" s="25">
        <f t="shared" si="4"/>
        <v>186.66550000000001</v>
      </c>
      <c r="T22" s="27">
        <f t="shared" si="5"/>
        <v>36.665500000000009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4739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4739</v>
      </c>
      <c r="N23" s="24">
        <f t="shared" si="1"/>
        <v>4739</v>
      </c>
      <c r="O23" s="25">
        <f t="shared" si="2"/>
        <v>130.32249999999999</v>
      </c>
      <c r="P23" s="26"/>
      <c r="Q23" s="26">
        <v>40</v>
      </c>
      <c r="R23" s="24">
        <f t="shared" si="3"/>
        <v>4568.6774999999998</v>
      </c>
      <c r="S23" s="25">
        <f t="shared" si="4"/>
        <v>45.020499999999998</v>
      </c>
      <c r="T23" s="27">
        <f t="shared" si="5"/>
        <v>5.0204999999999984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19586</v>
      </c>
      <c r="E24" s="30"/>
      <c r="F24" s="30"/>
      <c r="G24" s="30"/>
      <c r="H24" s="30">
        <v>200</v>
      </c>
      <c r="I24" s="20">
        <v>5</v>
      </c>
      <c r="J24" s="20"/>
      <c r="K24" s="20">
        <v>10</v>
      </c>
      <c r="L24" s="20"/>
      <c r="M24" s="20">
        <f t="shared" si="0"/>
        <v>21386</v>
      </c>
      <c r="N24" s="24">
        <f t="shared" si="1"/>
        <v>24161</v>
      </c>
      <c r="O24" s="25">
        <f t="shared" si="2"/>
        <v>588.11500000000001</v>
      </c>
      <c r="P24" s="26"/>
      <c r="Q24" s="26">
        <v>122</v>
      </c>
      <c r="R24" s="24">
        <f t="shared" si="3"/>
        <v>23450.884999999998</v>
      </c>
      <c r="S24" s="25">
        <f t="shared" si="4"/>
        <v>203.167</v>
      </c>
      <c r="T24" s="27">
        <f t="shared" si="5"/>
        <v>81.167000000000002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5508</v>
      </c>
      <c r="E25" s="30"/>
      <c r="F25" s="30"/>
      <c r="G25" s="30"/>
      <c r="H25" s="30">
        <v>750</v>
      </c>
      <c r="I25" s="20"/>
      <c r="J25" s="20"/>
      <c r="K25" s="20"/>
      <c r="L25" s="20"/>
      <c r="M25" s="20">
        <f t="shared" si="0"/>
        <v>12258</v>
      </c>
      <c r="N25" s="24">
        <f t="shared" si="1"/>
        <v>12258</v>
      </c>
      <c r="O25" s="25">
        <f t="shared" si="2"/>
        <v>337.09500000000003</v>
      </c>
      <c r="P25" s="26"/>
      <c r="Q25" s="26">
        <v>80</v>
      </c>
      <c r="R25" s="24">
        <f t="shared" si="3"/>
        <v>11840.905000000001</v>
      </c>
      <c r="S25" s="25">
        <f t="shared" si="4"/>
        <v>116.45099999999999</v>
      </c>
      <c r="T25" s="27">
        <f t="shared" si="5"/>
        <v>36.450999999999993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31980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31980</v>
      </c>
      <c r="N26" s="24">
        <f t="shared" si="1"/>
        <v>31980</v>
      </c>
      <c r="O26" s="25">
        <f t="shared" si="2"/>
        <v>879.45</v>
      </c>
      <c r="P26" s="26"/>
      <c r="Q26" s="26">
        <v>50</v>
      </c>
      <c r="R26" s="24">
        <f t="shared" si="3"/>
        <v>31050.55</v>
      </c>
      <c r="S26" s="25">
        <f t="shared" si="4"/>
        <v>303.81</v>
      </c>
      <c r="T26" s="27">
        <f t="shared" si="5"/>
        <v>253.81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7713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7713</v>
      </c>
      <c r="N27" s="40">
        <f t="shared" si="1"/>
        <v>7713</v>
      </c>
      <c r="O27" s="25">
        <f t="shared" si="2"/>
        <v>212.10749999999999</v>
      </c>
      <c r="P27" s="41"/>
      <c r="Q27" s="41">
        <v>100</v>
      </c>
      <c r="R27" s="24">
        <f t="shared" si="3"/>
        <v>7400.8924999999999</v>
      </c>
      <c r="S27" s="42">
        <f t="shared" si="4"/>
        <v>73.273499999999999</v>
      </c>
      <c r="T27" s="43">
        <f t="shared" si="5"/>
        <v>-26.726500000000001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199350</v>
      </c>
      <c r="E28" s="45">
        <f t="shared" si="6"/>
        <v>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1390</v>
      </c>
      <c r="I28" s="45">
        <f t="shared" si="7"/>
        <v>39</v>
      </c>
      <c r="J28" s="45">
        <f t="shared" si="7"/>
        <v>1</v>
      </c>
      <c r="K28" s="45">
        <f t="shared" si="7"/>
        <v>20</v>
      </c>
      <c r="L28" s="45">
        <f t="shared" si="7"/>
        <v>0</v>
      </c>
      <c r="M28" s="45">
        <f t="shared" si="7"/>
        <v>215360</v>
      </c>
      <c r="N28" s="45">
        <f t="shared" si="7"/>
        <v>226640</v>
      </c>
      <c r="O28" s="46">
        <f t="shared" si="7"/>
        <v>5922.4</v>
      </c>
      <c r="P28" s="45">
        <f t="shared" si="7"/>
        <v>0</v>
      </c>
      <c r="Q28" s="45">
        <f t="shared" si="7"/>
        <v>2085</v>
      </c>
      <c r="R28" s="45">
        <f t="shared" si="7"/>
        <v>218632.59999999998</v>
      </c>
      <c r="S28" s="45">
        <f t="shared" si="7"/>
        <v>2045.9199999999998</v>
      </c>
      <c r="T28" s="47">
        <f t="shared" si="7"/>
        <v>-39.079999999999885</v>
      </c>
    </row>
    <row r="29" spans="1:20" ht="15.75" thickBot="1" x14ac:dyDescent="0.3">
      <c r="A29" s="79" t="s">
        <v>45</v>
      </c>
      <c r="B29" s="80"/>
      <c r="C29" s="81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948" priority="43" operator="equal">
      <formula>212030016606640</formula>
    </cfRule>
  </conditionalFormatting>
  <conditionalFormatting sqref="D29 E4:E6 E28:K29">
    <cfRule type="cellIs" dxfId="947" priority="41" operator="equal">
      <formula>$E$4</formula>
    </cfRule>
    <cfRule type="cellIs" dxfId="946" priority="42" operator="equal">
      <formula>2120</formula>
    </cfRule>
  </conditionalFormatting>
  <conditionalFormatting sqref="D29:E29 F4:F6 F28:F29">
    <cfRule type="cellIs" dxfId="945" priority="39" operator="equal">
      <formula>$F$4</formula>
    </cfRule>
    <cfRule type="cellIs" dxfId="944" priority="40" operator="equal">
      <formula>300</formula>
    </cfRule>
  </conditionalFormatting>
  <conditionalFormatting sqref="G4 G28:G29 G6">
    <cfRule type="cellIs" dxfId="943" priority="37" operator="equal">
      <formula>$G$4</formula>
    </cfRule>
    <cfRule type="cellIs" dxfId="942" priority="38" operator="equal">
      <formula>1660</formula>
    </cfRule>
  </conditionalFormatting>
  <conditionalFormatting sqref="H4:H6 H28:H29">
    <cfRule type="cellIs" dxfId="941" priority="35" operator="equal">
      <formula>$H$4</formula>
    </cfRule>
    <cfRule type="cellIs" dxfId="940" priority="36" operator="equal">
      <formula>6640</formula>
    </cfRule>
  </conditionalFormatting>
  <conditionalFormatting sqref="T6:T28">
    <cfRule type="cellIs" dxfId="939" priority="34" operator="lessThan">
      <formula>0</formula>
    </cfRule>
  </conditionalFormatting>
  <conditionalFormatting sqref="T7:T27">
    <cfRule type="cellIs" dxfId="938" priority="31" operator="lessThan">
      <formula>0</formula>
    </cfRule>
    <cfRule type="cellIs" dxfId="937" priority="32" operator="lessThan">
      <formula>0</formula>
    </cfRule>
    <cfRule type="cellIs" dxfId="936" priority="33" operator="lessThan">
      <formula>0</formula>
    </cfRule>
  </conditionalFormatting>
  <conditionalFormatting sqref="E4:E6 E28:K28">
    <cfRule type="cellIs" dxfId="935" priority="30" operator="equal">
      <formula>$E$4</formula>
    </cfRule>
  </conditionalFormatting>
  <conditionalFormatting sqref="D28:D29 D6 D4:M4">
    <cfRule type="cellIs" dxfId="934" priority="29" operator="equal">
      <formula>$D$4</formula>
    </cfRule>
  </conditionalFormatting>
  <conditionalFormatting sqref="I4:I6 I28:I29">
    <cfRule type="cellIs" dxfId="933" priority="28" operator="equal">
      <formula>$I$4</formula>
    </cfRule>
  </conditionalFormatting>
  <conditionalFormatting sqref="J4:J6 J28:J29">
    <cfRule type="cellIs" dxfId="932" priority="27" operator="equal">
      <formula>$J$4</formula>
    </cfRule>
  </conditionalFormatting>
  <conditionalFormatting sqref="K4:K6 K28:K29">
    <cfRule type="cellIs" dxfId="931" priority="26" operator="equal">
      <formula>$K$4</formula>
    </cfRule>
  </conditionalFormatting>
  <conditionalFormatting sqref="M4:M6">
    <cfRule type="cellIs" dxfId="930" priority="25" operator="equal">
      <formula>$L$4</formula>
    </cfRule>
  </conditionalFormatting>
  <conditionalFormatting sqref="T7:T28">
    <cfRule type="cellIs" dxfId="929" priority="22" operator="lessThan">
      <formula>0</formula>
    </cfRule>
    <cfRule type="cellIs" dxfId="928" priority="23" operator="lessThan">
      <formula>0</formula>
    </cfRule>
    <cfRule type="cellIs" dxfId="927" priority="24" operator="lessThan">
      <formula>0</formula>
    </cfRule>
  </conditionalFormatting>
  <conditionalFormatting sqref="D5:F5 H5:K5">
    <cfRule type="cellIs" dxfId="926" priority="21" operator="greaterThan">
      <formula>0</formula>
    </cfRule>
  </conditionalFormatting>
  <conditionalFormatting sqref="T6:T28">
    <cfRule type="cellIs" dxfId="925" priority="20" operator="lessThan">
      <formula>0</formula>
    </cfRule>
  </conditionalFormatting>
  <conditionalFormatting sqref="T7:T27">
    <cfRule type="cellIs" dxfId="924" priority="17" operator="lessThan">
      <formula>0</formula>
    </cfRule>
    <cfRule type="cellIs" dxfId="923" priority="18" operator="lessThan">
      <formula>0</formula>
    </cfRule>
    <cfRule type="cellIs" dxfId="922" priority="19" operator="lessThan">
      <formula>0</formula>
    </cfRule>
  </conditionalFormatting>
  <conditionalFormatting sqref="T7:T28">
    <cfRule type="cellIs" dxfId="921" priority="14" operator="lessThan">
      <formula>0</formula>
    </cfRule>
    <cfRule type="cellIs" dxfId="920" priority="15" operator="lessThan">
      <formula>0</formula>
    </cfRule>
    <cfRule type="cellIs" dxfId="919" priority="16" operator="lessThan">
      <formula>0</formula>
    </cfRule>
  </conditionalFormatting>
  <conditionalFormatting sqref="D5:F5 H5:K5">
    <cfRule type="cellIs" dxfId="918" priority="13" operator="greaterThan">
      <formula>0</formula>
    </cfRule>
  </conditionalFormatting>
  <conditionalFormatting sqref="L4 L6 L28:L29">
    <cfRule type="cellIs" dxfId="917" priority="12" operator="equal">
      <formula>$L$4</formula>
    </cfRule>
  </conditionalFormatting>
  <conditionalFormatting sqref="D7:S7">
    <cfRule type="cellIs" dxfId="916" priority="11" operator="greaterThan">
      <formula>0</formula>
    </cfRule>
  </conditionalFormatting>
  <conditionalFormatting sqref="D9:S9">
    <cfRule type="cellIs" dxfId="915" priority="10" operator="greaterThan">
      <formula>0</formula>
    </cfRule>
  </conditionalFormatting>
  <conditionalFormatting sqref="D11:S11">
    <cfRule type="cellIs" dxfId="914" priority="9" operator="greaterThan">
      <formula>0</formula>
    </cfRule>
  </conditionalFormatting>
  <conditionalFormatting sqref="D13:S13">
    <cfRule type="cellIs" dxfId="913" priority="8" operator="greaterThan">
      <formula>0</formula>
    </cfRule>
  </conditionalFormatting>
  <conditionalFormatting sqref="D15:S15">
    <cfRule type="cellIs" dxfId="912" priority="7" operator="greaterThan">
      <formula>0</formula>
    </cfRule>
  </conditionalFormatting>
  <conditionalFormatting sqref="D17:S17">
    <cfRule type="cellIs" dxfId="911" priority="6" operator="greaterThan">
      <formula>0</formula>
    </cfRule>
  </conditionalFormatting>
  <conditionalFormatting sqref="D19:S19">
    <cfRule type="cellIs" dxfId="910" priority="5" operator="greaterThan">
      <formula>0</formula>
    </cfRule>
  </conditionalFormatting>
  <conditionalFormatting sqref="D21:S21">
    <cfRule type="cellIs" dxfId="909" priority="4" operator="greaterThan">
      <formula>0</formula>
    </cfRule>
  </conditionalFormatting>
  <conditionalFormatting sqref="D23:S23">
    <cfRule type="cellIs" dxfId="908" priority="3" operator="greaterThan">
      <formula>0</formula>
    </cfRule>
  </conditionalFormatting>
  <conditionalFormatting sqref="D25:S25">
    <cfRule type="cellIs" dxfId="907" priority="2" operator="greaterThan">
      <formula>0</formula>
    </cfRule>
  </conditionalFormatting>
  <conditionalFormatting sqref="D27:S27">
    <cfRule type="cellIs" dxfId="906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85" zoomScaleNormal="85" workbookViewId="0">
      <pane ySplit="6" topLeftCell="A10" activePane="bottomLeft" state="frozen"/>
      <selection pane="bottomLeft" activeCell="E21" sqref="E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2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2" ht="18.75" x14ac:dyDescent="0.25">
      <c r="A3" s="86" t="s">
        <v>64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x14ac:dyDescent="0.25">
      <c r="A4" s="90" t="s">
        <v>1</v>
      </c>
      <c r="B4" s="90"/>
      <c r="C4" s="1"/>
      <c r="D4" s="2">
        <f>'11'!D29</f>
        <v>634067</v>
      </c>
      <c r="E4" s="2">
        <f>'11'!E29</f>
        <v>4210</v>
      </c>
      <c r="F4" s="2">
        <f>'11'!F29</f>
        <v>12810</v>
      </c>
      <c r="G4" s="2">
        <f>'11'!G29</f>
        <v>0</v>
      </c>
      <c r="H4" s="2">
        <f>'11'!H29</f>
        <v>35630</v>
      </c>
      <c r="I4" s="2">
        <f>'11'!I29</f>
        <v>860</v>
      </c>
      <c r="J4" s="2">
        <f>'11'!J29</f>
        <v>623</v>
      </c>
      <c r="K4" s="2">
        <f>'11'!K29</f>
        <v>316</v>
      </c>
      <c r="L4" s="2">
        <f>'11'!L29</f>
        <v>5</v>
      </c>
      <c r="M4" s="3"/>
      <c r="N4" s="92"/>
      <c r="O4" s="93"/>
      <c r="P4" s="93"/>
      <c r="Q4" s="93"/>
      <c r="R4" s="93"/>
      <c r="S4" s="93"/>
      <c r="T4" s="93"/>
      <c r="U4" s="93"/>
      <c r="V4" s="94"/>
    </row>
    <row r="5" spans="1:22" x14ac:dyDescent="0.25">
      <c r="A5" s="90" t="s">
        <v>2</v>
      </c>
      <c r="B5" s="90"/>
      <c r="C5" s="1"/>
      <c r="D5" s="1">
        <v>113247</v>
      </c>
      <c r="E5" s="4"/>
      <c r="F5" s="4"/>
      <c r="G5" s="4"/>
      <c r="H5" s="4"/>
      <c r="I5" s="1"/>
      <c r="J5" s="1"/>
      <c r="K5" s="1"/>
      <c r="L5" s="1"/>
      <c r="M5" s="5"/>
      <c r="N5" s="92"/>
      <c r="O5" s="93"/>
      <c r="P5" s="93"/>
      <c r="Q5" s="93"/>
      <c r="R5" s="93"/>
      <c r="S5" s="93"/>
      <c r="T5" s="93"/>
      <c r="U5" s="93"/>
      <c r="V5" s="9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10361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10361</v>
      </c>
      <c r="N7" s="24">
        <f>D7+E7*20+F7*10+G7*9+H7*9+I7*191+J7*191+K7*182+L7*100</f>
        <v>10361</v>
      </c>
      <c r="O7" s="25">
        <f>M7*2.75%</f>
        <v>284.92750000000001</v>
      </c>
      <c r="P7" s="26"/>
      <c r="Q7" s="26">
        <v>127</v>
      </c>
      <c r="R7" s="24">
        <f>M7-(M7*2.75%)+I7*191+J7*191+K7*182+L7*100-Q7</f>
        <v>9949.0725000000002</v>
      </c>
      <c r="S7" s="25">
        <f>M7*0.95%</f>
        <v>98.429500000000004</v>
      </c>
      <c r="T7" s="61">
        <f>S7-Q7</f>
        <v>-28.570499999999996</v>
      </c>
      <c r="U7" s="54">
        <v>30</v>
      </c>
      <c r="V7" s="59">
        <f>R7-U7</f>
        <v>9919.0725000000002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11812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12712</v>
      </c>
      <c r="N8" s="24">
        <f t="shared" ref="N8:N27" si="1">D8+E8*20+F8*10+G8*9+H8*9+I8*191+J8*191+K8*182+L8*100</f>
        <v>12712</v>
      </c>
      <c r="O8" s="25">
        <f t="shared" ref="O8:O27" si="2">M8*2.75%</f>
        <v>349.58</v>
      </c>
      <c r="P8" s="26"/>
      <c r="Q8" s="26">
        <v>82</v>
      </c>
      <c r="R8" s="24">
        <f t="shared" ref="R8:R27" si="3">M8-(M8*2.75%)+I8*191+J8*191+K8*182+L8*100-Q8</f>
        <v>12280.42</v>
      </c>
      <c r="S8" s="25">
        <f t="shared" ref="S8:S27" si="4">M8*0.95%</f>
        <v>120.764</v>
      </c>
      <c r="T8" s="61">
        <f t="shared" ref="T8:T27" si="5">S8-Q8</f>
        <v>38.763999999999996</v>
      </c>
      <c r="U8" s="54">
        <v>45</v>
      </c>
      <c r="V8" s="59">
        <f t="shared" ref="V8:V27" si="6">R8-U8</f>
        <v>12235.42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16388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16388</v>
      </c>
      <c r="N9" s="24">
        <f t="shared" si="1"/>
        <v>16388</v>
      </c>
      <c r="O9" s="25">
        <f t="shared" si="2"/>
        <v>450.67</v>
      </c>
      <c r="P9" s="26"/>
      <c r="Q9" s="26">
        <v>154</v>
      </c>
      <c r="R9" s="24">
        <f t="shared" si="3"/>
        <v>15783.33</v>
      </c>
      <c r="S9" s="25">
        <f t="shared" si="4"/>
        <v>155.68600000000001</v>
      </c>
      <c r="T9" s="61">
        <f t="shared" si="5"/>
        <v>1.686000000000007</v>
      </c>
      <c r="U9" s="54">
        <v>73</v>
      </c>
      <c r="V9" s="59">
        <f t="shared" si="6"/>
        <v>15710.33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6627</v>
      </c>
      <c r="E10" s="30"/>
      <c r="F10" s="30"/>
      <c r="G10" s="30"/>
      <c r="H10" s="30"/>
      <c r="I10" s="20">
        <v>1</v>
      </c>
      <c r="J10" s="20"/>
      <c r="K10" s="20">
        <v>1</v>
      </c>
      <c r="L10" s="20"/>
      <c r="M10" s="20">
        <f t="shared" si="0"/>
        <v>6627</v>
      </c>
      <c r="N10" s="24">
        <f t="shared" si="1"/>
        <v>7000</v>
      </c>
      <c r="O10" s="25">
        <f t="shared" si="2"/>
        <v>182.24250000000001</v>
      </c>
      <c r="P10" s="26"/>
      <c r="Q10" s="26">
        <v>28</v>
      </c>
      <c r="R10" s="24">
        <f t="shared" si="3"/>
        <v>6789.7574999999997</v>
      </c>
      <c r="S10" s="25">
        <f t="shared" si="4"/>
        <v>62.956499999999998</v>
      </c>
      <c r="T10" s="61">
        <f t="shared" si="5"/>
        <v>34.956499999999998</v>
      </c>
      <c r="U10" s="54">
        <v>29</v>
      </c>
      <c r="V10" s="59">
        <f t="shared" si="6"/>
        <v>6760.7574999999997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11163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11163</v>
      </c>
      <c r="N11" s="24">
        <f t="shared" si="1"/>
        <v>11163</v>
      </c>
      <c r="O11" s="25">
        <f t="shared" si="2"/>
        <v>306.98250000000002</v>
      </c>
      <c r="P11" s="26"/>
      <c r="Q11" s="26">
        <v>55</v>
      </c>
      <c r="R11" s="24">
        <f t="shared" si="3"/>
        <v>10801.0175</v>
      </c>
      <c r="S11" s="25">
        <f t="shared" si="4"/>
        <v>106.0485</v>
      </c>
      <c r="T11" s="61">
        <f t="shared" si="5"/>
        <v>51.048500000000004</v>
      </c>
      <c r="U11" s="54">
        <v>51</v>
      </c>
      <c r="V11" s="59">
        <f t="shared" si="6"/>
        <v>10750.0175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8989</v>
      </c>
      <c r="E12" s="30">
        <v>50</v>
      </c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10889</v>
      </c>
      <c r="N12" s="24">
        <f t="shared" si="1"/>
        <v>10889</v>
      </c>
      <c r="O12" s="25">
        <f t="shared" si="2"/>
        <v>299.44749999999999</v>
      </c>
      <c r="P12" s="26"/>
      <c r="Q12" s="26">
        <v>32</v>
      </c>
      <c r="R12" s="24">
        <f t="shared" si="3"/>
        <v>10557.5525</v>
      </c>
      <c r="S12" s="25">
        <f t="shared" si="4"/>
        <v>103.4455</v>
      </c>
      <c r="T12" s="61">
        <f t="shared" si="5"/>
        <v>71.445499999999996</v>
      </c>
      <c r="U12" s="54">
        <v>116</v>
      </c>
      <c r="V12" s="59">
        <f t="shared" si="6"/>
        <v>10441.5525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5268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5268</v>
      </c>
      <c r="N13" s="24">
        <f t="shared" si="1"/>
        <v>5268</v>
      </c>
      <c r="O13" s="25">
        <f t="shared" si="2"/>
        <v>144.87</v>
      </c>
      <c r="P13" s="26"/>
      <c r="Q13" s="26">
        <v>55</v>
      </c>
      <c r="R13" s="24">
        <f t="shared" si="3"/>
        <v>5068.13</v>
      </c>
      <c r="S13" s="25">
        <f t="shared" si="4"/>
        <v>50.045999999999999</v>
      </c>
      <c r="T13" s="61">
        <f t="shared" si="5"/>
        <v>-4.9540000000000006</v>
      </c>
      <c r="U13" s="54"/>
      <c r="V13" s="59">
        <f t="shared" si="6"/>
        <v>5068.13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27847</v>
      </c>
      <c r="E14" s="30">
        <v>40</v>
      </c>
      <c r="F14" s="30">
        <v>20</v>
      </c>
      <c r="G14" s="30"/>
      <c r="H14" s="30">
        <v>320</v>
      </c>
      <c r="I14" s="20"/>
      <c r="J14" s="20"/>
      <c r="K14" s="20"/>
      <c r="L14" s="20"/>
      <c r="M14" s="20">
        <f t="shared" si="0"/>
        <v>31727</v>
      </c>
      <c r="N14" s="24">
        <f t="shared" si="1"/>
        <v>31727</v>
      </c>
      <c r="O14" s="25">
        <f t="shared" si="2"/>
        <v>872.49249999999995</v>
      </c>
      <c r="P14" s="26"/>
      <c r="Q14" s="26">
        <v>167</v>
      </c>
      <c r="R14" s="24">
        <f t="shared" si="3"/>
        <v>30687.5075</v>
      </c>
      <c r="S14" s="25">
        <f t="shared" si="4"/>
        <v>301.40649999999999</v>
      </c>
      <c r="T14" s="61">
        <f t="shared" si="5"/>
        <v>134.40649999999999</v>
      </c>
      <c r="U14" s="54">
        <v>158</v>
      </c>
      <c r="V14" s="59">
        <f t="shared" si="6"/>
        <v>30529.5075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34286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34826</v>
      </c>
      <c r="N15" s="24">
        <f t="shared" si="1"/>
        <v>35781</v>
      </c>
      <c r="O15" s="25">
        <f t="shared" si="2"/>
        <v>957.71500000000003</v>
      </c>
      <c r="P15" s="26"/>
      <c r="Q15" s="26">
        <v>260</v>
      </c>
      <c r="R15" s="24">
        <f t="shared" si="3"/>
        <v>34563.285000000003</v>
      </c>
      <c r="S15" s="25">
        <f t="shared" si="4"/>
        <v>330.84699999999998</v>
      </c>
      <c r="T15" s="61">
        <f t="shared" si="5"/>
        <v>70.84699999999998</v>
      </c>
      <c r="U15" s="54">
        <v>157</v>
      </c>
      <c r="V15" s="59">
        <f t="shared" si="6"/>
        <v>34406.285000000003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21046</v>
      </c>
      <c r="E16" s="30"/>
      <c r="F16" s="30"/>
      <c r="G16" s="30"/>
      <c r="H16" s="30">
        <v>70</v>
      </c>
      <c r="I16" s="20"/>
      <c r="J16" s="20"/>
      <c r="K16" s="20"/>
      <c r="L16" s="20"/>
      <c r="M16" s="20">
        <f t="shared" si="0"/>
        <v>21676</v>
      </c>
      <c r="N16" s="24">
        <f t="shared" si="1"/>
        <v>21676</v>
      </c>
      <c r="O16" s="25">
        <f t="shared" si="2"/>
        <v>596.09</v>
      </c>
      <c r="P16" s="26"/>
      <c r="Q16" s="26">
        <v>153</v>
      </c>
      <c r="R16" s="24">
        <f t="shared" si="3"/>
        <v>20926.91</v>
      </c>
      <c r="S16" s="25">
        <f t="shared" si="4"/>
        <v>205.922</v>
      </c>
      <c r="T16" s="61">
        <f t="shared" si="5"/>
        <v>52.921999999999997</v>
      </c>
      <c r="U16" s="54">
        <v>87</v>
      </c>
      <c r="V16" s="59">
        <f t="shared" si="6"/>
        <v>20839.91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9569</v>
      </c>
      <c r="E17" s="30"/>
      <c r="F17" s="30"/>
      <c r="G17" s="30"/>
      <c r="H17" s="30">
        <v>100</v>
      </c>
      <c r="I17" s="20">
        <v>2</v>
      </c>
      <c r="J17" s="20"/>
      <c r="K17" s="20">
        <v>3</v>
      </c>
      <c r="L17" s="20"/>
      <c r="M17" s="20">
        <f t="shared" si="0"/>
        <v>10469</v>
      </c>
      <c r="N17" s="24">
        <f t="shared" si="1"/>
        <v>11397</v>
      </c>
      <c r="O17" s="25">
        <f t="shared" si="2"/>
        <v>287.89749999999998</v>
      </c>
      <c r="P17" s="26"/>
      <c r="Q17" s="26">
        <v>100</v>
      </c>
      <c r="R17" s="24">
        <f t="shared" si="3"/>
        <v>11009.102500000001</v>
      </c>
      <c r="S17" s="25">
        <f t="shared" si="4"/>
        <v>99.455500000000001</v>
      </c>
      <c r="T17" s="61">
        <f t="shared" si="5"/>
        <v>-0.54449999999999932</v>
      </c>
      <c r="U17" s="54">
        <v>14</v>
      </c>
      <c r="V17" s="59">
        <f t="shared" si="6"/>
        <v>10995.102500000001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8786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8786</v>
      </c>
      <c r="N18" s="24">
        <f t="shared" si="1"/>
        <v>8786</v>
      </c>
      <c r="O18" s="25">
        <f t="shared" si="2"/>
        <v>241.61500000000001</v>
      </c>
      <c r="P18" s="26"/>
      <c r="Q18" s="26">
        <v>180</v>
      </c>
      <c r="R18" s="24">
        <f t="shared" si="3"/>
        <v>8364.3850000000002</v>
      </c>
      <c r="S18" s="25">
        <f t="shared" si="4"/>
        <v>83.466999999999999</v>
      </c>
      <c r="T18" s="61">
        <f t="shared" si="5"/>
        <v>-96.533000000000001</v>
      </c>
      <c r="U18" s="54"/>
      <c r="V18" s="59">
        <f t="shared" si="6"/>
        <v>8364.3850000000002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12439</v>
      </c>
      <c r="E19" s="30"/>
      <c r="F19" s="30"/>
      <c r="G19" s="30"/>
      <c r="H19" s="30">
        <v>500</v>
      </c>
      <c r="I19" s="20">
        <v>5</v>
      </c>
      <c r="J19" s="20"/>
      <c r="K19" s="20">
        <v>2</v>
      </c>
      <c r="L19" s="20"/>
      <c r="M19" s="20">
        <f t="shared" si="0"/>
        <v>16939</v>
      </c>
      <c r="N19" s="24">
        <f t="shared" si="1"/>
        <v>18258</v>
      </c>
      <c r="O19" s="25">
        <f t="shared" si="2"/>
        <v>465.82249999999999</v>
      </c>
      <c r="P19" s="26"/>
      <c r="Q19" s="26">
        <v>170</v>
      </c>
      <c r="R19" s="24">
        <f t="shared" si="3"/>
        <v>17622.177500000002</v>
      </c>
      <c r="S19" s="25">
        <f t="shared" si="4"/>
        <v>160.9205</v>
      </c>
      <c r="T19" s="61">
        <f t="shared" si="5"/>
        <v>-9.0794999999999959</v>
      </c>
      <c r="U19" s="54">
        <v>52</v>
      </c>
      <c r="V19" s="59">
        <f t="shared" si="6"/>
        <v>17570.177500000002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7916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7916</v>
      </c>
      <c r="N20" s="24">
        <f t="shared" si="1"/>
        <v>8680</v>
      </c>
      <c r="O20" s="25">
        <f t="shared" si="2"/>
        <v>217.69</v>
      </c>
      <c r="P20" s="26"/>
      <c r="Q20" s="26">
        <v>120</v>
      </c>
      <c r="R20" s="24">
        <f t="shared" si="3"/>
        <v>8342.3100000000013</v>
      </c>
      <c r="S20" s="25">
        <f t="shared" si="4"/>
        <v>75.201999999999998</v>
      </c>
      <c r="T20" s="61">
        <f t="shared" si="5"/>
        <v>-44.798000000000002</v>
      </c>
      <c r="U20" s="54"/>
      <c r="V20" s="59">
        <f t="shared" si="6"/>
        <v>8342.3100000000013</v>
      </c>
    </row>
    <row r="21" spans="1:22" ht="15.75" x14ac:dyDescent="0.25">
      <c r="A21" s="28">
        <v>15</v>
      </c>
      <c r="B21" s="20">
        <v>1908446148</v>
      </c>
      <c r="C21" s="20" t="s">
        <v>61</v>
      </c>
      <c r="D21" s="29">
        <v>8067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8067</v>
      </c>
      <c r="N21" s="24">
        <f t="shared" si="1"/>
        <v>8067</v>
      </c>
      <c r="O21" s="25">
        <f t="shared" si="2"/>
        <v>221.8425</v>
      </c>
      <c r="P21" s="26"/>
      <c r="Q21" s="26">
        <v>30</v>
      </c>
      <c r="R21" s="24">
        <f t="shared" si="3"/>
        <v>7815.1575000000003</v>
      </c>
      <c r="S21" s="25">
        <f t="shared" si="4"/>
        <v>76.636499999999998</v>
      </c>
      <c r="T21" s="61">
        <f t="shared" si="5"/>
        <v>46.636499999999998</v>
      </c>
      <c r="U21" s="54"/>
      <c r="V21" s="59">
        <f t="shared" si="6"/>
        <v>7815.1575000000003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14313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14313</v>
      </c>
      <c r="N22" s="24">
        <f t="shared" si="1"/>
        <v>14313</v>
      </c>
      <c r="O22" s="25">
        <f t="shared" si="2"/>
        <v>393.60750000000002</v>
      </c>
      <c r="P22" s="26"/>
      <c r="Q22" s="26">
        <v>100</v>
      </c>
      <c r="R22" s="24">
        <f t="shared" si="3"/>
        <v>13819.3925</v>
      </c>
      <c r="S22" s="25">
        <f t="shared" si="4"/>
        <v>135.9735</v>
      </c>
      <c r="T22" s="61">
        <f t="shared" si="5"/>
        <v>35.973500000000001</v>
      </c>
      <c r="U22" s="54">
        <v>60</v>
      </c>
      <c r="V22" s="59">
        <f t="shared" si="6"/>
        <v>13759.3925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10020</v>
      </c>
      <c r="N23" s="24">
        <f t="shared" si="1"/>
        <v>10020</v>
      </c>
      <c r="O23" s="25">
        <f t="shared" si="2"/>
        <v>275.55</v>
      </c>
      <c r="P23" s="26"/>
      <c r="Q23" s="26">
        <v>100</v>
      </c>
      <c r="R23" s="24">
        <f t="shared" si="3"/>
        <v>9644.4500000000007</v>
      </c>
      <c r="S23" s="25">
        <f t="shared" si="4"/>
        <v>95.19</v>
      </c>
      <c r="T23" s="61">
        <f t="shared" si="5"/>
        <v>-4.8100000000000023</v>
      </c>
      <c r="U23" s="54">
        <v>72</v>
      </c>
      <c r="V23" s="59">
        <f t="shared" si="6"/>
        <v>9572.4500000000007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21720</v>
      </c>
      <c r="E24" s="30">
        <v>30</v>
      </c>
      <c r="F24" s="30">
        <v>40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23620</v>
      </c>
      <c r="N24" s="24">
        <f t="shared" si="1"/>
        <v>24530</v>
      </c>
      <c r="O24" s="25">
        <f t="shared" si="2"/>
        <v>649.54999999999995</v>
      </c>
      <c r="P24" s="26"/>
      <c r="Q24" s="26">
        <v>126</v>
      </c>
      <c r="R24" s="24">
        <f t="shared" si="3"/>
        <v>23754.45</v>
      </c>
      <c r="S24" s="25">
        <f t="shared" si="4"/>
        <v>224.39</v>
      </c>
      <c r="T24" s="61">
        <f t="shared" si="5"/>
        <v>98.389999999999986</v>
      </c>
      <c r="U24" s="54">
        <v>84</v>
      </c>
      <c r="V24" s="59">
        <f t="shared" si="6"/>
        <v>23670.45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13341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13341</v>
      </c>
      <c r="N25" s="24">
        <f t="shared" si="1"/>
        <v>13341</v>
      </c>
      <c r="O25" s="25">
        <f t="shared" si="2"/>
        <v>366.8775</v>
      </c>
      <c r="P25" s="26"/>
      <c r="Q25" s="26">
        <v>100</v>
      </c>
      <c r="R25" s="24">
        <f t="shared" si="3"/>
        <v>12874.122499999999</v>
      </c>
      <c r="S25" s="25">
        <f t="shared" si="4"/>
        <v>126.73949999999999</v>
      </c>
      <c r="T25" s="61">
        <f t="shared" si="5"/>
        <v>26.739499999999992</v>
      </c>
      <c r="U25" s="54">
        <v>82</v>
      </c>
      <c r="V25" s="59">
        <f t="shared" si="6"/>
        <v>12792.122499999999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9850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9850</v>
      </c>
      <c r="N26" s="24">
        <f t="shared" si="1"/>
        <v>9850</v>
      </c>
      <c r="O26" s="25">
        <f t="shared" si="2"/>
        <v>270.875</v>
      </c>
      <c r="P26" s="26"/>
      <c r="Q26" s="26">
        <v>100</v>
      </c>
      <c r="R26" s="24">
        <f t="shared" si="3"/>
        <v>9479.125</v>
      </c>
      <c r="S26" s="25">
        <f t="shared" si="4"/>
        <v>93.575000000000003</v>
      </c>
      <c r="T26" s="61">
        <f t="shared" si="5"/>
        <v>-6.4249999999999972</v>
      </c>
      <c r="U26" s="54">
        <v>59</v>
      </c>
      <c r="V26" s="59">
        <f t="shared" si="6"/>
        <v>9420.125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19790</v>
      </c>
      <c r="E27" s="38"/>
      <c r="F27" s="39"/>
      <c r="G27" s="39"/>
      <c r="H27" s="39"/>
      <c r="I27" s="31">
        <v>15</v>
      </c>
      <c r="J27" s="31"/>
      <c r="K27" s="31"/>
      <c r="L27" s="31"/>
      <c r="M27" s="31">
        <f t="shared" si="0"/>
        <v>19790</v>
      </c>
      <c r="N27" s="40">
        <f t="shared" si="1"/>
        <v>22655</v>
      </c>
      <c r="O27" s="25">
        <f t="shared" si="2"/>
        <v>544.22500000000002</v>
      </c>
      <c r="P27" s="41"/>
      <c r="Q27" s="41">
        <v>100</v>
      </c>
      <c r="R27" s="24">
        <f t="shared" si="3"/>
        <v>22010.775000000001</v>
      </c>
      <c r="S27" s="42">
        <f t="shared" si="4"/>
        <v>188.005</v>
      </c>
      <c r="T27" s="64">
        <f t="shared" si="5"/>
        <v>88.004999999999995</v>
      </c>
      <c r="U27" s="68">
        <v>90</v>
      </c>
      <c r="V27" s="59">
        <f t="shared" si="6"/>
        <v>21920.775000000001</v>
      </c>
    </row>
    <row r="28" spans="1:22" ht="16.5" thickBot="1" x14ac:dyDescent="0.3">
      <c r="A28" s="76" t="s">
        <v>44</v>
      </c>
      <c r="B28" s="77"/>
      <c r="C28" s="78"/>
      <c r="D28" s="44">
        <f t="shared" ref="D28:E28" si="7">SUM(D7:D27)</f>
        <v>289598</v>
      </c>
      <c r="E28" s="45">
        <f t="shared" si="7"/>
        <v>120</v>
      </c>
      <c r="F28" s="45">
        <f t="shared" ref="F28:V28" si="8">SUM(F7:F27)</f>
        <v>60</v>
      </c>
      <c r="G28" s="45">
        <f t="shared" si="8"/>
        <v>0</v>
      </c>
      <c r="H28" s="45">
        <f t="shared" si="8"/>
        <v>1350</v>
      </c>
      <c r="I28" s="45">
        <f t="shared" si="8"/>
        <v>32</v>
      </c>
      <c r="J28" s="45">
        <f t="shared" si="8"/>
        <v>0</v>
      </c>
      <c r="K28" s="45">
        <f t="shared" si="8"/>
        <v>11</v>
      </c>
      <c r="L28" s="45">
        <f t="shared" si="8"/>
        <v>0</v>
      </c>
      <c r="M28" s="65">
        <f t="shared" si="8"/>
        <v>304748</v>
      </c>
      <c r="N28" s="65">
        <f t="shared" si="8"/>
        <v>312862</v>
      </c>
      <c r="O28" s="66">
        <f t="shared" si="8"/>
        <v>8380.57</v>
      </c>
      <c r="P28" s="65">
        <f t="shared" si="8"/>
        <v>0</v>
      </c>
      <c r="Q28" s="65">
        <f t="shared" si="8"/>
        <v>2339</v>
      </c>
      <c r="R28" s="65">
        <f t="shared" si="8"/>
        <v>302142.43000000005</v>
      </c>
      <c r="S28" s="65">
        <f t="shared" si="8"/>
        <v>2895.1060000000002</v>
      </c>
      <c r="T28" s="67">
        <f t="shared" si="8"/>
        <v>556.10599999999999</v>
      </c>
      <c r="U28" s="67">
        <f t="shared" si="8"/>
        <v>1259</v>
      </c>
      <c r="V28" s="67">
        <f t="shared" si="8"/>
        <v>300883.43000000005</v>
      </c>
    </row>
    <row r="29" spans="1:22" ht="15.75" thickBot="1" x14ac:dyDescent="0.3">
      <c r="A29" s="79" t="s">
        <v>45</v>
      </c>
      <c r="B29" s="80"/>
      <c r="C29" s="81"/>
      <c r="D29" s="48">
        <f>D4+D5-D28</f>
        <v>457716</v>
      </c>
      <c r="E29" s="48">
        <f t="shared" ref="E29:L29" si="9">E4+E5-E28</f>
        <v>4090</v>
      </c>
      <c r="F29" s="48">
        <f t="shared" si="9"/>
        <v>12750</v>
      </c>
      <c r="G29" s="48">
        <f t="shared" si="9"/>
        <v>0</v>
      </c>
      <c r="H29" s="48">
        <f t="shared" si="9"/>
        <v>34280</v>
      </c>
      <c r="I29" s="48">
        <f t="shared" si="9"/>
        <v>828</v>
      </c>
      <c r="J29" s="48">
        <f t="shared" si="9"/>
        <v>623</v>
      </c>
      <c r="K29" s="48">
        <f t="shared" si="9"/>
        <v>305</v>
      </c>
      <c r="L29" s="48">
        <f t="shared" si="9"/>
        <v>5</v>
      </c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A4:B4"/>
    <mergeCell ref="A5:B5"/>
    <mergeCell ref="N4:V4"/>
    <mergeCell ref="N5:V5"/>
    <mergeCell ref="M29:V29"/>
    <mergeCell ref="C3:V3"/>
  </mergeCells>
  <conditionalFormatting sqref="D29 E4:H6 E28:K29">
    <cfRule type="cellIs" dxfId="905" priority="63" operator="equal">
      <formula>212030016606640</formula>
    </cfRule>
  </conditionalFormatting>
  <conditionalFormatting sqref="D29 E4:E6 E28:K29">
    <cfRule type="cellIs" dxfId="904" priority="61" operator="equal">
      <formula>$E$4</formula>
    </cfRule>
    <cfRule type="cellIs" dxfId="903" priority="62" operator="equal">
      <formula>2120</formula>
    </cfRule>
  </conditionalFormatting>
  <conditionalFormatting sqref="D29:E29 F4:F6 F28:F29">
    <cfRule type="cellIs" dxfId="902" priority="59" operator="equal">
      <formula>$F$4</formula>
    </cfRule>
    <cfRule type="cellIs" dxfId="901" priority="60" operator="equal">
      <formula>300</formula>
    </cfRule>
  </conditionalFormatting>
  <conditionalFormatting sqref="G4:G6 G28:G29">
    <cfRule type="cellIs" dxfId="900" priority="57" operator="equal">
      <formula>$G$4</formula>
    </cfRule>
    <cfRule type="cellIs" dxfId="899" priority="58" operator="equal">
      <formula>1660</formula>
    </cfRule>
  </conditionalFormatting>
  <conditionalFormatting sqref="H4:H6 H28:H29">
    <cfRule type="cellIs" dxfId="898" priority="55" operator="equal">
      <formula>$H$4</formula>
    </cfRule>
    <cfRule type="cellIs" dxfId="897" priority="56" operator="equal">
      <formula>6640</formula>
    </cfRule>
  </conditionalFormatting>
  <conditionalFormatting sqref="T6:T28 U28:V28">
    <cfRule type="cellIs" dxfId="896" priority="54" operator="lessThan">
      <formula>0</formula>
    </cfRule>
  </conditionalFormatting>
  <conditionalFormatting sqref="T7:T27">
    <cfRule type="cellIs" dxfId="895" priority="51" operator="lessThan">
      <formula>0</formula>
    </cfRule>
    <cfRule type="cellIs" dxfId="894" priority="52" operator="lessThan">
      <formula>0</formula>
    </cfRule>
    <cfRule type="cellIs" dxfId="893" priority="53" operator="lessThan">
      <formula>0</formula>
    </cfRule>
  </conditionalFormatting>
  <conditionalFormatting sqref="E4:E6 E28:K28">
    <cfRule type="cellIs" dxfId="892" priority="50" operator="equal">
      <formula>$E$4</formula>
    </cfRule>
  </conditionalFormatting>
  <conditionalFormatting sqref="D28:D29 D6 D4:M4">
    <cfRule type="cellIs" dxfId="891" priority="49" operator="equal">
      <formula>$D$4</formula>
    </cfRule>
  </conditionalFormatting>
  <conditionalFormatting sqref="I4:I6 I28:I29">
    <cfRule type="cellIs" dxfId="890" priority="48" operator="equal">
      <formula>$I$4</formula>
    </cfRule>
  </conditionalFormatting>
  <conditionalFormatting sqref="J4:J6 J28:J29">
    <cfRule type="cellIs" dxfId="889" priority="47" operator="equal">
      <formula>$J$4</formula>
    </cfRule>
  </conditionalFormatting>
  <conditionalFormatting sqref="K4:K6 K28:K29">
    <cfRule type="cellIs" dxfId="888" priority="46" operator="equal">
      <formula>$K$4</formula>
    </cfRule>
  </conditionalFormatting>
  <conditionalFormatting sqref="M4:M6">
    <cfRule type="cellIs" dxfId="887" priority="45" operator="equal">
      <formula>$L$4</formula>
    </cfRule>
  </conditionalFormatting>
  <conditionalFormatting sqref="T7:T28 U28:V28">
    <cfRule type="cellIs" dxfId="886" priority="42" operator="lessThan">
      <formula>0</formula>
    </cfRule>
    <cfRule type="cellIs" dxfId="885" priority="43" operator="lessThan">
      <formula>0</formula>
    </cfRule>
    <cfRule type="cellIs" dxfId="884" priority="44" operator="lessThan">
      <formula>0</formula>
    </cfRule>
  </conditionalFormatting>
  <conditionalFormatting sqref="D5:K5">
    <cfRule type="cellIs" dxfId="883" priority="41" operator="greaterThan">
      <formula>0</formula>
    </cfRule>
  </conditionalFormatting>
  <conditionalFormatting sqref="T6:T28 U28:V28">
    <cfRule type="cellIs" dxfId="882" priority="40" operator="lessThan">
      <formula>0</formula>
    </cfRule>
  </conditionalFormatting>
  <conditionalFormatting sqref="T7:T27">
    <cfRule type="cellIs" dxfId="881" priority="37" operator="lessThan">
      <formula>0</formula>
    </cfRule>
    <cfRule type="cellIs" dxfId="880" priority="38" operator="lessThan">
      <formula>0</formula>
    </cfRule>
    <cfRule type="cellIs" dxfId="879" priority="39" operator="lessThan">
      <formula>0</formula>
    </cfRule>
  </conditionalFormatting>
  <conditionalFormatting sqref="T7:T28 U28:V28">
    <cfRule type="cellIs" dxfId="878" priority="34" operator="lessThan">
      <formula>0</formula>
    </cfRule>
    <cfRule type="cellIs" dxfId="877" priority="35" operator="lessThan">
      <formula>0</formula>
    </cfRule>
    <cfRule type="cellIs" dxfId="876" priority="36" operator="lessThan">
      <formula>0</formula>
    </cfRule>
  </conditionalFormatting>
  <conditionalFormatting sqref="D5:K5">
    <cfRule type="cellIs" dxfId="875" priority="33" operator="greaterThan">
      <formula>0</formula>
    </cfRule>
  </conditionalFormatting>
  <conditionalFormatting sqref="L4 L6 L28:L29">
    <cfRule type="cellIs" dxfId="874" priority="32" operator="equal">
      <formula>$L$4</formula>
    </cfRule>
  </conditionalFormatting>
  <conditionalFormatting sqref="D7:S7">
    <cfRule type="cellIs" dxfId="873" priority="31" operator="greaterThan">
      <formula>0</formula>
    </cfRule>
  </conditionalFormatting>
  <conditionalFormatting sqref="D9:S9">
    <cfRule type="cellIs" dxfId="872" priority="30" operator="greaterThan">
      <formula>0</formula>
    </cfRule>
  </conditionalFormatting>
  <conditionalFormatting sqref="D11:S11">
    <cfRule type="cellIs" dxfId="871" priority="29" operator="greaterThan">
      <formula>0</formula>
    </cfRule>
  </conditionalFormatting>
  <conditionalFormatting sqref="D13:S13">
    <cfRule type="cellIs" dxfId="870" priority="28" operator="greaterThan">
      <formula>0</formula>
    </cfRule>
  </conditionalFormatting>
  <conditionalFormatting sqref="D15:S15">
    <cfRule type="cellIs" dxfId="869" priority="27" operator="greaterThan">
      <formula>0</formula>
    </cfRule>
  </conditionalFormatting>
  <conditionalFormatting sqref="D17:S17">
    <cfRule type="cellIs" dxfId="868" priority="26" operator="greaterThan">
      <formula>0</formula>
    </cfRule>
  </conditionalFormatting>
  <conditionalFormatting sqref="D19:S19">
    <cfRule type="cellIs" dxfId="867" priority="25" operator="greaterThan">
      <formula>0</formula>
    </cfRule>
  </conditionalFormatting>
  <conditionalFormatting sqref="D21:S21">
    <cfRule type="cellIs" dxfId="866" priority="24" operator="greaterThan">
      <formula>0</formula>
    </cfRule>
  </conditionalFormatting>
  <conditionalFormatting sqref="D23:S23">
    <cfRule type="cellIs" dxfId="865" priority="23" operator="greaterThan">
      <formula>0</formula>
    </cfRule>
  </conditionalFormatting>
  <conditionalFormatting sqref="D25:S25">
    <cfRule type="cellIs" dxfId="864" priority="22" operator="greaterThan">
      <formula>0</formula>
    </cfRule>
  </conditionalFormatting>
  <conditionalFormatting sqref="D27:S27">
    <cfRule type="cellIs" dxfId="863" priority="21" operator="greaterThan">
      <formula>0</formula>
    </cfRule>
  </conditionalFormatting>
  <conditionalFormatting sqref="U6">
    <cfRule type="cellIs" dxfId="862" priority="20" operator="lessThan">
      <formula>0</formula>
    </cfRule>
  </conditionalFormatting>
  <conditionalFormatting sqref="U6">
    <cfRule type="cellIs" dxfId="861" priority="19" operator="lessThan">
      <formula>0</formula>
    </cfRule>
  </conditionalFormatting>
  <conditionalFormatting sqref="V6">
    <cfRule type="cellIs" dxfId="860" priority="18" operator="lessThan">
      <formula>0</formula>
    </cfRule>
  </conditionalFormatting>
  <conditionalFormatting sqref="V6">
    <cfRule type="cellIs" dxfId="859" priority="17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90" zoomScaleNormal="90"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3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3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V2">
        <v>115</v>
      </c>
    </row>
    <row r="3" spans="1:23" ht="18.75" x14ac:dyDescent="0.25">
      <c r="A3" s="86" t="s">
        <v>66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3" x14ac:dyDescent="0.25">
      <c r="A4" s="90" t="s">
        <v>1</v>
      </c>
      <c r="B4" s="90"/>
      <c r="C4" s="1"/>
      <c r="D4" s="2">
        <f>'12'!D29</f>
        <v>457716</v>
      </c>
      <c r="E4" s="2">
        <f>'12'!E29</f>
        <v>4090</v>
      </c>
      <c r="F4" s="2">
        <f>'12'!F29</f>
        <v>12750</v>
      </c>
      <c r="G4" s="2">
        <f>'12'!G29</f>
        <v>0</v>
      </c>
      <c r="H4" s="2">
        <f>'12'!H29</f>
        <v>34280</v>
      </c>
      <c r="I4" s="2">
        <f>'12'!I29</f>
        <v>828</v>
      </c>
      <c r="J4" s="2">
        <f>'12'!J29</f>
        <v>623</v>
      </c>
      <c r="K4" s="2">
        <f>'12'!K29</f>
        <v>305</v>
      </c>
      <c r="L4" s="2">
        <f>'12'!L29</f>
        <v>5</v>
      </c>
      <c r="M4" s="3"/>
      <c r="N4" s="92"/>
      <c r="O4" s="93"/>
      <c r="P4" s="93"/>
      <c r="Q4" s="93"/>
      <c r="R4" s="93"/>
      <c r="S4" s="93"/>
      <c r="T4" s="93"/>
      <c r="U4" s="93"/>
      <c r="V4" s="94"/>
    </row>
    <row r="5" spans="1:23" x14ac:dyDescent="0.25">
      <c r="A5" s="90" t="s">
        <v>2</v>
      </c>
      <c r="B5" s="90"/>
      <c r="C5" s="1"/>
      <c r="D5" s="1">
        <v>415585</v>
      </c>
      <c r="E5" s="4"/>
      <c r="F5" s="4"/>
      <c r="G5" s="4"/>
      <c r="H5" s="4"/>
      <c r="I5" s="1"/>
      <c r="J5" s="1"/>
      <c r="K5" s="1"/>
      <c r="L5" s="1"/>
      <c r="M5" s="5"/>
      <c r="N5" s="92"/>
      <c r="O5" s="93"/>
      <c r="P5" s="93"/>
      <c r="Q5" s="93"/>
      <c r="R5" s="93"/>
      <c r="S5" s="93"/>
      <c r="T5" s="93"/>
      <c r="U5" s="93"/>
      <c r="V5" s="94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17" t="s">
        <v>67</v>
      </c>
      <c r="V6" s="17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13204</v>
      </c>
      <c r="E7" s="22">
        <v>310</v>
      </c>
      <c r="F7" s="22">
        <v>300</v>
      </c>
      <c r="G7" s="22"/>
      <c r="H7" s="22">
        <v>180</v>
      </c>
      <c r="I7" s="23">
        <v>15</v>
      </c>
      <c r="J7" s="23">
        <v>2</v>
      </c>
      <c r="K7" s="23">
        <v>5</v>
      </c>
      <c r="L7" s="23"/>
      <c r="M7" s="20">
        <f>D7+E7*20+F7*10+G7*9+H7*9</f>
        <v>24024</v>
      </c>
      <c r="N7" s="24">
        <f>D7+E7*20+F7*10+G7*9+H7*9+I7*191+J7*191+K7*182+L7*100</f>
        <v>28181</v>
      </c>
      <c r="O7" s="25">
        <f>M7*2.75%</f>
        <v>660.66</v>
      </c>
      <c r="P7" s="26"/>
      <c r="Q7" s="26">
        <v>150</v>
      </c>
      <c r="R7" s="24">
        <f t="shared" ref="R7:R27" si="0">M7-(M7*2.75%)+I7*191+J7*191+K7*182+L7*100-Q7</f>
        <v>27370.34</v>
      </c>
      <c r="S7" s="25">
        <f>M7*0.95%</f>
        <v>228.22799999999998</v>
      </c>
      <c r="T7" s="61">
        <f>S7-Q7</f>
        <v>78.22799999999998</v>
      </c>
      <c r="U7" s="69">
        <v>45</v>
      </c>
      <c r="V7" s="70">
        <f>R7-U7</f>
        <v>27325.34</v>
      </c>
      <c r="W7" s="75"/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7855</v>
      </c>
      <c r="E8" s="30">
        <v>50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1">D8+E8*20+F8*10+G8*9+H8*9</f>
        <v>9755</v>
      </c>
      <c r="N8" s="24">
        <f t="shared" ref="N8:N27" si="2">D8+E8*20+F8*10+G8*9+H8*9+I8*191+J8*191+K8*182+L8*100</f>
        <v>9755</v>
      </c>
      <c r="O8" s="25">
        <f t="shared" ref="O8:O27" si="3">M8*2.75%</f>
        <v>268.26249999999999</v>
      </c>
      <c r="P8" s="26"/>
      <c r="Q8" s="26">
        <v>86</v>
      </c>
      <c r="R8" s="24">
        <f t="shared" si="0"/>
        <v>9400.7374999999993</v>
      </c>
      <c r="S8" s="25">
        <f t="shared" ref="S8:S27" si="4">M8*0.95%</f>
        <v>92.672499999999999</v>
      </c>
      <c r="T8" s="61">
        <f t="shared" ref="T8:T27" si="5">S8-Q8</f>
        <v>6.6724999999999994</v>
      </c>
      <c r="U8" s="69">
        <v>30</v>
      </c>
      <c r="V8" s="70">
        <f t="shared" ref="V8:V27" si="6">R8-U8</f>
        <v>9370.7374999999993</v>
      </c>
      <c r="W8" s="75">
        <v>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25354</v>
      </c>
      <c r="E9" s="30">
        <v>100</v>
      </c>
      <c r="F9" s="30">
        <v>100</v>
      </c>
      <c r="G9" s="30"/>
      <c r="H9" s="30">
        <v>680</v>
      </c>
      <c r="I9" s="20">
        <v>16</v>
      </c>
      <c r="J9" s="20"/>
      <c r="K9" s="20"/>
      <c r="L9" s="20"/>
      <c r="M9" s="20">
        <f t="shared" si="1"/>
        <v>34474</v>
      </c>
      <c r="N9" s="24">
        <f t="shared" si="2"/>
        <v>37530</v>
      </c>
      <c r="O9" s="25">
        <f t="shared" si="3"/>
        <v>948.03499999999997</v>
      </c>
      <c r="P9" s="26"/>
      <c r="Q9" s="26">
        <v>164</v>
      </c>
      <c r="R9" s="24">
        <f t="shared" si="0"/>
        <v>36417.964999999997</v>
      </c>
      <c r="S9" s="25">
        <f t="shared" si="4"/>
        <v>327.50299999999999</v>
      </c>
      <c r="T9" s="61">
        <f t="shared" si="5"/>
        <v>163.50299999999999</v>
      </c>
      <c r="U9" s="69">
        <v>138</v>
      </c>
      <c r="V9" s="70">
        <f t="shared" si="6"/>
        <v>36279.964999999997</v>
      </c>
      <c r="W9" s="75">
        <v>33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7435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1"/>
        <v>7435</v>
      </c>
      <c r="N10" s="24">
        <f t="shared" si="2"/>
        <v>7817</v>
      </c>
      <c r="O10" s="25">
        <f t="shared" si="3"/>
        <v>204.46250000000001</v>
      </c>
      <c r="P10" s="26"/>
      <c r="Q10" s="26">
        <v>27</v>
      </c>
      <c r="R10" s="24">
        <f>M10-(M10*2.75%)+I10*191+J10*191+K10*182+L10*100-Q10</f>
        <v>7585.5375000000004</v>
      </c>
      <c r="S10" s="25">
        <f t="shared" si="4"/>
        <v>70.632499999999993</v>
      </c>
      <c r="T10" s="61">
        <f t="shared" si="5"/>
        <v>43.632499999999993</v>
      </c>
      <c r="U10" s="69">
        <v>15</v>
      </c>
      <c r="V10" s="70">
        <f t="shared" si="6"/>
        <v>7570.5375000000004</v>
      </c>
      <c r="W10" s="75"/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6175</v>
      </c>
      <c r="E11" s="30"/>
      <c r="F11" s="30"/>
      <c r="G11" s="32"/>
      <c r="H11" s="30"/>
      <c r="I11" s="20">
        <v>17</v>
      </c>
      <c r="J11" s="20">
        <v>1</v>
      </c>
      <c r="K11" s="20">
        <v>1</v>
      </c>
      <c r="L11" s="20"/>
      <c r="M11" s="20">
        <f t="shared" si="1"/>
        <v>6175</v>
      </c>
      <c r="N11" s="24">
        <f t="shared" si="2"/>
        <v>9795</v>
      </c>
      <c r="O11" s="25">
        <f t="shared" si="3"/>
        <v>169.8125</v>
      </c>
      <c r="P11" s="26"/>
      <c r="Q11" s="26">
        <v>50</v>
      </c>
      <c r="R11" s="24">
        <f t="shared" si="0"/>
        <v>9575.1875</v>
      </c>
      <c r="S11" s="25">
        <f t="shared" si="4"/>
        <v>58.662500000000001</v>
      </c>
      <c r="T11" s="61">
        <f t="shared" si="5"/>
        <v>8.6625000000000014</v>
      </c>
      <c r="U11" s="69">
        <v>15</v>
      </c>
      <c r="V11" s="70">
        <f t="shared" si="6"/>
        <v>9560.1875</v>
      </c>
      <c r="W11" s="75">
        <v>15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10388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10388</v>
      </c>
      <c r="N12" s="24">
        <f t="shared" si="2"/>
        <v>10388</v>
      </c>
      <c r="O12" s="25">
        <f t="shared" si="3"/>
        <v>285.67</v>
      </c>
      <c r="P12" s="26"/>
      <c r="Q12" s="26">
        <v>32</v>
      </c>
      <c r="R12" s="24">
        <f t="shared" si="0"/>
        <v>10070.33</v>
      </c>
      <c r="S12" s="25">
        <f t="shared" si="4"/>
        <v>98.685999999999993</v>
      </c>
      <c r="T12" s="61">
        <f t="shared" si="5"/>
        <v>66.685999999999993</v>
      </c>
      <c r="U12" s="69">
        <v>58</v>
      </c>
      <c r="V12" s="70">
        <f t="shared" si="6"/>
        <v>10012.33</v>
      </c>
      <c r="W12" s="75">
        <v>28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8820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8820</v>
      </c>
      <c r="N13" s="24">
        <f t="shared" si="2"/>
        <v>8820</v>
      </c>
      <c r="O13" s="25">
        <f t="shared" si="3"/>
        <v>242.55</v>
      </c>
      <c r="P13" s="26"/>
      <c r="Q13" s="26">
        <v>55</v>
      </c>
      <c r="R13" s="24">
        <f t="shared" si="0"/>
        <v>8522.4500000000007</v>
      </c>
      <c r="S13" s="25">
        <f t="shared" si="4"/>
        <v>83.789999999999992</v>
      </c>
      <c r="T13" s="61">
        <f t="shared" si="5"/>
        <v>28.789999999999992</v>
      </c>
      <c r="U13" s="69">
        <v>58</v>
      </c>
      <c r="V13" s="70">
        <f t="shared" si="6"/>
        <v>8464.4500000000007</v>
      </c>
      <c r="W13" s="75">
        <v>43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29237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29237</v>
      </c>
      <c r="N14" s="24">
        <f t="shared" si="2"/>
        <v>29619</v>
      </c>
      <c r="O14" s="25">
        <f t="shared" si="3"/>
        <v>804.01750000000004</v>
      </c>
      <c r="P14" s="26"/>
      <c r="Q14" s="26">
        <v>172</v>
      </c>
      <c r="R14" s="24">
        <f t="shared" si="0"/>
        <v>28642.982499999998</v>
      </c>
      <c r="S14" s="25">
        <f t="shared" si="4"/>
        <v>277.75150000000002</v>
      </c>
      <c r="T14" s="61">
        <f t="shared" si="5"/>
        <v>105.75150000000002</v>
      </c>
      <c r="U14" s="69">
        <v>143</v>
      </c>
      <c r="V14" s="70">
        <f t="shared" si="6"/>
        <v>28499.982499999998</v>
      </c>
      <c r="W14" s="75"/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20563</v>
      </c>
      <c r="E15" s="30">
        <v>30</v>
      </c>
      <c r="F15" s="30">
        <v>100</v>
      </c>
      <c r="G15" s="30"/>
      <c r="H15" s="30">
        <v>140</v>
      </c>
      <c r="I15" s="20"/>
      <c r="J15" s="20"/>
      <c r="K15" s="20"/>
      <c r="L15" s="20"/>
      <c r="M15" s="20">
        <f t="shared" si="1"/>
        <v>23423</v>
      </c>
      <c r="N15" s="24">
        <f t="shared" si="2"/>
        <v>23423</v>
      </c>
      <c r="O15" s="25">
        <f t="shared" si="3"/>
        <v>644.13250000000005</v>
      </c>
      <c r="P15" s="26"/>
      <c r="Q15" s="26">
        <v>160</v>
      </c>
      <c r="R15" s="24">
        <f t="shared" si="0"/>
        <v>22618.8675</v>
      </c>
      <c r="S15" s="25">
        <f t="shared" si="4"/>
        <v>222.51849999999999</v>
      </c>
      <c r="T15" s="61">
        <f t="shared" si="5"/>
        <v>62.518499999999989</v>
      </c>
      <c r="U15" s="69">
        <v>90</v>
      </c>
      <c r="V15" s="70">
        <f t="shared" si="6"/>
        <v>22528.8675</v>
      </c>
      <c r="W15" s="75"/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33756</v>
      </c>
      <c r="E16" s="30"/>
      <c r="F16" s="30">
        <v>110</v>
      </c>
      <c r="G16" s="30"/>
      <c r="H16" s="30">
        <v>420</v>
      </c>
      <c r="I16" s="20"/>
      <c r="J16" s="20"/>
      <c r="K16" s="20"/>
      <c r="L16" s="20"/>
      <c r="M16" s="20">
        <f t="shared" si="1"/>
        <v>38636</v>
      </c>
      <c r="N16" s="24">
        <f t="shared" si="2"/>
        <v>38636</v>
      </c>
      <c r="O16" s="25">
        <f t="shared" si="3"/>
        <v>1062.49</v>
      </c>
      <c r="P16" s="26"/>
      <c r="Q16" s="26">
        <v>181</v>
      </c>
      <c r="R16" s="24">
        <f t="shared" si="0"/>
        <v>37392.51</v>
      </c>
      <c r="S16" s="25">
        <f t="shared" si="4"/>
        <v>367.04199999999997</v>
      </c>
      <c r="T16" s="61">
        <f t="shared" si="5"/>
        <v>186.04199999999997</v>
      </c>
      <c r="U16" s="69">
        <v>187</v>
      </c>
      <c r="V16" s="70">
        <f t="shared" si="6"/>
        <v>37205.51</v>
      </c>
      <c r="W16" s="75"/>
    </row>
    <row r="17" spans="1:23" ht="18.75" x14ac:dyDescent="0.3">
      <c r="A17" s="28">
        <v>11</v>
      </c>
      <c r="B17" s="20">
        <v>1908446144</v>
      </c>
      <c r="C17" s="33" t="s">
        <v>33</v>
      </c>
      <c r="D17" s="29">
        <v>12192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12192</v>
      </c>
      <c r="N17" s="24">
        <f t="shared" si="2"/>
        <v>12192</v>
      </c>
      <c r="O17" s="25">
        <f t="shared" si="3"/>
        <v>335.28000000000003</v>
      </c>
      <c r="P17" s="26"/>
      <c r="Q17" s="26">
        <v>100</v>
      </c>
      <c r="R17" s="24">
        <f t="shared" si="0"/>
        <v>11756.72</v>
      </c>
      <c r="S17" s="25">
        <f t="shared" si="4"/>
        <v>115.824</v>
      </c>
      <c r="T17" s="61">
        <f t="shared" si="5"/>
        <v>15.823999999999998</v>
      </c>
      <c r="U17" s="69">
        <v>75</v>
      </c>
      <c r="V17" s="70">
        <f t="shared" si="6"/>
        <v>11681.72</v>
      </c>
      <c r="W17" s="75">
        <v>15</v>
      </c>
    </row>
    <row r="18" spans="1:23" ht="18.75" x14ac:dyDescent="0.3">
      <c r="A18" s="28">
        <v>12</v>
      </c>
      <c r="B18" s="20">
        <v>1908446145</v>
      </c>
      <c r="C18" s="31" t="s">
        <v>53</v>
      </c>
      <c r="D18" s="29">
        <v>29422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29422</v>
      </c>
      <c r="N18" s="24">
        <f t="shared" si="2"/>
        <v>29422</v>
      </c>
      <c r="O18" s="25">
        <f t="shared" si="3"/>
        <v>809.10500000000002</v>
      </c>
      <c r="P18" s="26"/>
      <c r="Q18" s="26">
        <v>100</v>
      </c>
      <c r="R18" s="24">
        <f t="shared" si="0"/>
        <v>28512.895</v>
      </c>
      <c r="S18" s="25">
        <f t="shared" si="4"/>
        <v>279.50900000000001</v>
      </c>
      <c r="T18" s="61">
        <f t="shared" si="5"/>
        <v>179.50900000000001</v>
      </c>
      <c r="U18" s="69">
        <v>195</v>
      </c>
      <c r="V18" s="70">
        <f t="shared" si="6"/>
        <v>28317.895</v>
      </c>
      <c r="W18" s="75">
        <v>15</v>
      </c>
    </row>
    <row r="19" spans="1:23" ht="18.75" x14ac:dyDescent="0.3">
      <c r="A19" s="28">
        <v>13</v>
      </c>
      <c r="B19" s="20">
        <v>1908446146</v>
      </c>
      <c r="C19" s="20" t="s">
        <v>35</v>
      </c>
      <c r="D19" s="29">
        <v>13375</v>
      </c>
      <c r="E19" s="30"/>
      <c r="F19" s="30"/>
      <c r="G19" s="30"/>
      <c r="H19" s="30">
        <v>320</v>
      </c>
      <c r="I19" s="20"/>
      <c r="J19" s="20"/>
      <c r="K19" s="20"/>
      <c r="L19" s="20"/>
      <c r="M19" s="20">
        <f t="shared" si="1"/>
        <v>16255</v>
      </c>
      <c r="N19" s="24">
        <f t="shared" si="2"/>
        <v>16255</v>
      </c>
      <c r="O19" s="25">
        <f t="shared" si="3"/>
        <v>447.01249999999999</v>
      </c>
      <c r="P19" s="26"/>
      <c r="Q19" s="26">
        <v>1370</v>
      </c>
      <c r="R19" s="24">
        <f t="shared" si="0"/>
        <v>14437.987499999999</v>
      </c>
      <c r="S19" s="25">
        <f t="shared" si="4"/>
        <v>154.42249999999999</v>
      </c>
      <c r="T19" s="61">
        <f t="shared" si="5"/>
        <v>-1215.5775000000001</v>
      </c>
      <c r="U19" s="69">
        <v>37</v>
      </c>
      <c r="V19" s="70">
        <f t="shared" si="6"/>
        <v>14400.987499999999</v>
      </c>
      <c r="W19" s="75">
        <v>37</v>
      </c>
    </row>
    <row r="20" spans="1:23" ht="18.75" x14ac:dyDescent="0.3">
      <c r="A20" s="28">
        <v>14</v>
      </c>
      <c r="B20" s="20">
        <v>1908446147</v>
      </c>
      <c r="C20" s="20" t="s">
        <v>49</v>
      </c>
      <c r="D20" s="29">
        <v>9499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1"/>
        <v>9499</v>
      </c>
      <c r="N20" s="24">
        <f t="shared" si="2"/>
        <v>10454</v>
      </c>
      <c r="O20" s="25">
        <f t="shared" si="3"/>
        <v>261.22250000000003</v>
      </c>
      <c r="P20" s="26"/>
      <c r="Q20" s="26">
        <v>150</v>
      </c>
      <c r="R20" s="24">
        <f t="shared" si="0"/>
        <v>10042.7775</v>
      </c>
      <c r="S20" s="25">
        <f t="shared" si="4"/>
        <v>90.240499999999997</v>
      </c>
      <c r="T20" s="61">
        <f t="shared" si="5"/>
        <v>-59.759500000000003</v>
      </c>
      <c r="U20" s="69">
        <v>30</v>
      </c>
      <c r="V20" s="70">
        <f t="shared" si="6"/>
        <v>10012.7775</v>
      </c>
      <c r="W20" s="75"/>
    </row>
    <row r="21" spans="1:23" ht="18.75" x14ac:dyDescent="0.3">
      <c r="A21" s="28">
        <v>15</v>
      </c>
      <c r="B21" s="20">
        <v>1908446148</v>
      </c>
      <c r="C21" s="20" t="s">
        <v>61</v>
      </c>
      <c r="D21" s="29">
        <v>10205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10205</v>
      </c>
      <c r="N21" s="24">
        <f t="shared" si="2"/>
        <v>10205</v>
      </c>
      <c r="O21" s="25">
        <f t="shared" si="3"/>
        <v>280.63749999999999</v>
      </c>
      <c r="P21" s="26"/>
      <c r="Q21" s="26">
        <v>30</v>
      </c>
      <c r="R21" s="24">
        <f t="shared" si="0"/>
        <v>9894.3624999999993</v>
      </c>
      <c r="S21" s="25">
        <f t="shared" si="4"/>
        <v>96.947499999999991</v>
      </c>
      <c r="T21" s="61">
        <f t="shared" si="5"/>
        <v>66.947499999999991</v>
      </c>
      <c r="U21" s="69">
        <v>30</v>
      </c>
      <c r="V21" s="70">
        <f t="shared" si="6"/>
        <v>9864.3624999999993</v>
      </c>
      <c r="W21" s="75"/>
    </row>
    <row r="22" spans="1:23" ht="18.75" x14ac:dyDescent="0.3">
      <c r="A22" s="28">
        <v>16</v>
      </c>
      <c r="B22" s="20">
        <v>1908446149</v>
      </c>
      <c r="C22" s="34" t="s">
        <v>38</v>
      </c>
      <c r="D22" s="29">
        <v>54164</v>
      </c>
      <c r="E22" s="30">
        <v>50</v>
      </c>
      <c r="F22" s="30">
        <v>100</v>
      </c>
      <c r="G22" s="20"/>
      <c r="H22" s="30"/>
      <c r="I22" s="20"/>
      <c r="J22" s="20"/>
      <c r="K22" s="20"/>
      <c r="L22" s="20"/>
      <c r="M22" s="20">
        <f t="shared" si="1"/>
        <v>56164</v>
      </c>
      <c r="N22" s="24">
        <f t="shared" si="2"/>
        <v>56164</v>
      </c>
      <c r="O22" s="25">
        <f t="shared" si="3"/>
        <v>1544.51</v>
      </c>
      <c r="P22" s="26"/>
      <c r="Q22" s="26">
        <v>250</v>
      </c>
      <c r="R22" s="24">
        <f t="shared" si="0"/>
        <v>54369.49</v>
      </c>
      <c r="S22" s="25">
        <f t="shared" si="4"/>
        <v>533.55799999999999</v>
      </c>
      <c r="T22" s="61">
        <f t="shared" si="5"/>
        <v>283.55799999999999</v>
      </c>
      <c r="U22" s="69">
        <v>375</v>
      </c>
      <c r="V22" s="70">
        <f t="shared" si="6"/>
        <v>53994.49</v>
      </c>
      <c r="W22" s="75">
        <v>165</v>
      </c>
    </row>
    <row r="23" spans="1:23" ht="18.75" x14ac:dyDescent="0.3">
      <c r="A23" s="28">
        <v>17</v>
      </c>
      <c r="B23" s="20">
        <v>1908446150</v>
      </c>
      <c r="C23" s="20" t="s">
        <v>39</v>
      </c>
      <c r="D23" s="35">
        <v>10283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10283</v>
      </c>
      <c r="N23" s="24">
        <f t="shared" si="2"/>
        <v>10283</v>
      </c>
      <c r="O23" s="25">
        <f t="shared" si="3"/>
        <v>282.78250000000003</v>
      </c>
      <c r="P23" s="26"/>
      <c r="Q23" s="26">
        <v>100</v>
      </c>
      <c r="R23" s="24">
        <f t="shared" si="0"/>
        <v>9900.2175000000007</v>
      </c>
      <c r="S23" s="25">
        <f t="shared" si="4"/>
        <v>97.688499999999991</v>
      </c>
      <c r="T23" s="61">
        <f t="shared" si="5"/>
        <v>-2.3115000000000094</v>
      </c>
      <c r="U23" s="69">
        <v>72</v>
      </c>
      <c r="V23" s="70">
        <f t="shared" si="6"/>
        <v>9828.2175000000007</v>
      </c>
      <c r="W23" s="75">
        <v>27</v>
      </c>
    </row>
    <row r="24" spans="1:23" ht="18.75" x14ac:dyDescent="0.3">
      <c r="A24" s="28">
        <v>18</v>
      </c>
      <c r="B24" s="20">
        <v>1908446151</v>
      </c>
      <c r="C24" s="20" t="s">
        <v>40</v>
      </c>
      <c r="D24" s="73">
        <v>29810</v>
      </c>
      <c r="E24" s="30">
        <v>110</v>
      </c>
      <c r="F24" s="30">
        <v>100</v>
      </c>
      <c r="G24" s="30"/>
      <c r="H24" s="30">
        <v>190</v>
      </c>
      <c r="I24" s="20">
        <v>10</v>
      </c>
      <c r="J24" s="20"/>
      <c r="K24" s="20"/>
      <c r="L24" s="20"/>
      <c r="M24" s="20">
        <f t="shared" si="1"/>
        <v>34720</v>
      </c>
      <c r="N24" s="24">
        <f t="shared" si="2"/>
        <v>36630</v>
      </c>
      <c r="O24" s="25">
        <f t="shared" si="3"/>
        <v>954.8</v>
      </c>
      <c r="P24" s="26"/>
      <c r="Q24" s="26">
        <v>127</v>
      </c>
      <c r="R24" s="24">
        <f t="shared" si="0"/>
        <v>35548.199999999997</v>
      </c>
      <c r="S24" s="25">
        <f t="shared" si="4"/>
        <v>329.84</v>
      </c>
      <c r="T24" s="61">
        <f t="shared" si="5"/>
        <v>202.83999999999997</v>
      </c>
      <c r="U24" s="69">
        <v>140</v>
      </c>
      <c r="V24" s="70">
        <f t="shared" si="6"/>
        <v>35408.199999999997</v>
      </c>
      <c r="W24" s="75">
        <v>87</v>
      </c>
    </row>
    <row r="25" spans="1:23" ht="18.75" x14ac:dyDescent="0.3">
      <c r="A25" s="28">
        <v>19</v>
      </c>
      <c r="B25" s="20">
        <v>1908446152</v>
      </c>
      <c r="C25" s="20" t="s">
        <v>41</v>
      </c>
      <c r="D25" s="72">
        <v>19450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19450</v>
      </c>
      <c r="N25" s="24">
        <f t="shared" si="2"/>
        <v>19450</v>
      </c>
      <c r="O25" s="25">
        <f t="shared" si="3"/>
        <v>534.875</v>
      </c>
      <c r="P25" s="26"/>
      <c r="Q25" s="26">
        <v>150</v>
      </c>
      <c r="R25" s="24">
        <f t="shared" si="0"/>
        <v>18765.125</v>
      </c>
      <c r="S25" s="25">
        <f t="shared" si="4"/>
        <v>184.77500000000001</v>
      </c>
      <c r="T25" s="61">
        <f t="shared" si="5"/>
        <v>34.775000000000006</v>
      </c>
      <c r="U25" s="69">
        <v>135</v>
      </c>
      <c r="V25" s="70">
        <f t="shared" si="6"/>
        <v>18630.125</v>
      </c>
      <c r="W25" s="75">
        <v>30</v>
      </c>
    </row>
    <row r="26" spans="1:23" ht="18.75" x14ac:dyDescent="0.3">
      <c r="A26" s="28">
        <v>70</v>
      </c>
      <c r="B26" s="20">
        <v>1908446153</v>
      </c>
      <c r="C26" s="36" t="s">
        <v>42</v>
      </c>
      <c r="D26" s="29">
        <v>16260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16260</v>
      </c>
      <c r="N26" s="24">
        <f t="shared" si="2"/>
        <v>16260</v>
      </c>
      <c r="O26" s="25">
        <f t="shared" si="3"/>
        <v>447.15</v>
      </c>
      <c r="P26" s="26"/>
      <c r="Q26" s="26">
        <v>100</v>
      </c>
      <c r="R26" s="24">
        <f t="shared" si="0"/>
        <v>15712.85</v>
      </c>
      <c r="S26" s="25">
        <f t="shared" si="4"/>
        <v>154.47</v>
      </c>
      <c r="T26" s="27">
        <f t="shared" si="5"/>
        <v>54.47</v>
      </c>
      <c r="U26" s="69">
        <v>90</v>
      </c>
      <c r="V26" s="70">
        <f t="shared" si="6"/>
        <v>15622.85</v>
      </c>
      <c r="W26" s="75">
        <v>15</v>
      </c>
    </row>
    <row r="27" spans="1:23" ht="18" customHeight="1" thickBot="1" x14ac:dyDescent="0.35">
      <c r="A27" s="28">
        <v>21</v>
      </c>
      <c r="B27" s="20">
        <v>1908446154</v>
      </c>
      <c r="C27" s="20" t="s">
        <v>43</v>
      </c>
      <c r="D27" s="37">
        <v>19501</v>
      </c>
      <c r="E27" s="38"/>
      <c r="F27" s="39"/>
      <c r="G27" s="39"/>
      <c r="H27" s="39"/>
      <c r="I27" s="31">
        <v>5</v>
      </c>
      <c r="J27" s="31"/>
      <c r="K27" s="31"/>
      <c r="L27" s="31"/>
      <c r="M27" s="20">
        <f t="shared" si="1"/>
        <v>19501</v>
      </c>
      <c r="N27" s="24">
        <f t="shared" si="2"/>
        <v>20456</v>
      </c>
      <c r="O27" s="25">
        <f t="shared" si="3"/>
        <v>536.27750000000003</v>
      </c>
      <c r="P27" s="26"/>
      <c r="Q27" s="26">
        <v>100</v>
      </c>
      <c r="R27" s="24">
        <f t="shared" si="0"/>
        <v>19819.7225</v>
      </c>
      <c r="S27" s="25">
        <f t="shared" si="4"/>
        <v>185.2595</v>
      </c>
      <c r="T27" s="27">
        <f t="shared" si="5"/>
        <v>85.259500000000003</v>
      </c>
      <c r="U27" s="74">
        <v>105</v>
      </c>
      <c r="V27" s="70">
        <f t="shared" si="6"/>
        <v>19714.7225</v>
      </c>
      <c r="W27" s="75">
        <v>37</v>
      </c>
    </row>
    <row r="28" spans="1:23" ht="18.75" thickBot="1" x14ac:dyDescent="0.3">
      <c r="A28" s="76" t="s">
        <v>44</v>
      </c>
      <c r="B28" s="77"/>
      <c r="C28" s="78"/>
      <c r="D28" s="44">
        <f t="shared" ref="D28:E28" si="7">SUM(D7:D27)</f>
        <v>386948</v>
      </c>
      <c r="E28" s="45">
        <f t="shared" si="7"/>
        <v>650</v>
      </c>
      <c r="F28" s="45">
        <f t="shared" ref="F28:W28" si="8">SUM(F7:F27)</f>
        <v>810</v>
      </c>
      <c r="G28" s="45">
        <f t="shared" si="8"/>
        <v>0</v>
      </c>
      <c r="H28" s="45">
        <f t="shared" si="8"/>
        <v>2030</v>
      </c>
      <c r="I28" s="45">
        <f t="shared" si="8"/>
        <v>72</v>
      </c>
      <c r="J28" s="45">
        <f t="shared" si="8"/>
        <v>3</v>
      </c>
      <c r="K28" s="45">
        <f t="shared" si="8"/>
        <v>6</v>
      </c>
      <c r="L28" s="45">
        <f t="shared" si="8"/>
        <v>0</v>
      </c>
      <c r="M28" s="56">
        <f t="shared" si="8"/>
        <v>426318</v>
      </c>
      <c r="N28" s="56">
        <f t="shared" si="8"/>
        <v>441735</v>
      </c>
      <c r="O28" s="57">
        <f t="shared" si="8"/>
        <v>11723.744999999997</v>
      </c>
      <c r="P28" s="56">
        <f t="shared" si="8"/>
        <v>0</v>
      </c>
      <c r="Q28" s="56">
        <f t="shared" si="8"/>
        <v>3654</v>
      </c>
      <c r="R28" s="56">
        <f t="shared" si="8"/>
        <v>426357.25499999995</v>
      </c>
      <c r="S28" s="56">
        <f t="shared" si="8"/>
        <v>4050.0209999999997</v>
      </c>
      <c r="T28" s="56">
        <f t="shared" si="8"/>
        <v>396.02099999999984</v>
      </c>
      <c r="U28" s="71">
        <f t="shared" si="8"/>
        <v>2063</v>
      </c>
      <c r="V28" s="71">
        <f t="shared" si="8"/>
        <v>424294.25499999995</v>
      </c>
      <c r="W28" s="71">
        <f t="shared" si="8"/>
        <v>562</v>
      </c>
    </row>
    <row r="29" spans="1:23" ht="15.75" thickBot="1" x14ac:dyDescent="0.3">
      <c r="A29" s="79" t="s">
        <v>45</v>
      </c>
      <c r="B29" s="80"/>
      <c r="C29" s="81"/>
      <c r="D29" s="48">
        <f>D4+D5-D28</f>
        <v>486353</v>
      </c>
      <c r="E29" s="48">
        <f t="shared" ref="E29:L29" si="9">E4+E5-E28</f>
        <v>3440</v>
      </c>
      <c r="F29" s="48">
        <f t="shared" si="9"/>
        <v>11940</v>
      </c>
      <c r="G29" s="48">
        <f t="shared" si="9"/>
        <v>0</v>
      </c>
      <c r="H29" s="48">
        <f t="shared" si="9"/>
        <v>32250</v>
      </c>
      <c r="I29" s="48">
        <f t="shared" si="9"/>
        <v>756</v>
      </c>
      <c r="J29" s="48">
        <f t="shared" si="9"/>
        <v>620</v>
      </c>
      <c r="K29" s="48">
        <f t="shared" si="9"/>
        <v>299</v>
      </c>
      <c r="L29" s="48">
        <f t="shared" si="9"/>
        <v>5</v>
      </c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 U28:W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 U28:W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 U28:W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 U28:W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Q7 S7">
    <cfRule type="cellIs" dxfId="826" priority="11" operator="greaterThan">
      <formula>0</formula>
    </cfRule>
  </conditionalFormatting>
  <conditionalFormatting sqref="D9:Q9 S9">
    <cfRule type="cellIs" dxfId="825" priority="10" operator="greaterThan">
      <formula>0</formula>
    </cfRule>
  </conditionalFormatting>
  <conditionalFormatting sqref="D11:Q11 S11">
    <cfRule type="cellIs" dxfId="824" priority="9" operator="greaterThan">
      <formula>0</formula>
    </cfRule>
  </conditionalFormatting>
  <conditionalFormatting sqref="D13:Q13 S13">
    <cfRule type="cellIs" dxfId="823" priority="8" operator="greaterThan">
      <formula>0</formula>
    </cfRule>
  </conditionalFormatting>
  <conditionalFormatting sqref="D15:Q15 S15">
    <cfRule type="cellIs" dxfId="822" priority="7" operator="greaterThan">
      <formula>0</formula>
    </cfRule>
  </conditionalFormatting>
  <conditionalFormatting sqref="D17:Q17 S17">
    <cfRule type="cellIs" dxfId="821" priority="6" operator="greaterThan">
      <formula>0</formula>
    </cfRule>
  </conditionalFormatting>
  <conditionalFormatting sqref="D19:Q19 S19">
    <cfRule type="cellIs" dxfId="820" priority="5" operator="greaterThan">
      <formula>0</formula>
    </cfRule>
  </conditionalFormatting>
  <conditionalFormatting sqref="D21:Q21 S21">
    <cfRule type="cellIs" dxfId="819" priority="4" operator="greaterThan">
      <formula>0</formula>
    </cfRule>
  </conditionalFormatting>
  <conditionalFormatting sqref="D23:Q23 S23">
    <cfRule type="cellIs" dxfId="818" priority="3" operator="greaterThan">
      <formula>0</formula>
    </cfRule>
  </conditionalFormatting>
  <conditionalFormatting sqref="D25:Q25 S25">
    <cfRule type="cellIs" dxfId="817" priority="2" operator="greaterThan">
      <formula>0</formula>
    </cfRule>
  </conditionalFormatting>
  <conditionalFormatting sqref="D27:Q27 S27">
    <cfRule type="cellIs" dxfId="816" priority="1" operator="greaterThan">
      <formula>0</formula>
    </cfRule>
  </conditionalFormatting>
  <pageMargins left="0.7" right="0.7" top="0.75" bottom="0.75" header="0.3" footer="0.3"/>
  <ignoredErrors>
    <ignoredError sqref="R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'13'!D29</f>
        <v>486353</v>
      </c>
      <c r="E4" s="2">
        <f>'13'!E29</f>
        <v>3440</v>
      </c>
      <c r="F4" s="2">
        <f>'13'!F29</f>
        <v>11940</v>
      </c>
      <c r="G4" s="2">
        <f>'13'!G29</f>
        <v>0</v>
      </c>
      <c r="H4" s="2">
        <f>'13'!H29</f>
        <v>32250</v>
      </c>
      <c r="I4" s="2">
        <f>'13'!I29</f>
        <v>756</v>
      </c>
      <c r="J4" s="2">
        <f>'13'!J29</f>
        <v>620</v>
      </c>
      <c r="K4" s="2">
        <f>'13'!K29</f>
        <v>299</v>
      </c>
      <c r="L4" s="2">
        <f>'13'!L29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'14'!D29</f>
        <v>486353</v>
      </c>
      <c r="E4" s="2">
        <f>'14'!E29</f>
        <v>3440</v>
      </c>
      <c r="F4" s="2">
        <f>'14'!F29</f>
        <v>11940</v>
      </c>
      <c r="G4" s="2">
        <f>'14'!G29</f>
        <v>0</v>
      </c>
      <c r="H4" s="2">
        <f>'14'!H29</f>
        <v>32250</v>
      </c>
      <c r="I4" s="2">
        <f>'14'!I29</f>
        <v>756</v>
      </c>
      <c r="J4" s="2">
        <f>'14'!J29</f>
        <v>620</v>
      </c>
      <c r="K4" s="2">
        <f>'14'!K29</f>
        <v>299</v>
      </c>
      <c r="L4" s="2">
        <f>'14'!L29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C34" sqref="C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'15'!D29</f>
        <v>486353</v>
      </c>
      <c r="E4" s="2">
        <f>'15'!E29</f>
        <v>3440</v>
      </c>
      <c r="F4" s="2">
        <f>'15'!F29</f>
        <v>11940</v>
      </c>
      <c r="G4" s="2">
        <f>'15'!G29</f>
        <v>0</v>
      </c>
      <c r="H4" s="2">
        <f>'15'!H29</f>
        <v>32250</v>
      </c>
      <c r="I4" s="2">
        <f>'15'!I29</f>
        <v>756</v>
      </c>
      <c r="J4" s="2">
        <f>'15'!J29</f>
        <v>620</v>
      </c>
      <c r="K4" s="2">
        <f>'15'!K29</f>
        <v>299</v>
      </c>
      <c r="L4" s="2">
        <f>'15'!L29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22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68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'16'!D29</f>
        <v>486353</v>
      </c>
      <c r="E4" s="2">
        <f>'16'!E29</f>
        <v>3440</v>
      </c>
      <c r="F4" s="2">
        <f>'16'!F29</f>
        <v>11940</v>
      </c>
      <c r="G4" s="2">
        <f>'16'!G29</f>
        <v>0</v>
      </c>
      <c r="H4" s="2">
        <f>'16'!H29</f>
        <v>32250</v>
      </c>
      <c r="I4" s="2">
        <f>'16'!I29</f>
        <v>756</v>
      </c>
      <c r="J4" s="2">
        <f>'16'!J29</f>
        <v>620</v>
      </c>
      <c r="K4" s="2">
        <f>'16'!K29</f>
        <v>299</v>
      </c>
      <c r="L4" s="2">
        <f>'16'!L29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20076</v>
      </c>
      <c r="N7" s="24">
        <f>D7+E7*20+F7*10+G7*9+H7*9+I7*191+J7*191+K7*182+L7*100</f>
        <v>20076</v>
      </c>
      <c r="O7" s="25">
        <f>M7*2.75%</f>
        <v>552.09</v>
      </c>
      <c r="P7" s="26"/>
      <c r="Q7" s="26">
        <v>184</v>
      </c>
      <c r="R7" s="24">
        <f>M7-(M7*2.75%)+I7*191+J7*191+K7*182+L7*100-Q7</f>
        <v>19339.91</v>
      </c>
      <c r="S7" s="25">
        <f>M7*0.95%</f>
        <v>190.72200000000001</v>
      </c>
      <c r="T7" s="27">
        <f>S7-Q7</f>
        <v>6.7220000000000084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7508</v>
      </c>
      <c r="N8" s="24">
        <f t="shared" ref="N8:N27" si="1">D8+E8*20+F8*10+G8*9+H8*9+I8*191+J8*191+K8*182+L8*100</f>
        <v>7508</v>
      </c>
      <c r="O8" s="25">
        <f t="shared" ref="O8:O27" si="2">M8*2.75%</f>
        <v>206.47</v>
      </c>
      <c r="P8" s="26"/>
      <c r="Q8" s="26">
        <v>101</v>
      </c>
      <c r="R8" s="24">
        <f t="shared" ref="R8:R27" si="3">M8-(M8*2.75%)+I8*191+J8*191+K8*182+L8*100-Q8</f>
        <v>7200.53</v>
      </c>
      <c r="S8" s="25">
        <f t="shared" ref="S8:S27" si="4">M8*0.95%</f>
        <v>71.325999999999993</v>
      </c>
      <c r="T8" s="27">
        <f t="shared" ref="T8:T27" si="5">S8-Q8</f>
        <v>-29.674000000000007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27744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27744</v>
      </c>
      <c r="N9" s="24">
        <f t="shared" si="1"/>
        <v>27744</v>
      </c>
      <c r="O9" s="25">
        <f t="shared" si="2"/>
        <v>762.96</v>
      </c>
      <c r="P9" s="26"/>
      <c r="Q9" s="26">
        <v>181</v>
      </c>
      <c r="R9" s="24">
        <f t="shared" si="3"/>
        <v>26800.04</v>
      </c>
      <c r="S9" s="25">
        <f t="shared" si="4"/>
        <v>263.56799999999998</v>
      </c>
      <c r="T9" s="27">
        <f t="shared" si="5"/>
        <v>82.567999999999984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4216</v>
      </c>
      <c r="N10" s="24">
        <f t="shared" si="1"/>
        <v>4216</v>
      </c>
      <c r="O10" s="25">
        <f t="shared" si="2"/>
        <v>115.94</v>
      </c>
      <c r="P10" s="26"/>
      <c r="Q10" s="26">
        <v>30</v>
      </c>
      <c r="R10" s="24">
        <f t="shared" si="3"/>
        <v>4070.0600000000004</v>
      </c>
      <c r="S10" s="25">
        <f t="shared" si="4"/>
        <v>40.052</v>
      </c>
      <c r="T10" s="27">
        <f t="shared" si="5"/>
        <v>10.052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/>
      <c r="R11" s="24">
        <f t="shared" si="3"/>
        <v>1499.595</v>
      </c>
      <c r="S11" s="25">
        <f t="shared" si="4"/>
        <v>14.648999999999999</v>
      </c>
      <c r="T11" s="27">
        <f t="shared" si="5"/>
        <v>14.648999999999999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1973</v>
      </c>
      <c r="N12" s="24">
        <f t="shared" si="1"/>
        <v>1973</v>
      </c>
      <c r="O12" s="25">
        <f t="shared" si="2"/>
        <v>54.2575</v>
      </c>
      <c r="P12" s="26"/>
      <c r="Q12" s="26">
        <v>18</v>
      </c>
      <c r="R12" s="24">
        <f t="shared" si="3"/>
        <v>1900.7425000000001</v>
      </c>
      <c r="S12" s="25">
        <f t="shared" si="4"/>
        <v>18.743500000000001</v>
      </c>
      <c r="T12" s="27">
        <f t="shared" si="5"/>
        <v>0.74350000000000094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4319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4319</v>
      </c>
      <c r="N13" s="24">
        <f t="shared" si="1"/>
        <v>4319</v>
      </c>
      <c r="O13" s="25">
        <f t="shared" si="2"/>
        <v>118.77249999999999</v>
      </c>
      <c r="P13" s="26"/>
      <c r="Q13" s="26">
        <v>55</v>
      </c>
      <c r="R13" s="24">
        <f t="shared" si="3"/>
        <v>4145.2275</v>
      </c>
      <c r="S13" s="25">
        <f t="shared" si="4"/>
        <v>41.030499999999996</v>
      </c>
      <c r="T13" s="27">
        <f t="shared" si="5"/>
        <v>-13.969500000000004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22206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22206</v>
      </c>
      <c r="N14" s="24">
        <f t="shared" si="1"/>
        <v>22206</v>
      </c>
      <c r="O14" s="25">
        <f t="shared" si="2"/>
        <v>610.66499999999996</v>
      </c>
      <c r="P14" s="26"/>
      <c r="Q14" s="26">
        <v>165</v>
      </c>
      <c r="R14" s="24">
        <f t="shared" si="3"/>
        <v>21430.334999999999</v>
      </c>
      <c r="S14" s="25">
        <f t="shared" si="4"/>
        <v>210.95699999999999</v>
      </c>
      <c r="T14" s="27">
        <f t="shared" si="5"/>
        <v>45.956999999999994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19149</v>
      </c>
      <c r="E15" s="30">
        <v>30</v>
      </c>
      <c r="F15" s="30">
        <v>40</v>
      </c>
      <c r="G15" s="30"/>
      <c r="H15" s="30">
        <v>20</v>
      </c>
      <c r="I15" s="20">
        <v>2</v>
      </c>
      <c r="J15" s="20"/>
      <c r="K15" s="20">
        <v>3</v>
      </c>
      <c r="L15" s="20"/>
      <c r="M15" s="20">
        <f t="shared" si="0"/>
        <v>20329</v>
      </c>
      <c r="N15" s="24">
        <f t="shared" si="1"/>
        <v>21257</v>
      </c>
      <c r="O15" s="25">
        <f t="shared" si="2"/>
        <v>559.04750000000001</v>
      </c>
      <c r="P15" s="26"/>
      <c r="Q15" s="26">
        <v>160</v>
      </c>
      <c r="R15" s="24">
        <f t="shared" si="3"/>
        <v>20537.952499999999</v>
      </c>
      <c r="S15" s="25">
        <f t="shared" si="4"/>
        <v>193.12549999999999</v>
      </c>
      <c r="T15" s="27">
        <f t="shared" si="5"/>
        <v>33.125499999999988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17400</v>
      </c>
      <c r="E16" s="30"/>
      <c r="F16" s="30"/>
      <c r="G16" s="30"/>
      <c r="H16" s="30">
        <v>500</v>
      </c>
      <c r="I16" s="20"/>
      <c r="J16" s="20"/>
      <c r="K16" s="20"/>
      <c r="L16" s="20"/>
      <c r="M16" s="20">
        <f t="shared" si="0"/>
        <v>21900</v>
      </c>
      <c r="N16" s="24">
        <f t="shared" si="1"/>
        <v>21900</v>
      </c>
      <c r="O16" s="25">
        <f t="shared" si="2"/>
        <v>602.25</v>
      </c>
      <c r="P16" s="26"/>
      <c r="Q16" s="26">
        <v>157</v>
      </c>
      <c r="R16" s="24">
        <f t="shared" si="3"/>
        <v>21140.75</v>
      </c>
      <c r="S16" s="25">
        <f t="shared" si="4"/>
        <v>208.04999999999998</v>
      </c>
      <c r="T16" s="27">
        <f t="shared" si="5"/>
        <v>51.049999999999983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14828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14828</v>
      </c>
      <c r="N17" s="24">
        <f t="shared" si="1"/>
        <v>14828</v>
      </c>
      <c r="O17" s="25">
        <f t="shared" si="2"/>
        <v>407.77</v>
      </c>
      <c r="P17" s="26"/>
      <c r="Q17" s="26">
        <v>140</v>
      </c>
      <c r="R17" s="24">
        <f t="shared" si="3"/>
        <v>14280.23</v>
      </c>
      <c r="S17" s="25">
        <f t="shared" si="4"/>
        <v>140.86599999999999</v>
      </c>
      <c r="T17" s="27">
        <f t="shared" si="5"/>
        <v>0.86599999999998545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8120</v>
      </c>
      <c r="N18" s="24">
        <f t="shared" si="1"/>
        <v>9075</v>
      </c>
      <c r="O18" s="25">
        <f t="shared" si="2"/>
        <v>223.3</v>
      </c>
      <c r="P18" s="26"/>
      <c r="Q18" s="26">
        <v>100</v>
      </c>
      <c r="R18" s="24">
        <f t="shared" si="3"/>
        <v>8751.7000000000007</v>
      </c>
      <c r="S18" s="25">
        <f t="shared" si="4"/>
        <v>77.14</v>
      </c>
      <c r="T18" s="27">
        <f t="shared" si="5"/>
        <v>-22.86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22513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22513</v>
      </c>
      <c r="N19" s="24">
        <f t="shared" si="1"/>
        <v>22513</v>
      </c>
      <c r="O19" s="25">
        <f t="shared" si="2"/>
        <v>619.10749999999996</v>
      </c>
      <c r="P19" s="26"/>
      <c r="Q19" s="26">
        <v>214</v>
      </c>
      <c r="R19" s="24">
        <f t="shared" si="3"/>
        <v>21679.892500000002</v>
      </c>
      <c r="S19" s="25">
        <f t="shared" si="4"/>
        <v>213.87350000000001</v>
      </c>
      <c r="T19" s="27">
        <f t="shared" si="5"/>
        <v>-0.12649999999999295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12235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12235</v>
      </c>
      <c r="N20" s="24">
        <f t="shared" si="1"/>
        <v>12235</v>
      </c>
      <c r="O20" s="25">
        <f t="shared" si="2"/>
        <v>336.46249999999998</v>
      </c>
      <c r="P20" s="26"/>
      <c r="Q20" s="26">
        <v>120</v>
      </c>
      <c r="R20" s="24">
        <f t="shared" si="3"/>
        <v>11778.5375</v>
      </c>
      <c r="S20" s="25">
        <f t="shared" si="4"/>
        <v>116.2325</v>
      </c>
      <c r="T20" s="27">
        <f t="shared" si="5"/>
        <v>-3.7674999999999983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4112</v>
      </c>
      <c r="N21" s="24">
        <f t="shared" si="1"/>
        <v>4112</v>
      </c>
      <c r="O21" s="25">
        <f t="shared" si="2"/>
        <v>113.08</v>
      </c>
      <c r="P21" s="26"/>
      <c r="Q21" s="26"/>
      <c r="R21" s="24">
        <f t="shared" si="3"/>
        <v>3998.92</v>
      </c>
      <c r="S21" s="25">
        <f t="shared" si="4"/>
        <v>39.064</v>
      </c>
      <c r="T21" s="27">
        <f t="shared" si="5"/>
        <v>39.064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22963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22963</v>
      </c>
      <c r="N22" s="24">
        <f t="shared" si="1"/>
        <v>22963</v>
      </c>
      <c r="O22" s="25">
        <f t="shared" si="2"/>
        <v>631.48249999999996</v>
      </c>
      <c r="P22" s="26"/>
      <c r="Q22" s="26">
        <v>580</v>
      </c>
      <c r="R22" s="24">
        <f t="shared" si="3"/>
        <v>21751.517500000002</v>
      </c>
      <c r="S22" s="25">
        <f t="shared" si="4"/>
        <v>218.14849999999998</v>
      </c>
      <c r="T22" s="27">
        <f t="shared" si="5"/>
        <v>-361.85149999999999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8623</v>
      </c>
      <c r="N23" s="24">
        <f t="shared" si="1"/>
        <v>8623</v>
      </c>
      <c r="O23" s="25">
        <f t="shared" si="2"/>
        <v>237.13249999999999</v>
      </c>
      <c r="P23" s="26"/>
      <c r="Q23" s="26">
        <v>80</v>
      </c>
      <c r="R23" s="24">
        <f t="shared" si="3"/>
        <v>8305.8675000000003</v>
      </c>
      <c r="S23" s="25">
        <f t="shared" si="4"/>
        <v>81.918499999999995</v>
      </c>
      <c r="T23" s="27">
        <f t="shared" si="5"/>
        <v>1.9184999999999945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21382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21382</v>
      </c>
      <c r="N24" s="24">
        <f t="shared" si="1"/>
        <v>21382</v>
      </c>
      <c r="O24" s="25">
        <f t="shared" si="2"/>
        <v>588.005</v>
      </c>
      <c r="P24" s="26"/>
      <c r="Q24" s="26">
        <v>124</v>
      </c>
      <c r="R24" s="24">
        <f t="shared" si="3"/>
        <v>20669.994999999999</v>
      </c>
      <c r="S24" s="25">
        <f t="shared" si="4"/>
        <v>203.12899999999999</v>
      </c>
      <c r="T24" s="27">
        <f t="shared" si="5"/>
        <v>79.128999999999991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15973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15973</v>
      </c>
      <c r="N25" s="24">
        <f t="shared" si="1"/>
        <v>16546</v>
      </c>
      <c r="O25" s="25">
        <f t="shared" si="2"/>
        <v>439.25749999999999</v>
      </c>
      <c r="P25" s="26"/>
      <c r="Q25" s="26">
        <v>120</v>
      </c>
      <c r="R25" s="24">
        <f t="shared" si="3"/>
        <v>15986.7425</v>
      </c>
      <c r="S25" s="25">
        <f t="shared" si="4"/>
        <v>151.74349999999998</v>
      </c>
      <c r="T25" s="27">
        <f t="shared" si="5"/>
        <v>31.743499999999983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20355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20355</v>
      </c>
      <c r="N26" s="24">
        <f t="shared" si="1"/>
        <v>20355</v>
      </c>
      <c r="O26" s="25">
        <f t="shared" si="2"/>
        <v>559.76250000000005</v>
      </c>
      <c r="P26" s="26"/>
      <c r="Q26" s="26">
        <v>150</v>
      </c>
      <c r="R26" s="24">
        <f t="shared" si="3"/>
        <v>19645.237499999999</v>
      </c>
      <c r="S26" s="25">
        <f t="shared" si="4"/>
        <v>193.3725</v>
      </c>
      <c r="T26" s="27">
        <f t="shared" si="5"/>
        <v>43.372500000000002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11303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11303</v>
      </c>
      <c r="N27" s="40">
        <f t="shared" si="1"/>
        <v>11303</v>
      </c>
      <c r="O27" s="25">
        <f t="shared" si="2"/>
        <v>310.83249999999998</v>
      </c>
      <c r="P27" s="41"/>
      <c r="Q27" s="41">
        <v>150</v>
      </c>
      <c r="R27" s="24">
        <f t="shared" si="3"/>
        <v>10842.1675</v>
      </c>
      <c r="S27" s="42">
        <f t="shared" si="4"/>
        <v>107.3785</v>
      </c>
      <c r="T27" s="43">
        <f t="shared" si="5"/>
        <v>-42.621499999999997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288540</v>
      </c>
      <c r="E28" s="45">
        <f t="shared" si="6"/>
        <v>30</v>
      </c>
      <c r="F28" s="45">
        <f t="shared" ref="F28:T28" si="7">SUM(F7:F27)</f>
        <v>40</v>
      </c>
      <c r="G28" s="45">
        <f t="shared" si="7"/>
        <v>0</v>
      </c>
      <c r="H28" s="45">
        <f t="shared" si="7"/>
        <v>520</v>
      </c>
      <c r="I28" s="45">
        <f t="shared" si="7"/>
        <v>10</v>
      </c>
      <c r="J28" s="45">
        <f t="shared" si="7"/>
        <v>0</v>
      </c>
      <c r="K28" s="45">
        <f t="shared" si="7"/>
        <v>3</v>
      </c>
      <c r="L28" s="45">
        <f t="shared" si="7"/>
        <v>0</v>
      </c>
      <c r="M28" s="45">
        <f t="shared" si="7"/>
        <v>294220</v>
      </c>
      <c r="N28" s="45">
        <f t="shared" si="7"/>
        <v>296676</v>
      </c>
      <c r="O28" s="46">
        <f t="shared" si="7"/>
        <v>8091.0499999999993</v>
      </c>
      <c r="P28" s="45">
        <f t="shared" si="7"/>
        <v>0</v>
      </c>
      <c r="Q28" s="45">
        <f t="shared" si="7"/>
        <v>2829</v>
      </c>
      <c r="R28" s="45">
        <f t="shared" si="7"/>
        <v>285755.95</v>
      </c>
      <c r="S28" s="45">
        <f t="shared" si="7"/>
        <v>2795.0899999999992</v>
      </c>
      <c r="T28" s="47">
        <f t="shared" si="7"/>
        <v>-33.91000000000011</v>
      </c>
    </row>
    <row r="29" spans="1:20" ht="15.75" thickBot="1" x14ac:dyDescent="0.3">
      <c r="A29" s="79" t="s">
        <v>45</v>
      </c>
      <c r="B29" s="80"/>
      <c r="C29" s="81"/>
      <c r="D29" s="48">
        <f>D4+D5-D28</f>
        <v>197813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31730</v>
      </c>
      <c r="I29" s="48">
        <f t="shared" si="8"/>
        <v>746</v>
      </c>
      <c r="J29" s="48">
        <f t="shared" si="8"/>
        <v>620</v>
      </c>
      <c r="K29" s="48">
        <f t="shared" si="8"/>
        <v>296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7" sqref="R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69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'17'!D29</f>
        <v>197813</v>
      </c>
      <c r="E4" s="2">
        <f>'17'!E29</f>
        <v>3410</v>
      </c>
      <c r="F4" s="2">
        <f>'17'!F29</f>
        <v>11900</v>
      </c>
      <c r="G4" s="2">
        <f>'17'!G29</f>
        <v>0</v>
      </c>
      <c r="H4" s="2">
        <f>'17'!H29</f>
        <v>31730</v>
      </c>
      <c r="I4" s="2">
        <f>'17'!I29</f>
        <v>746</v>
      </c>
      <c r="J4" s="2">
        <f>'17'!J29</f>
        <v>620</v>
      </c>
      <c r="K4" s="2">
        <f>'17'!K29</f>
        <v>296</v>
      </c>
      <c r="L4" s="2">
        <f>'17'!L29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539480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10439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10439</v>
      </c>
      <c r="N7" s="24">
        <f>D7+E7*20+F7*10+G7*9+H7*9+I7*191+J7*191+K7*182+L7*100</f>
        <v>10439</v>
      </c>
      <c r="O7" s="25">
        <f>M7*2.75%</f>
        <v>287.07249999999999</v>
      </c>
      <c r="P7" s="26"/>
      <c r="Q7" s="26">
        <v>101</v>
      </c>
      <c r="R7" s="24">
        <f>M7-(M7*2.75%)+I7*191+J7*191+K7*182+L7*100-Q7</f>
        <v>10050.9275</v>
      </c>
      <c r="S7" s="25">
        <f>M7*0.95%</f>
        <v>99.170500000000004</v>
      </c>
      <c r="T7" s="27">
        <f>S7-Q7</f>
        <v>-1.8294999999999959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4729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4729</v>
      </c>
      <c r="N8" s="24">
        <f t="shared" ref="N8:N27" si="1">D8+E8*20+F8*10+G8*9+H8*9+I8*191+J8*191+K8*182+L8*100</f>
        <v>4729</v>
      </c>
      <c r="O8" s="25">
        <f t="shared" ref="O8:O27" si="2">M8*2.75%</f>
        <v>130.04750000000001</v>
      </c>
      <c r="P8" s="26"/>
      <c r="Q8" s="26">
        <v>59</v>
      </c>
      <c r="R8" s="24">
        <f t="shared" ref="R8:R27" si="3">M8-(M8*2.75%)+I8*191+J8*191+K8*182+L8*100-Q8</f>
        <v>4539.9525000000003</v>
      </c>
      <c r="S8" s="25">
        <f t="shared" ref="S8:S27" si="4">M8*0.95%</f>
        <v>44.9255</v>
      </c>
      <c r="T8" s="27">
        <f t="shared" ref="T8:T27" si="5">S8-Q8</f>
        <v>-14.0745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15500</v>
      </c>
      <c r="N9" s="24">
        <f t="shared" si="1"/>
        <v>15500</v>
      </c>
      <c r="O9" s="25">
        <f t="shared" si="2"/>
        <v>426.25</v>
      </c>
      <c r="P9" s="26"/>
      <c r="Q9" s="26">
        <v>144</v>
      </c>
      <c r="R9" s="24">
        <f t="shared" si="3"/>
        <v>14929.75</v>
      </c>
      <c r="S9" s="25">
        <f t="shared" si="4"/>
        <v>147.25</v>
      </c>
      <c r="T9" s="27">
        <f t="shared" si="5"/>
        <v>3.25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3496</v>
      </c>
      <c r="E10" s="30"/>
      <c r="F10" s="30"/>
      <c r="G10" s="30"/>
      <c r="H10" s="30"/>
      <c r="I10" s="20">
        <v>3</v>
      </c>
      <c r="J10" s="20">
        <v>2</v>
      </c>
      <c r="K10" s="20"/>
      <c r="L10" s="20"/>
      <c r="M10" s="20">
        <f t="shared" si="0"/>
        <v>3496</v>
      </c>
      <c r="N10" s="24">
        <f t="shared" si="1"/>
        <v>4451</v>
      </c>
      <c r="O10" s="25">
        <f t="shared" si="2"/>
        <v>96.14</v>
      </c>
      <c r="P10" s="26"/>
      <c r="Q10" s="26">
        <v>29</v>
      </c>
      <c r="R10" s="24">
        <f t="shared" si="3"/>
        <v>4325.8600000000006</v>
      </c>
      <c r="S10" s="25">
        <f t="shared" si="4"/>
        <v>33.211999999999996</v>
      </c>
      <c r="T10" s="27">
        <f t="shared" si="5"/>
        <v>4.2119999999999962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2161</v>
      </c>
      <c r="E11" s="30"/>
      <c r="F11" s="30"/>
      <c r="G11" s="32"/>
      <c r="H11" s="30">
        <v>250</v>
      </c>
      <c r="I11" s="20"/>
      <c r="J11" s="20">
        <v>5</v>
      </c>
      <c r="K11" s="20"/>
      <c r="L11" s="20"/>
      <c r="M11" s="20">
        <f t="shared" si="0"/>
        <v>4411</v>
      </c>
      <c r="N11" s="24">
        <f t="shared" si="1"/>
        <v>5366</v>
      </c>
      <c r="O11" s="25">
        <f t="shared" si="2"/>
        <v>121.30249999999999</v>
      </c>
      <c r="P11" s="26"/>
      <c r="Q11" s="26"/>
      <c r="R11" s="24">
        <f t="shared" si="3"/>
        <v>5244.6975000000002</v>
      </c>
      <c r="S11" s="25">
        <f t="shared" si="4"/>
        <v>41.904499999999999</v>
      </c>
      <c r="T11" s="27">
        <f t="shared" si="5"/>
        <v>41.904499999999999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2492</v>
      </c>
      <c r="N12" s="24">
        <f t="shared" si="1"/>
        <v>2492</v>
      </c>
      <c r="O12" s="25">
        <f t="shared" si="2"/>
        <v>68.53</v>
      </c>
      <c r="P12" s="26"/>
      <c r="Q12" s="26">
        <v>23</v>
      </c>
      <c r="R12" s="24">
        <f t="shared" si="3"/>
        <v>2400.4699999999998</v>
      </c>
      <c r="S12" s="25">
        <f t="shared" si="4"/>
        <v>23.673999999999999</v>
      </c>
      <c r="T12" s="27">
        <f t="shared" si="5"/>
        <v>0.67399999999999949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3599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3599</v>
      </c>
      <c r="N13" s="24">
        <f t="shared" si="1"/>
        <v>3599</v>
      </c>
      <c r="O13" s="25">
        <f t="shared" si="2"/>
        <v>98.972499999999997</v>
      </c>
      <c r="P13" s="26"/>
      <c r="Q13" s="26">
        <v>55</v>
      </c>
      <c r="R13" s="24">
        <f t="shared" si="3"/>
        <v>3445.0275000000001</v>
      </c>
      <c r="S13" s="25">
        <f t="shared" si="4"/>
        <v>34.1905</v>
      </c>
      <c r="T13" s="27">
        <f t="shared" si="5"/>
        <v>-20.8095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14921</v>
      </c>
      <c r="E16" s="30"/>
      <c r="F16" s="30"/>
      <c r="G16" s="30"/>
      <c r="H16" s="30">
        <v>200</v>
      </c>
      <c r="I16" s="20"/>
      <c r="J16" s="20"/>
      <c r="K16" s="20"/>
      <c r="L16" s="20"/>
      <c r="M16" s="20">
        <f t="shared" si="0"/>
        <v>16721</v>
      </c>
      <c r="N16" s="24">
        <f t="shared" si="1"/>
        <v>16721</v>
      </c>
      <c r="O16" s="25">
        <f t="shared" si="2"/>
        <v>459.82749999999999</v>
      </c>
      <c r="P16" s="26"/>
      <c r="Q16" s="26">
        <v>111</v>
      </c>
      <c r="R16" s="24">
        <f t="shared" si="3"/>
        <v>16150.172500000001</v>
      </c>
      <c r="S16" s="25">
        <f t="shared" si="4"/>
        <v>158.84950000000001</v>
      </c>
      <c r="T16" s="27">
        <f t="shared" si="5"/>
        <v>47.849500000000006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8850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8850</v>
      </c>
      <c r="N19" s="24">
        <f t="shared" si="1"/>
        <v>8850</v>
      </c>
      <c r="O19" s="25">
        <f t="shared" si="2"/>
        <v>243.375</v>
      </c>
      <c r="P19" s="26"/>
      <c r="Q19" s="26">
        <v>170</v>
      </c>
      <c r="R19" s="24">
        <f t="shared" si="3"/>
        <v>8436.625</v>
      </c>
      <c r="S19" s="25">
        <f t="shared" si="4"/>
        <v>84.075000000000003</v>
      </c>
      <c r="T19" s="27">
        <f t="shared" si="5"/>
        <v>-85.924999999999997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9393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9393</v>
      </c>
      <c r="N20" s="24">
        <f t="shared" si="1"/>
        <v>9393</v>
      </c>
      <c r="O20" s="25">
        <f t="shared" si="2"/>
        <v>258.3075</v>
      </c>
      <c r="P20" s="26">
        <v>1000</v>
      </c>
      <c r="Q20" s="26">
        <v>520</v>
      </c>
      <c r="R20" s="24">
        <f t="shared" si="3"/>
        <v>8614.6924999999992</v>
      </c>
      <c r="S20" s="25">
        <f t="shared" si="4"/>
        <v>89.233499999999992</v>
      </c>
      <c r="T20" s="27">
        <f t="shared" si="5"/>
        <v>-430.76650000000001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10692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10692</v>
      </c>
      <c r="N21" s="24">
        <f t="shared" si="1"/>
        <v>10692</v>
      </c>
      <c r="O21" s="25">
        <f t="shared" si="2"/>
        <v>294.03000000000003</v>
      </c>
      <c r="P21" s="26"/>
      <c r="Q21" s="26">
        <v>67</v>
      </c>
      <c r="R21" s="24">
        <f t="shared" si="3"/>
        <v>10330.969999999999</v>
      </c>
      <c r="S21" s="25">
        <f t="shared" si="4"/>
        <v>101.574</v>
      </c>
      <c r="T21" s="27">
        <f t="shared" si="5"/>
        <v>34.573999999999998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99">
        <v>25368</v>
      </c>
      <c r="E22" s="30"/>
      <c r="F22" s="30"/>
      <c r="G22" s="20"/>
      <c r="H22" s="30"/>
      <c r="I22" s="20">
        <v>20</v>
      </c>
      <c r="J22" s="20"/>
      <c r="K22" s="20">
        <v>3</v>
      </c>
      <c r="L22" s="20"/>
      <c r="M22" s="20">
        <f t="shared" si="0"/>
        <v>25368</v>
      </c>
      <c r="N22" s="24">
        <f t="shared" si="1"/>
        <v>29734</v>
      </c>
      <c r="O22" s="25">
        <f t="shared" si="2"/>
        <v>697.62</v>
      </c>
      <c r="P22" s="26"/>
      <c r="Q22" s="26">
        <v>150</v>
      </c>
      <c r="R22" s="24">
        <f t="shared" si="3"/>
        <v>28886.38</v>
      </c>
      <c r="S22" s="25">
        <f t="shared" si="4"/>
        <v>240.99599999999998</v>
      </c>
      <c r="T22" s="27">
        <f t="shared" si="5"/>
        <v>90.995999999999981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0</v>
      </c>
      <c r="N23" s="24">
        <f t="shared" si="1"/>
        <v>1820</v>
      </c>
      <c r="O23" s="25">
        <f t="shared" si="2"/>
        <v>0</v>
      </c>
      <c r="P23" s="26"/>
      <c r="Q23" s="26"/>
      <c r="R23" s="24">
        <f t="shared" si="3"/>
        <v>1820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25494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25494</v>
      </c>
      <c r="N24" s="24">
        <f t="shared" si="1"/>
        <v>25494</v>
      </c>
      <c r="O24" s="25">
        <f t="shared" si="2"/>
        <v>701.08500000000004</v>
      </c>
      <c r="P24" s="26"/>
      <c r="Q24" s="26">
        <v>383</v>
      </c>
      <c r="R24" s="24">
        <f t="shared" si="3"/>
        <v>24409.915000000001</v>
      </c>
      <c r="S24" s="25">
        <f t="shared" si="4"/>
        <v>242.19299999999998</v>
      </c>
      <c r="T24" s="27">
        <f t="shared" si="5"/>
        <v>-140.80700000000002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10178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10178</v>
      </c>
      <c r="N25" s="24">
        <f t="shared" si="1"/>
        <v>10178</v>
      </c>
      <c r="O25" s="25">
        <f t="shared" si="2"/>
        <v>279.89499999999998</v>
      </c>
      <c r="P25" s="26"/>
      <c r="Q25" s="26">
        <v>98</v>
      </c>
      <c r="R25" s="24">
        <f t="shared" si="3"/>
        <v>9800.1049999999996</v>
      </c>
      <c r="S25" s="25">
        <f t="shared" si="4"/>
        <v>96.691000000000003</v>
      </c>
      <c r="T25" s="27">
        <f t="shared" si="5"/>
        <v>-1.3089999999999975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4627</v>
      </c>
      <c r="E26" s="29"/>
      <c r="F26" s="30"/>
      <c r="G26" s="30"/>
      <c r="H26" s="30"/>
      <c r="I26" s="20">
        <v>2</v>
      </c>
      <c r="J26" s="20"/>
      <c r="K26" s="20">
        <v>5</v>
      </c>
      <c r="L26" s="20"/>
      <c r="M26" s="20">
        <f t="shared" si="0"/>
        <v>4627</v>
      </c>
      <c r="N26" s="24">
        <f t="shared" si="1"/>
        <v>5919</v>
      </c>
      <c r="O26" s="25">
        <f t="shared" si="2"/>
        <v>127.24250000000001</v>
      </c>
      <c r="P26" s="26"/>
      <c r="Q26" s="26">
        <v>91</v>
      </c>
      <c r="R26" s="24">
        <f t="shared" si="3"/>
        <v>5700.7574999999997</v>
      </c>
      <c r="S26" s="25">
        <f t="shared" si="4"/>
        <v>43.956499999999998</v>
      </c>
      <c r="T26" s="27">
        <f t="shared" si="5"/>
        <v>-47.043500000000002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151939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450</v>
      </c>
      <c r="I28" s="45">
        <f t="shared" si="7"/>
        <v>25</v>
      </c>
      <c r="J28" s="45">
        <f t="shared" si="7"/>
        <v>7</v>
      </c>
      <c r="K28" s="45">
        <f t="shared" si="7"/>
        <v>18</v>
      </c>
      <c r="L28" s="45">
        <f t="shared" si="7"/>
        <v>0</v>
      </c>
      <c r="M28" s="45">
        <f t="shared" si="7"/>
        <v>155989</v>
      </c>
      <c r="N28" s="45">
        <f t="shared" si="7"/>
        <v>165377</v>
      </c>
      <c r="O28" s="46">
        <f t="shared" si="7"/>
        <v>4289.6975000000002</v>
      </c>
      <c r="P28" s="45">
        <f t="shared" si="7"/>
        <v>1000</v>
      </c>
      <c r="Q28" s="45">
        <f t="shared" si="7"/>
        <v>2001</v>
      </c>
      <c r="R28" s="45">
        <f t="shared" si="7"/>
        <v>159086.30250000005</v>
      </c>
      <c r="S28" s="45">
        <f t="shared" si="7"/>
        <v>1481.8954999999999</v>
      </c>
      <c r="T28" s="47">
        <f t="shared" si="7"/>
        <v>-519.10450000000003</v>
      </c>
    </row>
    <row r="29" spans="1:20" ht="15.75" thickBot="1" x14ac:dyDescent="0.3">
      <c r="A29" s="79" t="s">
        <v>45</v>
      </c>
      <c r="B29" s="80"/>
      <c r="C29" s="81"/>
      <c r="D29" s="48">
        <f>D4+D5-D28</f>
        <v>585354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31280</v>
      </c>
      <c r="I29" s="48">
        <f t="shared" si="8"/>
        <v>721</v>
      </c>
      <c r="J29" s="48">
        <f t="shared" si="8"/>
        <v>613</v>
      </c>
      <c r="K29" s="48">
        <f t="shared" si="8"/>
        <v>278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H33" sqref="H32: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70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'18'!D29</f>
        <v>585354</v>
      </c>
      <c r="E4" s="2">
        <f>'18'!E29</f>
        <v>3410</v>
      </c>
      <c r="F4" s="2">
        <f>'18'!F29</f>
        <v>11900</v>
      </c>
      <c r="G4" s="2">
        <f>'18'!G29</f>
        <v>0</v>
      </c>
      <c r="H4" s="2">
        <f>'18'!H29</f>
        <v>31280</v>
      </c>
      <c r="I4" s="2">
        <f>'18'!I29</f>
        <v>721</v>
      </c>
      <c r="J4" s="2">
        <f>'18'!J29</f>
        <v>613</v>
      </c>
      <c r="K4" s="2">
        <f>'18'!K29</f>
        <v>278</v>
      </c>
      <c r="L4" s="2">
        <f>'18'!L29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13520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13520</v>
      </c>
      <c r="N7" s="24">
        <f>D7+E7*20+F7*10+G7*9+H7*9+I7*191+J7*191+K7*182+L7*100</f>
        <v>13520</v>
      </c>
      <c r="O7" s="25">
        <f>M7*2.75%</f>
        <v>371.8</v>
      </c>
      <c r="P7" s="26"/>
      <c r="Q7" s="26">
        <v>89</v>
      </c>
      <c r="R7" s="24">
        <f>M7-(M7*2.75%)+I7*191+J7*191+K7*182+L7*100-Q7</f>
        <v>13059.2</v>
      </c>
      <c r="S7" s="25">
        <f>M7*0.95%</f>
        <v>128.44</v>
      </c>
      <c r="T7" s="27">
        <f>S7-Q7</f>
        <v>39.44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12458</v>
      </c>
      <c r="E9" s="30">
        <v>10</v>
      </c>
      <c r="F9" s="30">
        <v>60</v>
      </c>
      <c r="G9" s="30"/>
      <c r="H9" s="30">
        <v>100</v>
      </c>
      <c r="I9" s="20">
        <v>11</v>
      </c>
      <c r="J9" s="20"/>
      <c r="K9" s="20"/>
      <c r="L9" s="20"/>
      <c r="M9" s="20">
        <f t="shared" si="0"/>
        <v>14158</v>
      </c>
      <c r="N9" s="24">
        <f t="shared" si="1"/>
        <v>16259</v>
      </c>
      <c r="O9" s="25">
        <f t="shared" si="2"/>
        <v>389.34500000000003</v>
      </c>
      <c r="P9" s="26"/>
      <c r="Q9" s="26">
        <v>140</v>
      </c>
      <c r="R9" s="24">
        <f t="shared" si="3"/>
        <v>15729.655000000001</v>
      </c>
      <c r="S9" s="25">
        <f t="shared" si="4"/>
        <v>134.501</v>
      </c>
      <c r="T9" s="27">
        <f t="shared" si="5"/>
        <v>-5.4989999999999952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27</v>
      </c>
      <c r="R10" s="24">
        <f t="shared" si="3"/>
        <v>4075.0050000000001</v>
      </c>
      <c r="S10" s="25">
        <f t="shared" si="4"/>
        <v>40.070999999999998</v>
      </c>
      <c r="T10" s="27">
        <f t="shared" si="5"/>
        <v>13.070999999999998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/>
      <c r="Q11" s="26">
        <v>25</v>
      </c>
      <c r="R11" s="24">
        <f t="shared" si="3"/>
        <v>2774.8274999999999</v>
      </c>
      <c r="S11" s="25">
        <f t="shared" si="4"/>
        <v>27.3505</v>
      </c>
      <c r="T11" s="27">
        <f t="shared" si="5"/>
        <v>2.3505000000000003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2900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2900</v>
      </c>
      <c r="N12" s="24">
        <f t="shared" si="1"/>
        <v>2900</v>
      </c>
      <c r="O12" s="25">
        <f t="shared" si="2"/>
        <v>79.75</v>
      </c>
      <c r="P12" s="26"/>
      <c r="Q12" s="26">
        <v>20</v>
      </c>
      <c r="R12" s="24">
        <f t="shared" si="3"/>
        <v>2800.25</v>
      </c>
      <c r="S12" s="25">
        <f t="shared" si="4"/>
        <v>27.55</v>
      </c>
      <c r="T12" s="27">
        <f t="shared" si="5"/>
        <v>7.5500000000000007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4217</v>
      </c>
      <c r="E13" s="30"/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6017</v>
      </c>
      <c r="N13" s="24">
        <f t="shared" si="1"/>
        <v>6017</v>
      </c>
      <c r="O13" s="25">
        <f t="shared" si="2"/>
        <v>165.4675</v>
      </c>
      <c r="P13" s="26"/>
      <c r="Q13" s="26">
        <v>55</v>
      </c>
      <c r="R13" s="24">
        <f t="shared" si="3"/>
        <v>5796.5325000000003</v>
      </c>
      <c r="S13" s="25">
        <f t="shared" si="4"/>
        <v>57.161499999999997</v>
      </c>
      <c r="T13" s="27">
        <f t="shared" si="5"/>
        <v>2.1614999999999966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18095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20345</v>
      </c>
      <c r="N14" s="24">
        <f t="shared" si="1"/>
        <v>20345</v>
      </c>
      <c r="O14" s="25">
        <f t="shared" si="2"/>
        <v>559.48749999999995</v>
      </c>
      <c r="P14" s="26"/>
      <c r="Q14" s="26">
        <v>165</v>
      </c>
      <c r="R14" s="24">
        <f t="shared" si="3"/>
        <v>19620.512500000001</v>
      </c>
      <c r="S14" s="25">
        <f t="shared" si="4"/>
        <v>193.2775</v>
      </c>
      <c r="T14" s="27">
        <f t="shared" si="5"/>
        <v>28.277500000000003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28034</v>
      </c>
      <c r="E15" s="30">
        <v>40</v>
      </c>
      <c r="F15" s="30">
        <v>10</v>
      </c>
      <c r="G15" s="30"/>
      <c r="H15" s="30">
        <v>40</v>
      </c>
      <c r="I15" s="20">
        <v>5</v>
      </c>
      <c r="J15" s="20"/>
      <c r="K15" s="20">
        <v>10</v>
      </c>
      <c r="L15" s="20"/>
      <c r="M15" s="20">
        <f t="shared" si="0"/>
        <v>29294</v>
      </c>
      <c r="N15" s="24">
        <f t="shared" si="1"/>
        <v>32069</v>
      </c>
      <c r="O15" s="25">
        <f t="shared" si="2"/>
        <v>805.58500000000004</v>
      </c>
      <c r="P15" s="26"/>
      <c r="Q15" s="26">
        <v>303</v>
      </c>
      <c r="R15" s="24">
        <f t="shared" si="3"/>
        <v>30960.415000000001</v>
      </c>
      <c r="S15" s="25">
        <f t="shared" si="4"/>
        <v>278.29300000000001</v>
      </c>
      <c r="T15" s="27">
        <f t="shared" si="5"/>
        <v>-24.706999999999994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17750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17750</v>
      </c>
      <c r="N16" s="24">
        <f t="shared" si="1"/>
        <v>17750</v>
      </c>
      <c r="O16" s="25">
        <f t="shared" si="2"/>
        <v>488.125</v>
      </c>
      <c r="P16" s="26"/>
      <c r="Q16" s="26">
        <v>121</v>
      </c>
      <c r="R16" s="24">
        <f t="shared" si="3"/>
        <v>17140.875</v>
      </c>
      <c r="S16" s="25">
        <f t="shared" si="4"/>
        <v>168.625</v>
      </c>
      <c r="T16" s="27">
        <f t="shared" si="5"/>
        <v>47.625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6102</v>
      </c>
      <c r="E20" s="30"/>
      <c r="F20" s="30"/>
      <c r="G20" s="30"/>
      <c r="H20" s="30"/>
      <c r="I20" s="20"/>
      <c r="J20" s="20"/>
      <c r="K20" s="20">
        <v>2</v>
      </c>
      <c r="L20" s="20"/>
      <c r="M20" s="20">
        <f t="shared" si="0"/>
        <v>6102</v>
      </c>
      <c r="N20" s="24">
        <f t="shared" si="1"/>
        <v>6466</v>
      </c>
      <c r="O20" s="25">
        <f t="shared" si="2"/>
        <v>167.80500000000001</v>
      </c>
      <c r="P20" s="26"/>
      <c r="Q20" s="26">
        <v>120</v>
      </c>
      <c r="R20" s="24">
        <f t="shared" si="3"/>
        <v>6178.1949999999997</v>
      </c>
      <c r="S20" s="25">
        <f t="shared" si="4"/>
        <v>57.969000000000001</v>
      </c>
      <c r="T20" s="27">
        <f t="shared" si="5"/>
        <v>-62.030999999999999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6169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6169</v>
      </c>
      <c r="N21" s="24">
        <f t="shared" si="1"/>
        <v>6169</v>
      </c>
      <c r="O21" s="25">
        <f t="shared" si="2"/>
        <v>169.64750000000001</v>
      </c>
      <c r="P21" s="26"/>
      <c r="Q21" s="26">
        <v>40</v>
      </c>
      <c r="R21" s="24">
        <f t="shared" si="3"/>
        <v>5959.3525</v>
      </c>
      <c r="S21" s="25">
        <f t="shared" si="4"/>
        <v>58.605499999999999</v>
      </c>
      <c r="T21" s="27">
        <f t="shared" si="5"/>
        <v>18.605499999999999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12421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12421</v>
      </c>
      <c r="N22" s="24">
        <f t="shared" si="1"/>
        <v>12421</v>
      </c>
      <c r="O22" s="25">
        <f t="shared" si="2"/>
        <v>341.57749999999999</v>
      </c>
      <c r="P22" s="26"/>
      <c r="Q22" s="26">
        <v>100</v>
      </c>
      <c r="R22" s="24">
        <f t="shared" si="3"/>
        <v>11979.422500000001</v>
      </c>
      <c r="S22" s="25">
        <f t="shared" si="4"/>
        <v>117.9995</v>
      </c>
      <c r="T22" s="27">
        <f t="shared" si="5"/>
        <v>17.999499999999998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11384</v>
      </c>
      <c r="N23" s="24">
        <f t="shared" si="1"/>
        <v>11384</v>
      </c>
      <c r="O23" s="25">
        <f t="shared" si="2"/>
        <v>313.06</v>
      </c>
      <c r="P23" s="26"/>
      <c r="Q23" s="26">
        <v>110</v>
      </c>
      <c r="R23" s="24">
        <f t="shared" si="3"/>
        <v>10960.94</v>
      </c>
      <c r="S23" s="25">
        <f t="shared" si="4"/>
        <v>108.148</v>
      </c>
      <c r="T23" s="27">
        <f t="shared" si="5"/>
        <v>-1.8520000000000039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27596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27596</v>
      </c>
      <c r="N27" s="40">
        <f t="shared" si="1"/>
        <v>27596</v>
      </c>
      <c r="O27" s="25">
        <f t="shared" si="2"/>
        <v>758.89</v>
      </c>
      <c r="P27" s="41"/>
      <c r="Q27" s="41">
        <v>250</v>
      </c>
      <c r="R27" s="24">
        <f t="shared" si="3"/>
        <v>26587.11</v>
      </c>
      <c r="S27" s="42">
        <f t="shared" si="4"/>
        <v>262.16199999999998</v>
      </c>
      <c r="T27" s="43">
        <f t="shared" si="5"/>
        <v>12.161999999999978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167743</v>
      </c>
      <c r="E28" s="45">
        <f t="shared" si="6"/>
        <v>50</v>
      </c>
      <c r="F28" s="45">
        <f t="shared" ref="F28:T28" si="7">SUM(F7:F27)</f>
        <v>70</v>
      </c>
      <c r="G28" s="45">
        <f t="shared" si="7"/>
        <v>0</v>
      </c>
      <c r="H28" s="45">
        <f t="shared" si="7"/>
        <v>590</v>
      </c>
      <c r="I28" s="45">
        <f t="shared" si="7"/>
        <v>16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174753</v>
      </c>
      <c r="N28" s="45">
        <f t="shared" si="7"/>
        <v>179993</v>
      </c>
      <c r="O28" s="46">
        <f t="shared" si="7"/>
        <v>4805.7074999999995</v>
      </c>
      <c r="P28" s="45">
        <f t="shared" si="7"/>
        <v>0</v>
      </c>
      <c r="Q28" s="45">
        <f t="shared" si="7"/>
        <v>1565</v>
      </c>
      <c r="R28" s="45">
        <f t="shared" si="7"/>
        <v>173622.29249999998</v>
      </c>
      <c r="S28" s="45">
        <f t="shared" si="7"/>
        <v>1660.1534999999999</v>
      </c>
      <c r="T28" s="47">
        <f t="shared" si="7"/>
        <v>95.153499999999966</v>
      </c>
    </row>
    <row r="29" spans="1:20" ht="15.75" thickBot="1" x14ac:dyDescent="0.3">
      <c r="A29" s="79" t="s">
        <v>45</v>
      </c>
      <c r="B29" s="80"/>
      <c r="C29" s="81"/>
      <c r="D29" s="48">
        <f>D4+D5-D28</f>
        <v>417611</v>
      </c>
      <c r="E29" s="48">
        <f t="shared" ref="E29:L29" si="8">E4+E5-E28</f>
        <v>3360</v>
      </c>
      <c r="F29" s="48">
        <f t="shared" si="8"/>
        <v>11830</v>
      </c>
      <c r="G29" s="48">
        <f t="shared" si="8"/>
        <v>0</v>
      </c>
      <c r="H29" s="48">
        <f t="shared" si="8"/>
        <v>30690</v>
      </c>
      <c r="I29" s="48">
        <f t="shared" si="8"/>
        <v>705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52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3" priority="43" operator="equal">
      <formula>212030016606640</formula>
    </cfRule>
  </conditionalFormatting>
  <conditionalFormatting sqref="D29 E4:E6 E28:K29">
    <cfRule type="cellIs" dxfId="1342" priority="41" operator="equal">
      <formula>$E$4</formula>
    </cfRule>
    <cfRule type="cellIs" dxfId="1341" priority="42" operator="equal">
      <formula>2120</formula>
    </cfRule>
  </conditionalFormatting>
  <conditionalFormatting sqref="D29:E29 F4:F6 F28:F29">
    <cfRule type="cellIs" dxfId="1340" priority="39" operator="equal">
      <formula>$F$4</formula>
    </cfRule>
    <cfRule type="cellIs" dxfId="1339" priority="40" operator="equal">
      <formula>300</formula>
    </cfRule>
  </conditionalFormatting>
  <conditionalFormatting sqref="G4:G6 G28:G29">
    <cfRule type="cellIs" dxfId="1338" priority="37" operator="equal">
      <formula>$G$4</formula>
    </cfRule>
    <cfRule type="cellIs" dxfId="1337" priority="38" operator="equal">
      <formula>1660</formula>
    </cfRule>
  </conditionalFormatting>
  <conditionalFormatting sqref="H4:H6 H28:H29">
    <cfRule type="cellIs" dxfId="1336" priority="35" operator="equal">
      <formula>$H$4</formula>
    </cfRule>
    <cfRule type="cellIs" dxfId="1335" priority="36" operator="equal">
      <formula>6640</formula>
    </cfRule>
  </conditionalFormatting>
  <conditionalFormatting sqref="T6:T28">
    <cfRule type="cellIs" dxfId="1334" priority="34" operator="lessThan">
      <formula>0</formula>
    </cfRule>
  </conditionalFormatting>
  <conditionalFormatting sqref="T7:T27">
    <cfRule type="cellIs" dxfId="1333" priority="31" operator="lessThan">
      <formula>0</formula>
    </cfRule>
    <cfRule type="cellIs" dxfId="1332" priority="32" operator="lessThan">
      <formula>0</formula>
    </cfRule>
    <cfRule type="cellIs" dxfId="1331" priority="33" operator="lessThan">
      <formula>0</formula>
    </cfRule>
  </conditionalFormatting>
  <conditionalFormatting sqref="E4:E6 E28:K28">
    <cfRule type="cellIs" dxfId="1330" priority="30" operator="equal">
      <formula>$E$4</formula>
    </cfRule>
  </conditionalFormatting>
  <conditionalFormatting sqref="D28:D29 D6 D4:M4">
    <cfRule type="cellIs" dxfId="1329" priority="29" operator="equal">
      <formula>$D$4</formula>
    </cfRule>
  </conditionalFormatting>
  <conditionalFormatting sqref="I4:I6 I28:I29">
    <cfRule type="cellIs" dxfId="1328" priority="28" operator="equal">
      <formula>$I$4</formula>
    </cfRule>
  </conditionalFormatting>
  <conditionalFormatting sqref="J4:J6 J28:J29">
    <cfRule type="cellIs" dxfId="1327" priority="27" operator="equal">
      <formula>$J$4</formula>
    </cfRule>
  </conditionalFormatting>
  <conditionalFormatting sqref="K4:K6 K28:K29">
    <cfRule type="cellIs" dxfId="1326" priority="26" operator="equal">
      <formula>$K$4</formula>
    </cfRule>
  </conditionalFormatting>
  <conditionalFormatting sqref="M4:M6">
    <cfRule type="cellIs" dxfId="1325" priority="25" operator="equal">
      <formula>$L$4</formula>
    </cfRule>
  </conditionalFormatting>
  <conditionalFormatting sqref="T7:T28">
    <cfRule type="cellIs" dxfId="1324" priority="22" operator="lessThan">
      <formula>0</formula>
    </cfRule>
    <cfRule type="cellIs" dxfId="1323" priority="23" operator="lessThan">
      <formula>0</formula>
    </cfRule>
    <cfRule type="cellIs" dxfId="1322" priority="24" operator="lessThan">
      <formula>0</formula>
    </cfRule>
  </conditionalFormatting>
  <conditionalFormatting sqref="D5:K5">
    <cfRule type="cellIs" dxfId="1321" priority="21" operator="greaterThan">
      <formula>0</formula>
    </cfRule>
  </conditionalFormatting>
  <conditionalFormatting sqref="T6:T28">
    <cfRule type="cellIs" dxfId="1320" priority="20" operator="lessThan">
      <formula>0</formula>
    </cfRule>
  </conditionalFormatting>
  <conditionalFormatting sqref="T7:T27">
    <cfRule type="cellIs" dxfId="1319" priority="17" operator="lessThan">
      <formula>0</formula>
    </cfRule>
    <cfRule type="cellIs" dxfId="1318" priority="18" operator="lessThan">
      <formula>0</formula>
    </cfRule>
    <cfRule type="cellIs" dxfId="1317" priority="19" operator="lessThan">
      <formula>0</formula>
    </cfRule>
  </conditionalFormatting>
  <conditionalFormatting sqref="T7:T28">
    <cfRule type="cellIs" dxfId="1316" priority="14" operator="lessThan">
      <formula>0</formula>
    </cfRule>
    <cfRule type="cellIs" dxfId="1315" priority="15" operator="lessThan">
      <formula>0</formula>
    </cfRule>
    <cfRule type="cellIs" dxfId="1314" priority="16" operator="lessThan">
      <formula>0</formula>
    </cfRule>
  </conditionalFormatting>
  <conditionalFormatting sqref="D5:K5">
    <cfRule type="cellIs" dxfId="1313" priority="13" operator="greaterThan">
      <formula>0</formula>
    </cfRule>
  </conditionalFormatting>
  <conditionalFormatting sqref="L4 L6 L28:L29">
    <cfRule type="cellIs" dxfId="1312" priority="12" operator="equal">
      <formula>$L$4</formula>
    </cfRule>
  </conditionalFormatting>
  <conditionalFormatting sqref="D7:S7">
    <cfRule type="cellIs" dxfId="1311" priority="11" operator="greaterThan">
      <formula>0</formula>
    </cfRule>
  </conditionalFormatting>
  <conditionalFormatting sqref="D9:S9">
    <cfRule type="cellIs" dxfId="1310" priority="10" operator="greaterThan">
      <formula>0</formula>
    </cfRule>
  </conditionalFormatting>
  <conditionalFormatting sqref="D11:S11">
    <cfRule type="cellIs" dxfId="1309" priority="9" operator="greaterThan">
      <formula>0</formula>
    </cfRule>
  </conditionalFormatting>
  <conditionalFormatting sqref="D13:S13">
    <cfRule type="cellIs" dxfId="1308" priority="8" operator="greaterThan">
      <formula>0</formula>
    </cfRule>
  </conditionalFormatting>
  <conditionalFormatting sqref="D15:S15">
    <cfRule type="cellIs" dxfId="1307" priority="7" operator="greaterThan">
      <formula>0</formula>
    </cfRule>
  </conditionalFormatting>
  <conditionalFormatting sqref="D17:S17">
    <cfRule type="cellIs" dxfId="1306" priority="6" operator="greaterThan">
      <formula>0</formula>
    </cfRule>
  </conditionalFormatting>
  <conditionalFormatting sqref="D19:S19">
    <cfRule type="cellIs" dxfId="1305" priority="5" operator="greaterThan">
      <formula>0</formula>
    </cfRule>
  </conditionalFormatting>
  <conditionalFormatting sqref="D21:S21">
    <cfRule type="cellIs" dxfId="1304" priority="4" operator="greaterThan">
      <formula>0</formula>
    </cfRule>
  </conditionalFormatting>
  <conditionalFormatting sqref="D23:S23">
    <cfRule type="cellIs" dxfId="1303" priority="3" operator="greaterThan">
      <formula>0</formula>
    </cfRule>
  </conditionalFormatting>
  <conditionalFormatting sqref="D25:S25">
    <cfRule type="cellIs" dxfId="1302" priority="2" operator="greaterThan">
      <formula>0</formula>
    </cfRule>
  </conditionalFormatting>
  <conditionalFormatting sqref="D27:S27">
    <cfRule type="cellIs" dxfId="130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1" activePane="bottomLeft" state="frozen"/>
      <selection pane="bottomLeft" activeCell="E11" sqref="E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'19'!D29</f>
        <v>417611</v>
      </c>
      <c r="E4" s="2">
        <f>'19'!E29</f>
        <v>3360</v>
      </c>
      <c r="F4" s="2">
        <f>'19'!F29</f>
        <v>11830</v>
      </c>
      <c r="G4" s="2">
        <f>'19'!G29</f>
        <v>0</v>
      </c>
      <c r="H4" s="2">
        <f>'19'!H29</f>
        <v>30690</v>
      </c>
      <c r="I4" s="2">
        <f>'19'!I29</f>
        <v>705</v>
      </c>
      <c r="J4" s="2">
        <f>'19'!J29</f>
        <v>613</v>
      </c>
      <c r="K4" s="2">
        <f>'19'!K29</f>
        <v>266</v>
      </c>
      <c r="L4" s="2">
        <f>'19'!L29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2056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2056</v>
      </c>
      <c r="N16" s="24">
        <f t="shared" si="1"/>
        <v>2056</v>
      </c>
      <c r="O16" s="25">
        <f t="shared" si="2"/>
        <v>56.54</v>
      </c>
      <c r="P16" s="26"/>
      <c r="Q16" s="26"/>
      <c r="R16" s="24">
        <f t="shared" si="3"/>
        <v>1999.46</v>
      </c>
      <c r="S16" s="25">
        <f t="shared" si="4"/>
        <v>19.532</v>
      </c>
      <c r="T16" s="27">
        <f t="shared" si="5"/>
        <v>19.532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79" t="s">
        <v>45</v>
      </c>
      <c r="B29" s="80"/>
      <c r="C29" s="81"/>
      <c r="D29" s="48">
        <f>D4+D5-D28</f>
        <v>414527</v>
      </c>
      <c r="E29" s="48">
        <f t="shared" ref="E29:L29" si="8">E4+E5-E28</f>
        <v>3360</v>
      </c>
      <c r="F29" s="48">
        <f t="shared" si="8"/>
        <v>11830</v>
      </c>
      <c r="G29" s="48">
        <f t="shared" si="8"/>
        <v>0</v>
      </c>
      <c r="H29" s="48">
        <f t="shared" si="8"/>
        <v>30690</v>
      </c>
      <c r="I29" s="48">
        <f t="shared" si="8"/>
        <v>705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'20'!D29</f>
        <v>414527</v>
      </c>
      <c r="E4" s="2">
        <f>'20'!E29</f>
        <v>3360</v>
      </c>
      <c r="F4" s="2">
        <f>'20'!F29</f>
        <v>11830</v>
      </c>
      <c r="G4" s="2">
        <f>'20'!G29</f>
        <v>0</v>
      </c>
      <c r="H4" s="2">
        <f>'20'!H29</f>
        <v>30690</v>
      </c>
      <c r="I4" s="2">
        <f>'20'!I29</f>
        <v>705</v>
      </c>
      <c r="J4" s="2">
        <f>'20'!J29</f>
        <v>613</v>
      </c>
      <c r="K4" s="2">
        <f>'20'!K29</f>
        <v>266</v>
      </c>
      <c r="L4" s="2">
        <f>'20'!L29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414527</v>
      </c>
      <c r="E29" s="48">
        <f t="shared" ref="E29:L29" si="8">E4+E5-E28</f>
        <v>3360</v>
      </c>
      <c r="F29" s="48">
        <f t="shared" si="8"/>
        <v>11830</v>
      </c>
      <c r="G29" s="48">
        <f t="shared" si="8"/>
        <v>0</v>
      </c>
      <c r="H29" s="48">
        <f t="shared" si="8"/>
        <v>30690</v>
      </c>
      <c r="I29" s="48">
        <f t="shared" si="8"/>
        <v>705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'21'!D29</f>
        <v>414527</v>
      </c>
      <c r="E4" s="2">
        <f>'21'!E29</f>
        <v>3360</v>
      </c>
      <c r="F4" s="2">
        <f>'21'!F29</f>
        <v>11830</v>
      </c>
      <c r="G4" s="2">
        <f>'21'!G29</f>
        <v>0</v>
      </c>
      <c r="H4" s="2">
        <f>'21'!H29</f>
        <v>30690</v>
      </c>
      <c r="I4" s="2">
        <f>'21'!I29</f>
        <v>705</v>
      </c>
      <c r="J4" s="2">
        <f>'21'!J29</f>
        <v>613</v>
      </c>
      <c r="K4" s="2">
        <f>'21'!K29</f>
        <v>266</v>
      </c>
      <c r="L4" s="2">
        <f>'21'!L29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414527</v>
      </c>
      <c r="E29" s="48">
        <f t="shared" ref="E29:L29" si="8">E4+E5-E28</f>
        <v>3360</v>
      </c>
      <c r="F29" s="48">
        <f t="shared" si="8"/>
        <v>11830</v>
      </c>
      <c r="G29" s="48">
        <f t="shared" si="8"/>
        <v>0</v>
      </c>
      <c r="H29" s="48">
        <f t="shared" si="8"/>
        <v>30690</v>
      </c>
      <c r="I29" s="48">
        <f t="shared" si="8"/>
        <v>705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'22'!D29</f>
        <v>414527</v>
      </c>
      <c r="E4" s="2">
        <f>'22'!E29</f>
        <v>3360</v>
      </c>
      <c r="F4" s="2">
        <f>'22'!F29</f>
        <v>11830</v>
      </c>
      <c r="G4" s="2">
        <f>'22'!G29</f>
        <v>0</v>
      </c>
      <c r="H4" s="2">
        <f>'22'!H29</f>
        <v>30690</v>
      </c>
      <c r="I4" s="2">
        <f>'22'!I29</f>
        <v>705</v>
      </c>
      <c r="J4" s="2">
        <f>'22'!J29</f>
        <v>613</v>
      </c>
      <c r="K4" s="2">
        <f>'22'!K29</f>
        <v>266</v>
      </c>
      <c r="L4" s="2">
        <f>'22'!L29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414527</v>
      </c>
      <c r="E29" s="48">
        <f t="shared" ref="E29:L29" si="8">E4+E5-E28</f>
        <v>3360</v>
      </c>
      <c r="F29" s="48">
        <f t="shared" si="8"/>
        <v>11830</v>
      </c>
      <c r="G29" s="48">
        <f t="shared" si="8"/>
        <v>0</v>
      </c>
      <c r="H29" s="48">
        <f t="shared" si="8"/>
        <v>30690</v>
      </c>
      <c r="I29" s="48">
        <f t="shared" si="8"/>
        <v>705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'23'!D29</f>
        <v>414527</v>
      </c>
      <c r="E4" s="2">
        <f>'23'!E29</f>
        <v>3360</v>
      </c>
      <c r="F4" s="2">
        <f>'23'!F29</f>
        <v>11830</v>
      </c>
      <c r="G4" s="2">
        <f>'23'!G29</f>
        <v>0</v>
      </c>
      <c r="H4" s="2">
        <f>'23'!H29</f>
        <v>30690</v>
      </c>
      <c r="I4" s="2">
        <f>'23'!I29</f>
        <v>705</v>
      </c>
      <c r="J4" s="2">
        <f>'23'!J29</f>
        <v>613</v>
      </c>
      <c r="K4" s="2">
        <f>'23'!K29</f>
        <v>266</v>
      </c>
      <c r="L4" s="2">
        <f>'23'!L29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414527</v>
      </c>
      <c r="E29" s="48">
        <f t="shared" ref="E29:L29" si="8">E4+E5-E28</f>
        <v>3360</v>
      </c>
      <c r="F29" s="48">
        <f t="shared" si="8"/>
        <v>11830</v>
      </c>
      <c r="G29" s="48">
        <f t="shared" si="8"/>
        <v>0</v>
      </c>
      <c r="H29" s="48">
        <f t="shared" si="8"/>
        <v>30690</v>
      </c>
      <c r="I29" s="48">
        <f t="shared" si="8"/>
        <v>705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'24'!D29</f>
        <v>414527</v>
      </c>
      <c r="E4" s="2">
        <f>'24'!E29</f>
        <v>3360</v>
      </c>
      <c r="F4" s="2">
        <f>'24'!F29</f>
        <v>11830</v>
      </c>
      <c r="G4" s="2">
        <f>'24'!G29</f>
        <v>0</v>
      </c>
      <c r="H4" s="2">
        <f>'24'!H29</f>
        <v>30690</v>
      </c>
      <c r="I4" s="2">
        <f>'24'!I29</f>
        <v>705</v>
      </c>
      <c r="J4" s="2">
        <f>'24'!J29</f>
        <v>613</v>
      </c>
      <c r="K4" s="2">
        <f>'24'!K29</f>
        <v>266</v>
      </c>
      <c r="L4" s="2">
        <f>'24'!L29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414527</v>
      </c>
      <c r="E29" s="48">
        <f t="shared" ref="E29:L29" si="8">E4+E5-E28</f>
        <v>3360</v>
      </c>
      <c r="F29" s="48">
        <f t="shared" si="8"/>
        <v>11830</v>
      </c>
      <c r="G29" s="48">
        <f t="shared" si="8"/>
        <v>0</v>
      </c>
      <c r="H29" s="48">
        <f t="shared" si="8"/>
        <v>30690</v>
      </c>
      <c r="I29" s="48">
        <f t="shared" si="8"/>
        <v>705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'25'!D29</f>
        <v>414527</v>
      </c>
      <c r="E4" s="2">
        <f>'25'!E29</f>
        <v>3360</v>
      </c>
      <c r="F4" s="2">
        <f>'25'!F29</f>
        <v>11830</v>
      </c>
      <c r="G4" s="2">
        <f>'25'!G29</f>
        <v>0</v>
      </c>
      <c r="H4" s="2">
        <f>'25'!H29</f>
        <v>30690</v>
      </c>
      <c r="I4" s="2">
        <f>'25'!I29</f>
        <v>705</v>
      </c>
      <c r="J4" s="2">
        <f>'25'!J29</f>
        <v>613</v>
      </c>
      <c r="K4" s="2">
        <f>'25'!K29</f>
        <v>266</v>
      </c>
      <c r="L4" s="2">
        <f>'25'!L29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414527</v>
      </c>
      <c r="E29" s="48">
        <f t="shared" ref="E29:L29" si="8">E4+E5-E28</f>
        <v>3360</v>
      </c>
      <c r="F29" s="48">
        <f t="shared" si="8"/>
        <v>11830</v>
      </c>
      <c r="G29" s="48">
        <f t="shared" si="8"/>
        <v>0</v>
      </c>
      <c r="H29" s="48">
        <f t="shared" si="8"/>
        <v>30690</v>
      </c>
      <c r="I29" s="48">
        <f t="shared" si="8"/>
        <v>705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'26'!D29</f>
        <v>414527</v>
      </c>
      <c r="E4" s="2">
        <f>'26'!E29</f>
        <v>3360</v>
      </c>
      <c r="F4" s="2">
        <f>'26'!F29</f>
        <v>11830</v>
      </c>
      <c r="G4" s="2">
        <f>'26'!G29</f>
        <v>0</v>
      </c>
      <c r="H4" s="2">
        <f>'26'!H29</f>
        <v>30690</v>
      </c>
      <c r="I4" s="2">
        <f>'26'!I29</f>
        <v>705</v>
      </c>
      <c r="J4" s="2">
        <f>'26'!J29</f>
        <v>613</v>
      </c>
      <c r="K4" s="2">
        <f>'26'!K29</f>
        <v>266</v>
      </c>
      <c r="L4" s="2">
        <f>'26'!L29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414527</v>
      </c>
      <c r="E29" s="48">
        <f t="shared" ref="E29:L29" si="8">E4+E5-E28</f>
        <v>3360</v>
      </c>
      <c r="F29" s="48">
        <f t="shared" si="8"/>
        <v>11830</v>
      </c>
      <c r="G29" s="48">
        <f t="shared" si="8"/>
        <v>0</v>
      </c>
      <c r="H29" s="48">
        <f t="shared" si="8"/>
        <v>30690</v>
      </c>
      <c r="I29" s="48">
        <f t="shared" si="8"/>
        <v>705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'27'!D29</f>
        <v>414527</v>
      </c>
      <c r="E4" s="2">
        <f>'27'!E29</f>
        <v>3360</v>
      </c>
      <c r="F4" s="2">
        <f>'27'!F29</f>
        <v>11830</v>
      </c>
      <c r="G4" s="2">
        <f>'27'!G29</f>
        <v>0</v>
      </c>
      <c r="H4" s="2">
        <f>'27'!H29</f>
        <v>30690</v>
      </c>
      <c r="I4" s="2">
        <f>'27'!I29</f>
        <v>705</v>
      </c>
      <c r="J4" s="2">
        <f>'27'!J29</f>
        <v>613</v>
      </c>
      <c r="K4" s="2">
        <f>'27'!K29</f>
        <v>266</v>
      </c>
      <c r="L4" s="2">
        <f>'27'!L29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414527</v>
      </c>
      <c r="E29" s="48">
        <f t="shared" ref="E29:L29" si="8">E4+E5-E28</f>
        <v>3360</v>
      </c>
      <c r="F29" s="48">
        <f t="shared" si="8"/>
        <v>11830</v>
      </c>
      <c r="G29" s="48">
        <f t="shared" si="8"/>
        <v>0</v>
      </c>
      <c r="H29" s="48">
        <f t="shared" si="8"/>
        <v>30690</v>
      </c>
      <c r="I29" s="48">
        <f t="shared" si="8"/>
        <v>705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'28'!D29</f>
        <v>414527</v>
      </c>
      <c r="E4" s="2">
        <f>'28'!E29</f>
        <v>3360</v>
      </c>
      <c r="F4" s="2">
        <f>'28'!F29</f>
        <v>11830</v>
      </c>
      <c r="G4" s="2">
        <f>'28'!G29</f>
        <v>0</v>
      </c>
      <c r="H4" s="2">
        <f>'28'!H29</f>
        <v>30690</v>
      </c>
      <c r="I4" s="2">
        <f>'28'!I29</f>
        <v>705</v>
      </c>
      <c r="J4" s="2">
        <f>'28'!J29</f>
        <v>613</v>
      </c>
      <c r="K4" s="2">
        <f>'28'!K29</f>
        <v>266</v>
      </c>
      <c r="L4" s="2">
        <f>'28'!L29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414527</v>
      </c>
      <c r="E29" s="48">
        <f t="shared" ref="E29:L29" si="8">E4+E5-E28</f>
        <v>3360</v>
      </c>
      <c r="F29" s="48">
        <f t="shared" si="8"/>
        <v>11830</v>
      </c>
      <c r="G29" s="48">
        <f t="shared" si="8"/>
        <v>0</v>
      </c>
      <c r="H29" s="48">
        <f t="shared" si="8"/>
        <v>30690</v>
      </c>
      <c r="I29" s="48">
        <f t="shared" si="8"/>
        <v>705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209759</v>
      </c>
      <c r="E28" s="45">
        <f t="shared" si="6"/>
        <v>290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1160</v>
      </c>
      <c r="I28" s="45">
        <f t="shared" si="7"/>
        <v>147</v>
      </c>
      <c r="J28" s="45">
        <f t="shared" si="7"/>
        <v>12</v>
      </c>
      <c r="K28" s="45">
        <f t="shared" si="7"/>
        <v>35</v>
      </c>
      <c r="L28" s="45">
        <f t="shared" si="7"/>
        <v>0</v>
      </c>
      <c r="M28" s="45">
        <f t="shared" si="7"/>
        <v>229799</v>
      </c>
      <c r="N28" s="45">
        <f t="shared" si="7"/>
        <v>266538</v>
      </c>
      <c r="O28" s="46">
        <f t="shared" si="7"/>
        <v>6319.4724999999999</v>
      </c>
      <c r="P28" s="45">
        <f t="shared" si="7"/>
        <v>0</v>
      </c>
      <c r="Q28" s="45">
        <f t="shared" si="7"/>
        <v>1925</v>
      </c>
      <c r="R28" s="45">
        <f t="shared" si="7"/>
        <v>258293.52750000003</v>
      </c>
      <c r="S28" s="45">
        <f t="shared" si="7"/>
        <v>2183.0905000000002</v>
      </c>
      <c r="T28" s="47">
        <f t="shared" si="7"/>
        <v>258.09050000000002</v>
      </c>
    </row>
    <row r="29" spans="1:20" ht="15.75" thickBot="1" x14ac:dyDescent="0.3">
      <c r="A29" s="79" t="s">
        <v>45</v>
      </c>
      <c r="B29" s="80"/>
      <c r="C29" s="81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0" priority="43" operator="equal">
      <formula>212030016606640</formula>
    </cfRule>
  </conditionalFormatting>
  <conditionalFormatting sqref="D29 E4:E6 E28:K29">
    <cfRule type="cellIs" dxfId="1299" priority="41" operator="equal">
      <formula>$E$4</formula>
    </cfRule>
    <cfRule type="cellIs" dxfId="1298" priority="42" operator="equal">
      <formula>2120</formula>
    </cfRule>
  </conditionalFormatting>
  <conditionalFormatting sqref="D29:E29 F4:F6 F28:F29">
    <cfRule type="cellIs" dxfId="1297" priority="39" operator="equal">
      <formula>$F$4</formula>
    </cfRule>
    <cfRule type="cellIs" dxfId="1296" priority="40" operator="equal">
      <formula>300</formula>
    </cfRule>
  </conditionalFormatting>
  <conditionalFormatting sqref="G4:G6 G28:G29">
    <cfRule type="cellIs" dxfId="1295" priority="37" operator="equal">
      <formula>$G$4</formula>
    </cfRule>
    <cfRule type="cellIs" dxfId="1294" priority="38" operator="equal">
      <formula>1660</formula>
    </cfRule>
  </conditionalFormatting>
  <conditionalFormatting sqref="H4:H6 H28:H29">
    <cfRule type="cellIs" dxfId="1293" priority="35" operator="equal">
      <formula>$H$4</formula>
    </cfRule>
    <cfRule type="cellIs" dxfId="1292" priority="36" operator="equal">
      <formula>6640</formula>
    </cfRule>
  </conditionalFormatting>
  <conditionalFormatting sqref="T6:T28">
    <cfRule type="cellIs" dxfId="1291" priority="34" operator="lessThan">
      <formula>0</formula>
    </cfRule>
  </conditionalFormatting>
  <conditionalFormatting sqref="T7:T27">
    <cfRule type="cellIs" dxfId="1290" priority="31" operator="lessThan">
      <formula>0</formula>
    </cfRule>
    <cfRule type="cellIs" dxfId="1289" priority="32" operator="lessThan">
      <formula>0</formula>
    </cfRule>
    <cfRule type="cellIs" dxfId="1288" priority="33" operator="lessThan">
      <formula>0</formula>
    </cfRule>
  </conditionalFormatting>
  <conditionalFormatting sqref="E4:E6 E28:K28">
    <cfRule type="cellIs" dxfId="1287" priority="30" operator="equal">
      <formula>$E$4</formula>
    </cfRule>
  </conditionalFormatting>
  <conditionalFormatting sqref="D28:D29 D6 D4:M4">
    <cfRule type="cellIs" dxfId="1286" priority="29" operator="equal">
      <formula>$D$4</formula>
    </cfRule>
  </conditionalFormatting>
  <conditionalFormatting sqref="I4:I6 I28:I29">
    <cfRule type="cellIs" dxfId="1285" priority="28" operator="equal">
      <formula>$I$4</formula>
    </cfRule>
  </conditionalFormatting>
  <conditionalFormatting sqref="J4:J6 J28:J29">
    <cfRule type="cellIs" dxfId="1284" priority="27" operator="equal">
      <formula>$J$4</formula>
    </cfRule>
  </conditionalFormatting>
  <conditionalFormatting sqref="K4:K6 K28:K29">
    <cfRule type="cellIs" dxfId="1283" priority="26" operator="equal">
      <formula>$K$4</formula>
    </cfRule>
  </conditionalFormatting>
  <conditionalFormatting sqref="M4:M6">
    <cfRule type="cellIs" dxfId="1282" priority="25" operator="equal">
      <formula>$L$4</formula>
    </cfRule>
  </conditionalFormatting>
  <conditionalFormatting sqref="T7:T28">
    <cfRule type="cellIs" dxfId="1281" priority="22" operator="lessThan">
      <formula>0</formula>
    </cfRule>
    <cfRule type="cellIs" dxfId="1280" priority="23" operator="lessThan">
      <formula>0</formula>
    </cfRule>
    <cfRule type="cellIs" dxfId="1279" priority="24" operator="lessThan">
      <formula>0</formula>
    </cfRule>
  </conditionalFormatting>
  <conditionalFormatting sqref="D5:K5">
    <cfRule type="cellIs" dxfId="1278" priority="21" operator="greaterThan">
      <formula>0</formula>
    </cfRule>
  </conditionalFormatting>
  <conditionalFormatting sqref="T6:T28">
    <cfRule type="cellIs" dxfId="1277" priority="20" operator="lessThan">
      <formula>0</formula>
    </cfRule>
  </conditionalFormatting>
  <conditionalFormatting sqref="T7:T27">
    <cfRule type="cellIs" dxfId="1276" priority="17" operator="lessThan">
      <formula>0</formula>
    </cfRule>
    <cfRule type="cellIs" dxfId="1275" priority="18" operator="lessThan">
      <formula>0</formula>
    </cfRule>
    <cfRule type="cellIs" dxfId="1274" priority="19" operator="lessThan">
      <formula>0</formula>
    </cfRule>
  </conditionalFormatting>
  <conditionalFormatting sqref="T7:T28">
    <cfRule type="cellIs" dxfId="1273" priority="14" operator="lessThan">
      <formula>0</formula>
    </cfRule>
    <cfRule type="cellIs" dxfId="1272" priority="15" operator="lessThan">
      <formula>0</formula>
    </cfRule>
    <cfRule type="cellIs" dxfId="1271" priority="16" operator="lessThan">
      <formula>0</formula>
    </cfRule>
  </conditionalFormatting>
  <conditionalFormatting sqref="D5:K5">
    <cfRule type="cellIs" dxfId="1270" priority="13" operator="greaterThan">
      <formula>0</formula>
    </cfRule>
  </conditionalFormatting>
  <conditionalFormatting sqref="L4 L6 L28:L29">
    <cfRule type="cellIs" dxfId="1269" priority="12" operator="equal">
      <formula>$L$4</formula>
    </cfRule>
  </conditionalFormatting>
  <conditionalFormatting sqref="D7:S7">
    <cfRule type="cellIs" dxfId="1268" priority="11" operator="greaterThan">
      <formula>0</formula>
    </cfRule>
  </conditionalFormatting>
  <conditionalFormatting sqref="D9:S9">
    <cfRule type="cellIs" dxfId="1267" priority="10" operator="greaterThan">
      <formula>0</formula>
    </cfRule>
  </conditionalFormatting>
  <conditionalFormatting sqref="D11:S11">
    <cfRule type="cellIs" dxfId="1266" priority="9" operator="greaterThan">
      <formula>0</formula>
    </cfRule>
  </conditionalFormatting>
  <conditionalFormatting sqref="D13:S13">
    <cfRule type="cellIs" dxfId="1265" priority="8" operator="greaterThan">
      <formula>0</formula>
    </cfRule>
  </conditionalFormatting>
  <conditionalFormatting sqref="D15:S15">
    <cfRule type="cellIs" dxfId="1264" priority="7" operator="greaterThan">
      <formula>0</formula>
    </cfRule>
  </conditionalFormatting>
  <conditionalFormatting sqref="D17:S17">
    <cfRule type="cellIs" dxfId="1263" priority="6" operator="greaterThan">
      <formula>0</formula>
    </cfRule>
  </conditionalFormatting>
  <conditionalFormatting sqref="D19:S19">
    <cfRule type="cellIs" dxfId="1262" priority="5" operator="greaterThan">
      <formula>0</formula>
    </cfRule>
  </conditionalFormatting>
  <conditionalFormatting sqref="D21:S21">
    <cfRule type="cellIs" dxfId="1261" priority="4" operator="greaterThan">
      <formula>0</formula>
    </cfRule>
  </conditionalFormatting>
  <conditionalFormatting sqref="D23:S23">
    <cfRule type="cellIs" dxfId="1260" priority="3" operator="greaterThan">
      <formula>0</formula>
    </cfRule>
  </conditionalFormatting>
  <conditionalFormatting sqref="D25:S25">
    <cfRule type="cellIs" dxfId="1259" priority="2" operator="greaterThan">
      <formula>0</formula>
    </cfRule>
  </conditionalFormatting>
  <conditionalFormatting sqref="D27:S27">
    <cfRule type="cellIs" dxfId="125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'29'!D29</f>
        <v>414527</v>
      </c>
      <c r="E4" s="2">
        <f>'29'!E29</f>
        <v>3360</v>
      </c>
      <c r="F4" s="2">
        <f>'29'!F29</f>
        <v>11830</v>
      </c>
      <c r="G4" s="2">
        <f>'29'!G29</f>
        <v>0</v>
      </c>
      <c r="H4" s="2">
        <f>'29'!H29</f>
        <v>30690</v>
      </c>
      <c r="I4" s="2">
        <f>'29'!I29</f>
        <v>705</v>
      </c>
      <c r="J4" s="2">
        <f>'29'!J29</f>
        <v>613</v>
      </c>
      <c r="K4" s="2">
        <f>'29'!K29</f>
        <v>266</v>
      </c>
      <c r="L4" s="2">
        <f>'29'!L29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414527</v>
      </c>
      <c r="E29" s="48">
        <f t="shared" ref="E29:L29" si="8">E4+E5-E28</f>
        <v>3360</v>
      </c>
      <c r="F29" s="48">
        <f t="shared" si="8"/>
        <v>11830</v>
      </c>
      <c r="G29" s="48">
        <f t="shared" si="8"/>
        <v>0</v>
      </c>
      <c r="H29" s="48">
        <f t="shared" si="8"/>
        <v>30690</v>
      </c>
      <c r="I29" s="48">
        <f t="shared" si="8"/>
        <v>705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'30'!D29</f>
        <v>414527</v>
      </c>
      <c r="E4" s="2">
        <f>'30'!E29</f>
        <v>3360</v>
      </c>
      <c r="F4" s="2">
        <f>'30'!F29</f>
        <v>11830</v>
      </c>
      <c r="G4" s="2">
        <f>'30'!G29</f>
        <v>0</v>
      </c>
      <c r="H4" s="2">
        <f>'30'!H29</f>
        <v>30690</v>
      </c>
      <c r="I4" s="2">
        <f>'30'!I29</f>
        <v>705</v>
      </c>
      <c r="J4" s="2">
        <f>'30'!J29</f>
        <v>613</v>
      </c>
      <c r="K4" s="2">
        <f>'30'!K29</f>
        <v>266</v>
      </c>
      <c r="L4" s="2">
        <f>'30'!L29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414527</v>
      </c>
      <c r="E29" s="48">
        <f t="shared" ref="E29:L29" si="8">E4+E5-E28</f>
        <v>3360</v>
      </c>
      <c r="F29" s="48">
        <f t="shared" si="8"/>
        <v>11830</v>
      </c>
      <c r="G29" s="48">
        <f t="shared" si="8"/>
        <v>0</v>
      </c>
      <c r="H29" s="48">
        <f t="shared" si="8"/>
        <v>30690</v>
      </c>
      <c r="I29" s="48">
        <f t="shared" si="8"/>
        <v>705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1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3.28515625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3173702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186995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630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750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860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29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214835</v>
      </c>
      <c r="N7" s="24">
        <f>D7+E7*20+F7*10+G7*9+H7*9+I7*191+J7*191+K7*182+L7*100</f>
        <v>224504</v>
      </c>
      <c r="O7" s="25">
        <f>M7*2.75%</f>
        <v>5907.9624999999996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1578</v>
      </c>
      <c r="R7" s="24">
        <f>M7-(M7*2.75%)+I7*191+J7*191+K7*182+L7*100-Q7</f>
        <v>217018.03750000001</v>
      </c>
      <c r="S7" s="25">
        <f>M7*0.95%</f>
        <v>2040.9324999999999</v>
      </c>
      <c r="T7" s="27">
        <f>S7-Q7</f>
        <v>462.93249999999989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87840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460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95980</v>
      </c>
      <c r="N8" s="24">
        <f t="shared" ref="N8:N27" si="1">D8+E8*20+F8*10+G8*9+H8*9+I8*191+J8*191+K8*182+L8*100</f>
        <v>102811</v>
      </c>
      <c r="O8" s="25">
        <f t="shared" ref="O8:O27" si="2">M8*2.75%</f>
        <v>2639.45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1009</v>
      </c>
      <c r="R8" s="24">
        <f t="shared" ref="R8:R27" si="3">M8-(M8*2.75%)+I8*191+J8*191+K8*182+L8*100-Q8</f>
        <v>99162.55</v>
      </c>
      <c r="S8" s="25">
        <f t="shared" ref="S8:S27" si="4">M8*0.95%</f>
        <v>911.81</v>
      </c>
      <c r="T8" s="27">
        <f t="shared" ref="T8:T27" si="5">S8-Q8</f>
        <v>-97.190000000000055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245090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160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2030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46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269360</v>
      </c>
      <c r="N9" s="24">
        <f t="shared" si="1"/>
        <v>279056</v>
      </c>
      <c r="O9" s="25">
        <f t="shared" si="2"/>
        <v>7407.4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2142</v>
      </c>
      <c r="R9" s="24">
        <f t="shared" si="3"/>
        <v>269506.59999999998</v>
      </c>
      <c r="S9" s="25">
        <f t="shared" si="4"/>
        <v>2558.92</v>
      </c>
      <c r="T9" s="27">
        <f t="shared" si="5"/>
        <v>416.92000000000007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77811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28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2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80681</v>
      </c>
      <c r="N10" s="24">
        <f t="shared" si="1"/>
        <v>87921</v>
      </c>
      <c r="O10" s="25">
        <f t="shared" si="2"/>
        <v>2218.7275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406</v>
      </c>
      <c r="R10" s="24">
        <f t="shared" si="3"/>
        <v>85296.272500000006</v>
      </c>
      <c r="S10" s="25">
        <f t="shared" si="4"/>
        <v>766.46949999999993</v>
      </c>
      <c r="T10" s="27">
        <f t="shared" si="5"/>
        <v>360.46949999999993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82596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1000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45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6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4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95596</v>
      </c>
      <c r="N11" s="24">
        <f t="shared" si="1"/>
        <v>106065</v>
      </c>
      <c r="O11" s="25">
        <f t="shared" si="2"/>
        <v>2628.89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498</v>
      </c>
      <c r="R11" s="24">
        <f t="shared" si="3"/>
        <v>102938.11</v>
      </c>
      <c r="S11" s="25">
        <f t="shared" si="4"/>
        <v>908.16199999999992</v>
      </c>
      <c r="T11" s="27">
        <f t="shared" si="5"/>
        <v>410.16199999999992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72528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74428</v>
      </c>
      <c r="N12" s="24">
        <f t="shared" si="1"/>
        <v>76248</v>
      </c>
      <c r="O12" s="25">
        <f t="shared" si="2"/>
        <v>2046.77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388</v>
      </c>
      <c r="R12" s="24">
        <f t="shared" si="3"/>
        <v>73813.23</v>
      </c>
      <c r="S12" s="25">
        <f t="shared" si="4"/>
        <v>707.06600000000003</v>
      </c>
      <c r="T12" s="27">
        <f t="shared" si="5"/>
        <v>319.06600000000003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77115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310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81505</v>
      </c>
      <c r="N13" s="24">
        <f t="shared" si="1"/>
        <v>81505</v>
      </c>
      <c r="O13" s="25">
        <f t="shared" si="2"/>
        <v>2241.3874999999998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755</v>
      </c>
      <c r="R13" s="24">
        <f t="shared" si="3"/>
        <v>78508.612500000003</v>
      </c>
      <c r="S13" s="25">
        <f t="shared" si="4"/>
        <v>774.29750000000001</v>
      </c>
      <c r="T13" s="27">
        <f t="shared" si="5"/>
        <v>19.297500000000014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250745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750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9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260495</v>
      </c>
      <c r="N14" s="24">
        <f t="shared" si="1"/>
        <v>263169</v>
      </c>
      <c r="O14" s="25">
        <f t="shared" si="2"/>
        <v>7163.6125000000002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2023</v>
      </c>
      <c r="R14" s="24">
        <f t="shared" si="3"/>
        <v>253982.38750000001</v>
      </c>
      <c r="S14" s="25">
        <f t="shared" si="4"/>
        <v>2474.7024999999999</v>
      </c>
      <c r="T14" s="27">
        <f t="shared" si="5"/>
        <v>451.70249999999987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278724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360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660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29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293864</v>
      </c>
      <c r="N15" s="24">
        <f t="shared" si="1"/>
        <v>303225</v>
      </c>
      <c r="O15" s="25">
        <f t="shared" si="2"/>
        <v>8081.26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2343</v>
      </c>
      <c r="R15" s="24">
        <f t="shared" si="3"/>
        <v>292800.74</v>
      </c>
      <c r="S15" s="25">
        <f t="shared" si="4"/>
        <v>2791.7080000000001</v>
      </c>
      <c r="T15" s="27">
        <f t="shared" si="5"/>
        <v>448.70800000000008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248701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220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2470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274531</v>
      </c>
      <c r="N16" s="24">
        <f t="shared" si="1"/>
        <v>283636</v>
      </c>
      <c r="O16" s="25">
        <f t="shared" si="2"/>
        <v>7549.6025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2185</v>
      </c>
      <c r="R16" s="24">
        <f t="shared" si="3"/>
        <v>273901.39750000002</v>
      </c>
      <c r="S16" s="25">
        <f t="shared" si="4"/>
        <v>2608.0445</v>
      </c>
      <c r="T16" s="27">
        <f t="shared" si="5"/>
        <v>423.04449999999997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131663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60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200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450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31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16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138913</v>
      </c>
      <c r="N17" s="24">
        <f t="shared" si="1"/>
        <v>147746</v>
      </c>
      <c r="O17" s="25">
        <f t="shared" si="2"/>
        <v>3820.1075000000001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1274</v>
      </c>
      <c r="R17" s="24">
        <f t="shared" si="3"/>
        <v>142651.89249999999</v>
      </c>
      <c r="S17" s="25">
        <f t="shared" si="4"/>
        <v>1319.6734999999999</v>
      </c>
      <c r="T17" s="27">
        <f t="shared" si="5"/>
        <v>45.673499999999876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155056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460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49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164696</v>
      </c>
      <c r="N18" s="24">
        <f t="shared" si="1"/>
        <v>175875</v>
      </c>
      <c r="O18" s="25">
        <f t="shared" si="2"/>
        <v>4529.1400000000003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1840</v>
      </c>
      <c r="R18" s="24">
        <f t="shared" si="3"/>
        <v>169505.86</v>
      </c>
      <c r="S18" s="25">
        <f t="shared" si="4"/>
        <v>1564.6119999999999</v>
      </c>
      <c r="T18" s="27">
        <f t="shared" si="5"/>
        <v>-275.38800000000015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175725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1550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65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192475</v>
      </c>
      <c r="N19" s="24">
        <f t="shared" si="1"/>
        <v>208393</v>
      </c>
      <c r="O19" s="25">
        <f t="shared" si="2"/>
        <v>5293.0625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3624</v>
      </c>
      <c r="R19" s="24">
        <f t="shared" si="3"/>
        <v>199475.9375</v>
      </c>
      <c r="S19" s="25">
        <f t="shared" si="4"/>
        <v>1828.5125</v>
      </c>
      <c r="T19" s="27">
        <f t="shared" si="5"/>
        <v>-1795.4875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88438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34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2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91618</v>
      </c>
      <c r="N20" s="24">
        <f t="shared" si="1"/>
        <v>98476</v>
      </c>
      <c r="O20" s="25">
        <f t="shared" si="2"/>
        <v>2519.4949999999999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1990</v>
      </c>
      <c r="R20" s="24">
        <f t="shared" si="3"/>
        <v>93966.505000000005</v>
      </c>
      <c r="S20" s="25">
        <f t="shared" si="4"/>
        <v>870.37099999999998</v>
      </c>
      <c r="T20" s="27">
        <f t="shared" si="5"/>
        <v>-1119.6289999999999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86582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87052</v>
      </c>
      <c r="N21" s="24">
        <f t="shared" si="1"/>
        <v>88007</v>
      </c>
      <c r="O21" s="25">
        <f t="shared" si="2"/>
        <v>2393.9299999999998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525</v>
      </c>
      <c r="R21" s="24">
        <f t="shared" si="3"/>
        <v>85088.07</v>
      </c>
      <c r="S21" s="25">
        <f t="shared" si="4"/>
        <v>826.99400000000003</v>
      </c>
      <c r="T21" s="27">
        <f t="shared" si="5"/>
        <v>301.99400000000003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284886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160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55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289686</v>
      </c>
      <c r="N22" s="24">
        <f t="shared" si="1"/>
        <v>300737</v>
      </c>
      <c r="O22" s="25">
        <f t="shared" si="2"/>
        <v>7966.3649999999998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2330</v>
      </c>
      <c r="R22" s="24">
        <f t="shared" si="3"/>
        <v>290440.63500000001</v>
      </c>
      <c r="S22" s="25">
        <f t="shared" si="4"/>
        <v>2752.0169999999998</v>
      </c>
      <c r="T22" s="27">
        <f t="shared" si="5"/>
        <v>422.01699999999983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120602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120602</v>
      </c>
      <c r="N23" s="24">
        <f t="shared" si="1"/>
        <v>125287</v>
      </c>
      <c r="O23" s="25">
        <f t="shared" si="2"/>
        <v>3316.5549999999998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1120</v>
      </c>
      <c r="R23" s="24">
        <f t="shared" si="3"/>
        <v>120850.44500000001</v>
      </c>
      <c r="S23" s="25">
        <f t="shared" si="4"/>
        <v>1145.7190000000001</v>
      </c>
      <c r="T23" s="27">
        <f t="shared" si="5"/>
        <v>25.719000000000051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245665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620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1260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43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277405</v>
      </c>
      <c r="N24" s="24">
        <f t="shared" si="1"/>
        <v>290168</v>
      </c>
      <c r="O24" s="25">
        <f t="shared" si="2"/>
        <v>7628.6374999999998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2291</v>
      </c>
      <c r="R24" s="24">
        <f t="shared" si="3"/>
        <v>280248.36249999999</v>
      </c>
      <c r="S24" s="25">
        <f t="shared" si="4"/>
        <v>2635.3474999999999</v>
      </c>
      <c r="T24" s="27">
        <f t="shared" si="5"/>
        <v>344.34749999999985</v>
      </c>
    </row>
    <row r="25" spans="1:20" ht="15.75" x14ac:dyDescent="0.25">
      <c r="A25" s="28">
        <v>19</v>
      </c>
      <c r="B25" s="20">
        <v>1908446152</v>
      </c>
      <c r="C25" s="101" t="s">
        <v>41</v>
      </c>
      <c r="D25" s="100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152838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159588</v>
      </c>
      <c r="N25" s="24">
        <f t="shared" si="1"/>
        <v>175014</v>
      </c>
      <c r="O25" s="25">
        <f t="shared" si="2"/>
        <v>4388.67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1326</v>
      </c>
      <c r="R25" s="24">
        <f t="shared" si="3"/>
        <v>169299.33</v>
      </c>
      <c r="S25" s="25">
        <f t="shared" si="4"/>
        <v>1516.086</v>
      </c>
      <c r="T25" s="27">
        <f t="shared" si="5"/>
        <v>190.08600000000001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122902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123442</v>
      </c>
      <c r="N26" s="24">
        <f t="shared" si="1"/>
        <v>133329</v>
      </c>
      <c r="O26" s="25">
        <f t="shared" si="2"/>
        <v>3394.6550000000002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1004</v>
      </c>
      <c r="R26" s="24">
        <f t="shared" si="3"/>
        <v>128930.345</v>
      </c>
      <c r="S26" s="25">
        <f t="shared" si="4"/>
        <v>1172.6990000000001</v>
      </c>
      <c r="T26" s="27">
        <f t="shared" si="5"/>
        <v>168.69900000000007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160846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35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160846</v>
      </c>
      <c r="N27" s="40">
        <f t="shared" si="1"/>
        <v>167531</v>
      </c>
      <c r="O27" s="25">
        <f t="shared" si="2"/>
        <v>4423.2650000000003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1900</v>
      </c>
      <c r="R27" s="24">
        <f t="shared" si="3"/>
        <v>161207.73499999999</v>
      </c>
      <c r="S27" s="42">
        <f t="shared" si="4"/>
        <v>1528.037</v>
      </c>
      <c r="T27" s="43">
        <f t="shared" si="5"/>
        <v>-371.96299999999997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3333348</v>
      </c>
      <c r="E28" s="45">
        <f t="shared" si="6"/>
        <v>2740</v>
      </c>
      <c r="F28" s="45">
        <f t="shared" ref="F28:T28" si="7">SUM(F7:F27)</f>
        <v>3840</v>
      </c>
      <c r="G28" s="45">
        <f t="shared" si="7"/>
        <v>0</v>
      </c>
      <c r="H28" s="45">
        <f t="shared" si="7"/>
        <v>13450</v>
      </c>
      <c r="I28" s="45">
        <f t="shared" si="7"/>
        <v>710</v>
      </c>
      <c r="J28" s="45">
        <f t="shared" si="7"/>
        <v>41</v>
      </c>
      <c r="K28" s="45">
        <f t="shared" si="7"/>
        <v>152</v>
      </c>
      <c r="L28" s="45">
        <f t="shared" si="7"/>
        <v>0</v>
      </c>
      <c r="M28" s="45">
        <f t="shared" si="7"/>
        <v>3547598</v>
      </c>
      <c r="N28" s="45">
        <f t="shared" si="7"/>
        <v>3718703</v>
      </c>
      <c r="O28" s="46">
        <f t="shared" si="7"/>
        <v>97558.944999999992</v>
      </c>
      <c r="P28" s="45">
        <f t="shared" si="7"/>
        <v>0</v>
      </c>
      <c r="Q28" s="45">
        <f t="shared" si="7"/>
        <v>32551</v>
      </c>
      <c r="R28" s="45">
        <f t="shared" si="7"/>
        <v>3588593.0549999992</v>
      </c>
      <c r="S28" s="45">
        <f t="shared" si="7"/>
        <v>33702.181000000004</v>
      </c>
      <c r="T28" s="47">
        <f t="shared" si="7"/>
        <v>1151.1809999999991</v>
      </c>
    </row>
    <row r="29" spans="1:20" ht="15.75" thickBot="1" x14ac:dyDescent="0.3">
      <c r="A29" s="79" t="s">
        <v>45</v>
      </c>
      <c r="B29" s="80"/>
      <c r="C29" s="81"/>
      <c r="D29" s="48">
        <f>D4+D5-D28</f>
        <v>414527</v>
      </c>
      <c r="E29" s="48">
        <f t="shared" ref="E29:L29" si="8">E4+E5-E28</f>
        <v>3360</v>
      </c>
      <c r="F29" s="48">
        <f t="shared" si="8"/>
        <v>11830</v>
      </c>
      <c r="G29" s="48">
        <f t="shared" si="8"/>
        <v>0</v>
      </c>
      <c r="H29" s="48">
        <f t="shared" si="8"/>
        <v>30690</v>
      </c>
      <c r="I29" s="48">
        <f t="shared" si="8"/>
        <v>705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2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2" ht="18.75" x14ac:dyDescent="0.25">
      <c r="A3" s="86" t="s">
        <v>54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2" x14ac:dyDescent="0.25">
      <c r="A4" s="90" t="s">
        <v>1</v>
      </c>
      <c r="B4" s="90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92"/>
      <c r="O4" s="93"/>
      <c r="P4" s="93"/>
      <c r="Q4" s="93"/>
      <c r="R4" s="93"/>
      <c r="S4" s="93"/>
      <c r="T4" s="93"/>
      <c r="U4" s="93"/>
      <c r="V4" s="94"/>
    </row>
    <row r="5" spans="1:22" x14ac:dyDescent="0.25">
      <c r="A5" s="90" t="s">
        <v>2</v>
      </c>
      <c r="B5" s="90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92"/>
      <c r="O5" s="93"/>
      <c r="P5" s="93"/>
      <c r="Q5" s="93"/>
      <c r="R5" s="93"/>
      <c r="S5" s="93"/>
      <c r="T5" s="93"/>
      <c r="U5" s="93"/>
      <c r="V5" s="9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76" t="s">
        <v>44</v>
      </c>
      <c r="B28" s="77"/>
      <c r="C28" s="78"/>
      <c r="D28" s="44">
        <f t="shared" ref="D28:E28" si="7">SUM(D7:D27)</f>
        <v>306119</v>
      </c>
      <c r="E28" s="45">
        <f t="shared" si="7"/>
        <v>410</v>
      </c>
      <c r="F28" s="45">
        <f t="shared" ref="F28:V28" si="8">SUM(F7:F27)</f>
        <v>680</v>
      </c>
      <c r="G28" s="45">
        <f t="shared" si="8"/>
        <v>0</v>
      </c>
      <c r="H28" s="45">
        <f t="shared" si="8"/>
        <v>1110</v>
      </c>
      <c r="I28" s="45">
        <f t="shared" si="8"/>
        <v>72</v>
      </c>
      <c r="J28" s="45">
        <f t="shared" si="8"/>
        <v>13</v>
      </c>
      <c r="K28" s="45">
        <f t="shared" si="8"/>
        <v>10</v>
      </c>
      <c r="L28" s="45">
        <f t="shared" si="8"/>
        <v>0</v>
      </c>
      <c r="M28" s="56">
        <f t="shared" si="8"/>
        <v>331109</v>
      </c>
      <c r="N28" s="56">
        <f t="shared" si="8"/>
        <v>349164</v>
      </c>
      <c r="O28" s="57">
        <f t="shared" si="8"/>
        <v>9105.4974999999995</v>
      </c>
      <c r="P28" s="56">
        <f t="shared" si="8"/>
        <v>0</v>
      </c>
      <c r="Q28" s="56">
        <f t="shared" si="8"/>
        <v>3195</v>
      </c>
      <c r="R28" s="56">
        <f t="shared" si="8"/>
        <v>336863.50249999994</v>
      </c>
      <c r="S28" s="56">
        <f t="shared" si="8"/>
        <v>3145.5355000000009</v>
      </c>
      <c r="T28" s="56">
        <f t="shared" si="8"/>
        <v>-49.46449999999998</v>
      </c>
      <c r="U28" s="56">
        <f t="shared" si="8"/>
        <v>1299</v>
      </c>
      <c r="V28" s="56">
        <f t="shared" si="8"/>
        <v>335564.50249999994</v>
      </c>
    </row>
    <row r="29" spans="1:22" ht="15.75" thickBot="1" x14ac:dyDescent="0.3">
      <c r="A29" s="79" t="s">
        <v>45</v>
      </c>
      <c r="B29" s="80"/>
      <c r="C29" s="81"/>
      <c r="D29" s="48">
        <f>D4+D5-D28</f>
        <v>414282</v>
      </c>
      <c r="E29" s="48">
        <f t="shared" ref="E29:L29" si="9">E4+E5-E28</f>
        <v>5070</v>
      </c>
      <c r="F29" s="48">
        <f t="shared" si="9"/>
        <v>9390</v>
      </c>
      <c r="G29" s="48">
        <f t="shared" si="9"/>
        <v>0</v>
      </c>
      <c r="H29" s="48">
        <f t="shared" si="9"/>
        <v>26440</v>
      </c>
      <c r="I29" s="48">
        <f t="shared" si="9"/>
        <v>1136</v>
      </c>
      <c r="J29" s="48">
        <f t="shared" si="9"/>
        <v>629</v>
      </c>
      <c r="K29" s="48">
        <f t="shared" si="9"/>
        <v>368</v>
      </c>
      <c r="L29" s="48">
        <f t="shared" si="9"/>
        <v>5</v>
      </c>
      <c r="M29" s="58"/>
      <c r="N29" s="95"/>
      <c r="O29" s="96"/>
      <c r="P29" s="96"/>
      <c r="Q29" s="96"/>
      <c r="R29" s="96"/>
      <c r="S29" s="96"/>
      <c r="T29" s="96"/>
      <c r="U29" s="96"/>
      <c r="V29" s="97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57" priority="47" operator="equal">
      <formula>212030016606640</formula>
    </cfRule>
  </conditionalFormatting>
  <conditionalFormatting sqref="D29 E4:E6 E28:K29">
    <cfRule type="cellIs" dxfId="1256" priority="45" operator="equal">
      <formula>$E$4</formula>
    </cfRule>
    <cfRule type="cellIs" dxfId="1255" priority="46" operator="equal">
      <formula>2120</formula>
    </cfRule>
  </conditionalFormatting>
  <conditionalFormatting sqref="D29:E29 F4:F6 F28:F29">
    <cfRule type="cellIs" dxfId="1254" priority="43" operator="equal">
      <formula>$F$4</formula>
    </cfRule>
    <cfRule type="cellIs" dxfId="1253" priority="44" operator="equal">
      <formula>300</formula>
    </cfRule>
  </conditionalFormatting>
  <conditionalFormatting sqref="G4 G28:G29 G6">
    <cfRule type="cellIs" dxfId="1252" priority="41" operator="equal">
      <formula>$G$4</formula>
    </cfRule>
    <cfRule type="cellIs" dxfId="1251" priority="42" operator="equal">
      <formula>1660</formula>
    </cfRule>
  </conditionalFormatting>
  <conditionalFormatting sqref="H4:H6 H28:H29">
    <cfRule type="cellIs" dxfId="1250" priority="39" operator="equal">
      <formula>$H$4</formula>
    </cfRule>
    <cfRule type="cellIs" dxfId="1249" priority="40" operator="equal">
      <formula>6640</formula>
    </cfRule>
  </conditionalFormatting>
  <conditionalFormatting sqref="T6:T28 U28:V28">
    <cfRule type="cellIs" dxfId="1248" priority="38" operator="lessThan">
      <formula>0</formula>
    </cfRule>
  </conditionalFormatting>
  <conditionalFormatting sqref="T7:T27">
    <cfRule type="cellIs" dxfId="1247" priority="35" operator="lessThan">
      <formula>0</formula>
    </cfRule>
    <cfRule type="cellIs" dxfId="1246" priority="36" operator="lessThan">
      <formula>0</formula>
    </cfRule>
    <cfRule type="cellIs" dxfId="1245" priority="37" operator="lessThan">
      <formula>0</formula>
    </cfRule>
  </conditionalFormatting>
  <conditionalFormatting sqref="E4:E6 E28:K28">
    <cfRule type="cellIs" dxfId="1244" priority="34" operator="equal">
      <formula>$E$4</formula>
    </cfRule>
  </conditionalFormatting>
  <conditionalFormatting sqref="D28:D29 D6 D4:M4">
    <cfRule type="cellIs" dxfId="1243" priority="33" operator="equal">
      <formula>$D$4</formula>
    </cfRule>
  </conditionalFormatting>
  <conditionalFormatting sqref="I4:I6 I28:I29">
    <cfRule type="cellIs" dxfId="1242" priority="32" operator="equal">
      <formula>$I$4</formula>
    </cfRule>
  </conditionalFormatting>
  <conditionalFormatting sqref="J4:J6 J28:J29">
    <cfRule type="cellIs" dxfId="1241" priority="31" operator="equal">
      <formula>$J$4</formula>
    </cfRule>
  </conditionalFormatting>
  <conditionalFormatting sqref="K4:K6 K28:K29">
    <cfRule type="cellIs" dxfId="1240" priority="30" operator="equal">
      <formula>$K$4</formula>
    </cfRule>
  </conditionalFormatting>
  <conditionalFormatting sqref="M4:M6">
    <cfRule type="cellIs" dxfId="1239" priority="29" operator="equal">
      <formula>$L$4</formula>
    </cfRule>
  </conditionalFormatting>
  <conditionalFormatting sqref="T7:T28 U28:V28">
    <cfRule type="cellIs" dxfId="1238" priority="26" operator="lessThan">
      <formula>0</formula>
    </cfRule>
    <cfRule type="cellIs" dxfId="1237" priority="27" operator="lessThan">
      <formula>0</formula>
    </cfRule>
    <cfRule type="cellIs" dxfId="1236" priority="28" operator="lessThan">
      <formula>0</formula>
    </cfRule>
  </conditionalFormatting>
  <conditionalFormatting sqref="D5:F5 H5:K5">
    <cfRule type="cellIs" dxfId="1235" priority="25" operator="greaterThan">
      <formula>0</formula>
    </cfRule>
  </conditionalFormatting>
  <conditionalFormatting sqref="T6:T28 U28:V28">
    <cfRule type="cellIs" dxfId="1234" priority="24" operator="lessThan">
      <formula>0</formula>
    </cfRule>
  </conditionalFormatting>
  <conditionalFormatting sqref="T7:T27">
    <cfRule type="cellIs" dxfId="1233" priority="21" operator="lessThan">
      <formula>0</formula>
    </cfRule>
    <cfRule type="cellIs" dxfId="1232" priority="22" operator="lessThan">
      <formula>0</formula>
    </cfRule>
    <cfRule type="cellIs" dxfId="1231" priority="23" operator="lessThan">
      <formula>0</formula>
    </cfRule>
  </conditionalFormatting>
  <conditionalFormatting sqref="T7:T28 U28:V28">
    <cfRule type="cellIs" dxfId="1230" priority="18" operator="lessThan">
      <formula>0</formula>
    </cfRule>
    <cfRule type="cellIs" dxfId="1229" priority="19" operator="lessThan">
      <formula>0</formula>
    </cfRule>
    <cfRule type="cellIs" dxfId="1228" priority="20" operator="lessThan">
      <formula>0</formula>
    </cfRule>
  </conditionalFormatting>
  <conditionalFormatting sqref="D5:F5 H5:K5">
    <cfRule type="cellIs" dxfId="1227" priority="17" operator="greaterThan">
      <formula>0</formula>
    </cfRule>
  </conditionalFormatting>
  <conditionalFormatting sqref="L4 L6 L28:L29">
    <cfRule type="cellIs" dxfId="1226" priority="16" operator="equal">
      <formula>$L$4</formula>
    </cfRule>
  </conditionalFormatting>
  <conditionalFormatting sqref="D7:S7">
    <cfRule type="cellIs" dxfId="1225" priority="15" operator="greaterThan">
      <formula>0</formula>
    </cfRule>
  </conditionalFormatting>
  <conditionalFormatting sqref="D9:S9">
    <cfRule type="cellIs" dxfId="1224" priority="14" operator="greaterThan">
      <formula>0</formula>
    </cfRule>
  </conditionalFormatting>
  <conditionalFormatting sqref="D11:S11">
    <cfRule type="cellIs" dxfId="1223" priority="13" operator="greaterThan">
      <formula>0</formula>
    </cfRule>
  </conditionalFormatting>
  <conditionalFormatting sqref="D13:S13">
    <cfRule type="cellIs" dxfId="1222" priority="12" operator="greaterThan">
      <formula>0</formula>
    </cfRule>
  </conditionalFormatting>
  <conditionalFormatting sqref="D15:S15">
    <cfRule type="cellIs" dxfId="1221" priority="11" operator="greaterThan">
      <formula>0</formula>
    </cfRule>
  </conditionalFormatting>
  <conditionalFormatting sqref="D17:S17">
    <cfRule type="cellIs" dxfId="1220" priority="10" operator="greaterThan">
      <formula>0</formula>
    </cfRule>
  </conditionalFormatting>
  <conditionalFormatting sqref="D19:S19">
    <cfRule type="cellIs" dxfId="1219" priority="9" operator="greaterThan">
      <formula>0</formula>
    </cfRule>
  </conditionalFormatting>
  <conditionalFormatting sqref="D21:S21">
    <cfRule type="cellIs" dxfId="1218" priority="8" operator="greaterThan">
      <formula>0</formula>
    </cfRule>
  </conditionalFormatting>
  <conditionalFormatting sqref="D23:S23">
    <cfRule type="cellIs" dxfId="1217" priority="7" operator="greaterThan">
      <formula>0</formula>
    </cfRule>
  </conditionalFormatting>
  <conditionalFormatting sqref="D25:S25">
    <cfRule type="cellIs" dxfId="1216" priority="6" operator="greaterThan">
      <formula>0</formula>
    </cfRule>
  </conditionalFormatting>
  <conditionalFormatting sqref="D27:S27">
    <cfRule type="cellIs" dxfId="1215" priority="5" operator="greaterThan">
      <formula>0</formula>
    </cfRule>
  </conditionalFormatting>
  <conditionalFormatting sqref="U6">
    <cfRule type="cellIs" dxfId="1214" priority="4" operator="lessThan">
      <formula>0</formula>
    </cfRule>
  </conditionalFormatting>
  <conditionalFormatting sqref="U6">
    <cfRule type="cellIs" dxfId="1213" priority="3" operator="lessThan">
      <formula>0</formula>
    </cfRule>
  </conditionalFormatting>
  <conditionalFormatting sqref="V6">
    <cfRule type="cellIs" dxfId="1212" priority="2" operator="lessThan">
      <formula>0</formula>
    </cfRule>
  </conditionalFormatting>
  <conditionalFormatting sqref="V6">
    <cfRule type="cellIs" dxfId="121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2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2" ht="18.75" x14ac:dyDescent="0.25">
      <c r="A3" s="86" t="s">
        <v>56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2" x14ac:dyDescent="0.25">
      <c r="A4" s="90" t="s">
        <v>1</v>
      </c>
      <c r="B4" s="90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92"/>
      <c r="O4" s="93"/>
      <c r="P4" s="93"/>
      <c r="Q4" s="93"/>
      <c r="R4" s="93"/>
      <c r="S4" s="93"/>
      <c r="T4" s="93"/>
      <c r="U4" s="93"/>
      <c r="V4" s="94"/>
    </row>
    <row r="5" spans="1:22" x14ac:dyDescent="0.25">
      <c r="A5" s="90" t="s">
        <v>2</v>
      </c>
      <c r="B5" s="9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2"/>
      <c r="O5" s="93"/>
      <c r="P5" s="93"/>
      <c r="Q5" s="93"/>
      <c r="R5" s="93"/>
      <c r="S5" s="93"/>
      <c r="T5" s="93"/>
      <c r="U5" s="93"/>
      <c r="V5" s="9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76" t="s">
        <v>44</v>
      </c>
      <c r="B28" s="77"/>
      <c r="C28" s="78"/>
      <c r="D28" s="44">
        <f t="shared" ref="D28:E28" si="8">SUM(D7:D27)</f>
        <v>180650</v>
      </c>
      <c r="E28" s="45">
        <f t="shared" si="8"/>
        <v>150</v>
      </c>
      <c r="F28" s="45">
        <f t="shared" ref="F28:V28" si="9">SUM(F7:F27)</f>
        <v>200</v>
      </c>
      <c r="G28" s="45">
        <f t="shared" si="9"/>
        <v>0</v>
      </c>
      <c r="H28" s="45">
        <f t="shared" si="9"/>
        <v>890</v>
      </c>
      <c r="I28" s="45">
        <f t="shared" si="9"/>
        <v>14</v>
      </c>
      <c r="J28" s="45">
        <f t="shared" si="9"/>
        <v>3</v>
      </c>
      <c r="K28" s="45">
        <f t="shared" si="9"/>
        <v>2</v>
      </c>
      <c r="L28" s="45">
        <f t="shared" si="9"/>
        <v>0</v>
      </c>
      <c r="M28" s="56">
        <f t="shared" si="9"/>
        <v>193660</v>
      </c>
      <c r="N28" s="56">
        <f t="shared" si="9"/>
        <v>197271</v>
      </c>
      <c r="O28" s="57">
        <f t="shared" si="9"/>
        <v>5325.6500000000005</v>
      </c>
      <c r="P28" s="56">
        <f t="shared" si="9"/>
        <v>0</v>
      </c>
      <c r="Q28" s="56">
        <f t="shared" si="9"/>
        <v>1852</v>
      </c>
      <c r="R28" s="56">
        <f t="shared" si="9"/>
        <v>190093.35</v>
      </c>
      <c r="S28" s="56">
        <f t="shared" si="9"/>
        <v>1839.77</v>
      </c>
      <c r="T28" s="56">
        <f t="shared" si="9"/>
        <v>-12.230000000000068</v>
      </c>
      <c r="U28" s="56">
        <f t="shared" si="9"/>
        <v>589</v>
      </c>
      <c r="V28" s="56">
        <f t="shared" si="9"/>
        <v>189504.35</v>
      </c>
    </row>
    <row r="29" spans="1:22" ht="15.75" thickBot="1" x14ac:dyDescent="0.3">
      <c r="A29" s="79" t="s">
        <v>45</v>
      </c>
      <c r="B29" s="80"/>
      <c r="C29" s="81"/>
      <c r="D29" s="48">
        <f>D4+D5-D28</f>
        <v>545320</v>
      </c>
      <c r="E29" s="48">
        <f t="shared" ref="E29:L29" si="10">E4+E5-E28</f>
        <v>4920</v>
      </c>
      <c r="F29" s="48">
        <f t="shared" si="10"/>
        <v>9190</v>
      </c>
      <c r="G29" s="48">
        <f t="shared" si="10"/>
        <v>0</v>
      </c>
      <c r="H29" s="48">
        <f t="shared" si="10"/>
        <v>25550</v>
      </c>
      <c r="I29" s="48">
        <f t="shared" si="10"/>
        <v>1122</v>
      </c>
      <c r="J29" s="48">
        <f t="shared" si="10"/>
        <v>626</v>
      </c>
      <c r="K29" s="48">
        <f t="shared" si="10"/>
        <v>366</v>
      </c>
      <c r="L29" s="48">
        <f t="shared" si="10"/>
        <v>5</v>
      </c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10" priority="63" operator="equal">
      <formula>212030016606640</formula>
    </cfRule>
  </conditionalFormatting>
  <conditionalFormatting sqref="D29 E4:E6 E28:K29">
    <cfRule type="cellIs" dxfId="1209" priority="61" operator="equal">
      <formula>$E$4</formula>
    </cfRule>
    <cfRule type="cellIs" dxfId="1208" priority="62" operator="equal">
      <formula>2120</formula>
    </cfRule>
  </conditionalFormatting>
  <conditionalFormatting sqref="D29:E29 F4:F6 F28:F29">
    <cfRule type="cellIs" dxfId="1207" priority="59" operator="equal">
      <formula>$F$4</formula>
    </cfRule>
    <cfRule type="cellIs" dxfId="1206" priority="60" operator="equal">
      <formula>300</formula>
    </cfRule>
  </conditionalFormatting>
  <conditionalFormatting sqref="G4:G6 G28:G29">
    <cfRule type="cellIs" dxfId="1205" priority="57" operator="equal">
      <formula>$G$4</formula>
    </cfRule>
    <cfRule type="cellIs" dxfId="1204" priority="58" operator="equal">
      <formula>1660</formula>
    </cfRule>
  </conditionalFormatting>
  <conditionalFormatting sqref="H4:H6 H28:H29">
    <cfRule type="cellIs" dxfId="1203" priority="55" operator="equal">
      <formula>$H$4</formula>
    </cfRule>
    <cfRule type="cellIs" dxfId="1202" priority="56" operator="equal">
      <formula>6640</formula>
    </cfRule>
  </conditionalFormatting>
  <conditionalFormatting sqref="T6:T28 U28:V28">
    <cfRule type="cellIs" dxfId="1201" priority="54" operator="lessThan">
      <formula>0</formula>
    </cfRule>
  </conditionalFormatting>
  <conditionalFormatting sqref="T7:T27">
    <cfRule type="cellIs" dxfId="1200" priority="51" operator="lessThan">
      <formula>0</formula>
    </cfRule>
    <cfRule type="cellIs" dxfId="1199" priority="52" operator="lessThan">
      <formula>0</formula>
    </cfRule>
    <cfRule type="cellIs" dxfId="1198" priority="53" operator="lessThan">
      <formula>0</formula>
    </cfRule>
  </conditionalFormatting>
  <conditionalFormatting sqref="E4:E6 E28:K28">
    <cfRule type="cellIs" dxfId="1197" priority="50" operator="equal">
      <formula>$E$4</formula>
    </cfRule>
  </conditionalFormatting>
  <conditionalFormatting sqref="D28:D29 D6 D4:M4">
    <cfRule type="cellIs" dxfId="1196" priority="49" operator="equal">
      <formula>$D$4</formula>
    </cfRule>
  </conditionalFormatting>
  <conditionalFormatting sqref="I4:I6 I28:I29">
    <cfRule type="cellIs" dxfId="1195" priority="48" operator="equal">
      <formula>$I$4</formula>
    </cfRule>
  </conditionalFormatting>
  <conditionalFormatting sqref="J4:J6 J28:J29">
    <cfRule type="cellIs" dxfId="1194" priority="47" operator="equal">
      <formula>$J$4</formula>
    </cfRule>
  </conditionalFormatting>
  <conditionalFormatting sqref="K4:K6 K28:K29">
    <cfRule type="cellIs" dxfId="1193" priority="46" operator="equal">
      <formula>$K$4</formula>
    </cfRule>
  </conditionalFormatting>
  <conditionalFormatting sqref="M4:M6">
    <cfRule type="cellIs" dxfId="1192" priority="45" operator="equal">
      <formula>$L$4</formula>
    </cfRule>
  </conditionalFormatting>
  <conditionalFormatting sqref="T7:T28 U28:V28">
    <cfRule type="cellIs" dxfId="1191" priority="42" operator="lessThan">
      <formula>0</formula>
    </cfRule>
    <cfRule type="cellIs" dxfId="1190" priority="43" operator="lessThan">
      <formula>0</formula>
    </cfRule>
    <cfRule type="cellIs" dxfId="1189" priority="44" operator="lessThan">
      <formula>0</formula>
    </cfRule>
  </conditionalFormatting>
  <conditionalFormatting sqref="D5:K5">
    <cfRule type="cellIs" dxfId="1188" priority="41" operator="greaterThan">
      <formula>0</formula>
    </cfRule>
  </conditionalFormatting>
  <conditionalFormatting sqref="T6:T28 U28:V28">
    <cfRule type="cellIs" dxfId="1187" priority="40" operator="lessThan">
      <formula>0</formula>
    </cfRule>
  </conditionalFormatting>
  <conditionalFormatting sqref="T7:T27">
    <cfRule type="cellIs" dxfId="1186" priority="37" operator="lessThan">
      <formula>0</formula>
    </cfRule>
    <cfRule type="cellIs" dxfId="1185" priority="38" operator="lessThan">
      <formula>0</formula>
    </cfRule>
    <cfRule type="cellIs" dxfId="1184" priority="39" operator="lessThan">
      <formula>0</formula>
    </cfRule>
  </conditionalFormatting>
  <conditionalFormatting sqref="T7:T28 U28:V28">
    <cfRule type="cellIs" dxfId="1183" priority="34" operator="lessThan">
      <formula>0</formula>
    </cfRule>
    <cfRule type="cellIs" dxfId="1182" priority="35" operator="lessThan">
      <formula>0</formula>
    </cfRule>
    <cfRule type="cellIs" dxfId="1181" priority="36" operator="lessThan">
      <formula>0</formula>
    </cfRule>
  </conditionalFormatting>
  <conditionalFormatting sqref="D5:K5">
    <cfRule type="cellIs" dxfId="1180" priority="33" operator="greaterThan">
      <formula>0</formula>
    </cfRule>
  </conditionalFormatting>
  <conditionalFormatting sqref="L4 L6 L28:L29">
    <cfRule type="cellIs" dxfId="1179" priority="32" operator="equal">
      <formula>$L$4</formula>
    </cfRule>
  </conditionalFormatting>
  <conditionalFormatting sqref="D7:S7">
    <cfRule type="cellIs" dxfId="1178" priority="31" operator="greaterThan">
      <formula>0</formula>
    </cfRule>
  </conditionalFormatting>
  <conditionalFormatting sqref="D9:S9">
    <cfRule type="cellIs" dxfId="1177" priority="30" operator="greaterThan">
      <formula>0</formula>
    </cfRule>
  </conditionalFormatting>
  <conditionalFormatting sqref="D11:S11">
    <cfRule type="cellIs" dxfId="1176" priority="29" operator="greaterThan">
      <formula>0</formula>
    </cfRule>
  </conditionalFormatting>
  <conditionalFormatting sqref="D13:S13">
    <cfRule type="cellIs" dxfId="1175" priority="28" operator="greaterThan">
      <formula>0</formula>
    </cfRule>
  </conditionalFormatting>
  <conditionalFormatting sqref="D15:S15">
    <cfRule type="cellIs" dxfId="1174" priority="27" operator="greaterThan">
      <formula>0</formula>
    </cfRule>
  </conditionalFormatting>
  <conditionalFormatting sqref="D17:S17">
    <cfRule type="cellIs" dxfId="1173" priority="26" operator="greaterThan">
      <formula>0</formula>
    </cfRule>
  </conditionalFormatting>
  <conditionalFormatting sqref="D19:S19">
    <cfRule type="cellIs" dxfId="1172" priority="25" operator="greaterThan">
      <formula>0</formula>
    </cfRule>
  </conditionalFormatting>
  <conditionalFormatting sqref="D21:S21">
    <cfRule type="cellIs" dxfId="1171" priority="24" operator="greaterThan">
      <formula>0</formula>
    </cfRule>
  </conditionalFormatting>
  <conditionalFormatting sqref="D23:S23">
    <cfRule type="cellIs" dxfId="1170" priority="23" operator="greaterThan">
      <formula>0</formula>
    </cfRule>
  </conditionalFormatting>
  <conditionalFormatting sqref="D25:S25">
    <cfRule type="cellIs" dxfId="1169" priority="22" operator="greaterThan">
      <formula>0</formula>
    </cfRule>
  </conditionalFormatting>
  <conditionalFormatting sqref="D27:S27">
    <cfRule type="cellIs" dxfId="1168" priority="21" operator="greaterThan">
      <formula>0</formula>
    </cfRule>
  </conditionalFormatting>
  <conditionalFormatting sqref="U6">
    <cfRule type="cellIs" dxfId="1167" priority="20" operator="lessThan">
      <formula>0</formula>
    </cfRule>
  </conditionalFormatting>
  <conditionalFormatting sqref="U6">
    <cfRule type="cellIs" dxfId="1166" priority="19" operator="lessThan">
      <formula>0</formula>
    </cfRule>
  </conditionalFormatting>
  <conditionalFormatting sqref="V6">
    <cfRule type="cellIs" dxfId="1165" priority="18" operator="lessThan">
      <formula>0</formula>
    </cfRule>
  </conditionalFormatting>
  <conditionalFormatting sqref="V6">
    <cfRule type="cellIs" dxfId="1164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23" sqref="K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166706</v>
      </c>
      <c r="E28" s="45">
        <f t="shared" si="6"/>
        <v>230</v>
      </c>
      <c r="F28" s="45">
        <f t="shared" ref="F28:T28" si="7">SUM(F7:F27)</f>
        <v>250</v>
      </c>
      <c r="G28" s="45">
        <f t="shared" si="7"/>
        <v>0</v>
      </c>
      <c r="H28" s="45">
        <f t="shared" si="7"/>
        <v>870</v>
      </c>
      <c r="I28" s="45">
        <f t="shared" si="7"/>
        <v>29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181636</v>
      </c>
      <c r="N28" s="45">
        <f t="shared" si="7"/>
        <v>189541</v>
      </c>
      <c r="O28" s="46">
        <f t="shared" si="7"/>
        <v>4994.99</v>
      </c>
      <c r="P28" s="45">
        <f t="shared" si="7"/>
        <v>0</v>
      </c>
      <c r="Q28" s="45">
        <f t="shared" si="7"/>
        <v>2308</v>
      </c>
      <c r="R28" s="45">
        <f t="shared" si="7"/>
        <v>182238.00999999995</v>
      </c>
      <c r="S28" s="45">
        <f t="shared" si="7"/>
        <v>1725.5420000000001</v>
      </c>
      <c r="T28" s="47">
        <f t="shared" si="7"/>
        <v>-582.4580000000002</v>
      </c>
    </row>
    <row r="29" spans="1:20" ht="15.75" thickBot="1" x14ac:dyDescent="0.3">
      <c r="A29" s="79" t="s">
        <v>45</v>
      </c>
      <c r="B29" s="80"/>
      <c r="C29" s="81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3" priority="43" operator="equal">
      <formula>212030016606640</formula>
    </cfRule>
  </conditionalFormatting>
  <conditionalFormatting sqref="D29 E4:E6 E28:K29">
    <cfRule type="cellIs" dxfId="1162" priority="41" operator="equal">
      <formula>$E$4</formula>
    </cfRule>
    <cfRule type="cellIs" dxfId="1161" priority="42" operator="equal">
      <formula>2120</formula>
    </cfRule>
  </conditionalFormatting>
  <conditionalFormatting sqref="D29:E29 F4:F6 F28:F29">
    <cfRule type="cellIs" dxfId="1160" priority="39" operator="equal">
      <formula>$F$4</formula>
    </cfRule>
    <cfRule type="cellIs" dxfId="1159" priority="40" operator="equal">
      <formula>300</formula>
    </cfRule>
  </conditionalFormatting>
  <conditionalFormatting sqref="G4:G6 G28:G29">
    <cfRule type="cellIs" dxfId="1158" priority="37" operator="equal">
      <formula>$G$4</formula>
    </cfRule>
    <cfRule type="cellIs" dxfId="1157" priority="38" operator="equal">
      <formula>1660</formula>
    </cfRule>
  </conditionalFormatting>
  <conditionalFormatting sqref="H4:H6 H28:H29">
    <cfRule type="cellIs" dxfId="1156" priority="35" operator="equal">
      <formula>$H$4</formula>
    </cfRule>
    <cfRule type="cellIs" dxfId="1155" priority="36" operator="equal">
      <formula>6640</formula>
    </cfRule>
  </conditionalFormatting>
  <conditionalFormatting sqref="T6:T28">
    <cfRule type="cellIs" dxfId="1154" priority="34" operator="lessThan">
      <formula>0</formula>
    </cfRule>
  </conditionalFormatting>
  <conditionalFormatting sqref="T7:T27">
    <cfRule type="cellIs" dxfId="1153" priority="31" operator="lessThan">
      <formula>0</formula>
    </cfRule>
    <cfRule type="cellIs" dxfId="1152" priority="32" operator="lessThan">
      <formula>0</formula>
    </cfRule>
    <cfRule type="cellIs" dxfId="1151" priority="33" operator="lessThan">
      <formula>0</formula>
    </cfRule>
  </conditionalFormatting>
  <conditionalFormatting sqref="E4:E6 E28:K28">
    <cfRule type="cellIs" dxfId="1150" priority="30" operator="equal">
      <formula>$E$4</formula>
    </cfRule>
  </conditionalFormatting>
  <conditionalFormatting sqref="D28:D29 D6 D4:M4">
    <cfRule type="cellIs" dxfId="1149" priority="29" operator="equal">
      <formula>$D$4</formula>
    </cfRule>
  </conditionalFormatting>
  <conditionalFormatting sqref="I4:I6 I28:I29">
    <cfRule type="cellIs" dxfId="1148" priority="28" operator="equal">
      <formula>$I$4</formula>
    </cfRule>
  </conditionalFormatting>
  <conditionalFormatting sqref="J4:J6 J28:J29">
    <cfRule type="cellIs" dxfId="1147" priority="27" operator="equal">
      <formula>$J$4</formula>
    </cfRule>
  </conditionalFormatting>
  <conditionalFormatting sqref="K4:K6 K28:K29">
    <cfRule type="cellIs" dxfId="1146" priority="26" operator="equal">
      <formula>$K$4</formula>
    </cfRule>
  </conditionalFormatting>
  <conditionalFormatting sqref="M4:M6">
    <cfRule type="cellIs" dxfId="1145" priority="25" operator="equal">
      <formula>$L$4</formula>
    </cfRule>
  </conditionalFormatting>
  <conditionalFormatting sqref="T7:T28">
    <cfRule type="cellIs" dxfId="1144" priority="22" operator="lessThan">
      <formula>0</formula>
    </cfRule>
    <cfRule type="cellIs" dxfId="1143" priority="23" operator="lessThan">
      <formula>0</formula>
    </cfRule>
    <cfRule type="cellIs" dxfId="1142" priority="24" operator="lessThan">
      <formula>0</formula>
    </cfRule>
  </conditionalFormatting>
  <conditionalFormatting sqref="D5:K5">
    <cfRule type="cellIs" dxfId="1141" priority="21" operator="greaterThan">
      <formula>0</formula>
    </cfRule>
  </conditionalFormatting>
  <conditionalFormatting sqref="T6:T28">
    <cfRule type="cellIs" dxfId="1140" priority="20" operator="lessThan">
      <formula>0</formula>
    </cfRule>
  </conditionalFormatting>
  <conditionalFormatting sqref="T7:T27">
    <cfRule type="cellIs" dxfId="1139" priority="17" operator="lessThan">
      <formula>0</formula>
    </cfRule>
    <cfRule type="cellIs" dxfId="1138" priority="18" operator="lessThan">
      <formula>0</formula>
    </cfRule>
    <cfRule type="cellIs" dxfId="1137" priority="19" operator="lessThan">
      <formula>0</formula>
    </cfRule>
  </conditionalFormatting>
  <conditionalFormatting sqref="T7:T28">
    <cfRule type="cellIs" dxfId="1136" priority="14" operator="lessThan">
      <formula>0</formula>
    </cfRule>
    <cfRule type="cellIs" dxfId="1135" priority="15" operator="lessThan">
      <formula>0</formula>
    </cfRule>
    <cfRule type="cellIs" dxfId="1134" priority="16" operator="lessThan">
      <formula>0</formula>
    </cfRule>
  </conditionalFormatting>
  <conditionalFormatting sqref="D5:K5">
    <cfRule type="cellIs" dxfId="1133" priority="13" operator="greaterThan">
      <formula>0</formula>
    </cfRule>
  </conditionalFormatting>
  <conditionalFormatting sqref="L4 L6 L28:L29">
    <cfRule type="cellIs" dxfId="1132" priority="12" operator="equal">
      <formula>$L$4</formula>
    </cfRule>
  </conditionalFormatting>
  <conditionalFormatting sqref="D7:S7">
    <cfRule type="cellIs" dxfId="1131" priority="11" operator="greaterThan">
      <formula>0</formula>
    </cfRule>
  </conditionalFormatting>
  <conditionalFormatting sqref="D9:S9">
    <cfRule type="cellIs" dxfId="1130" priority="10" operator="greaterThan">
      <formula>0</formula>
    </cfRule>
  </conditionalFormatting>
  <conditionalFormatting sqref="D11:S11">
    <cfRule type="cellIs" dxfId="1129" priority="9" operator="greaterThan">
      <formula>0</formula>
    </cfRule>
  </conditionalFormatting>
  <conditionalFormatting sqref="D13:S13">
    <cfRule type="cellIs" dxfId="1128" priority="8" operator="greaterThan">
      <formula>0</formula>
    </cfRule>
  </conditionalFormatting>
  <conditionalFormatting sqref="D15:S15">
    <cfRule type="cellIs" dxfId="1127" priority="7" operator="greaterThan">
      <formula>0</formula>
    </cfRule>
  </conditionalFormatting>
  <conditionalFormatting sqref="D17:S17">
    <cfRule type="cellIs" dxfId="1126" priority="6" operator="greaterThan">
      <formula>0</formula>
    </cfRule>
  </conditionalFormatting>
  <conditionalFormatting sqref="D19:S19">
    <cfRule type="cellIs" dxfId="1125" priority="5" operator="greaterThan">
      <formula>0</formula>
    </cfRule>
  </conditionalFormatting>
  <conditionalFormatting sqref="D21:S21">
    <cfRule type="cellIs" dxfId="1124" priority="4" operator="greaterThan">
      <formula>0</formula>
    </cfRule>
  </conditionalFormatting>
  <conditionalFormatting sqref="D23:S23">
    <cfRule type="cellIs" dxfId="1123" priority="3" operator="greaterThan">
      <formula>0</formula>
    </cfRule>
  </conditionalFormatting>
  <conditionalFormatting sqref="D25:S25">
    <cfRule type="cellIs" dxfId="1122" priority="2" operator="greaterThan">
      <formula>0</formula>
    </cfRule>
  </conditionalFormatting>
  <conditionalFormatting sqref="D27:S27">
    <cfRule type="cellIs" dxfId="1121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58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40</v>
      </c>
      <c r="R11" s="24">
        <f t="shared" si="3"/>
        <v>5260.125</v>
      </c>
      <c r="S11" s="25">
        <f t="shared" si="4"/>
        <v>51.774999999999999</v>
      </c>
      <c r="T11" s="27">
        <f t="shared" si="5"/>
        <v>11.774999999999999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198297</v>
      </c>
      <c r="E28" s="45">
        <f t="shared" si="6"/>
        <v>30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240</v>
      </c>
      <c r="I28" s="45">
        <f t="shared" si="7"/>
        <v>65</v>
      </c>
      <c r="J28" s="45">
        <f t="shared" si="7"/>
        <v>1</v>
      </c>
      <c r="K28" s="45">
        <f t="shared" si="7"/>
        <v>3</v>
      </c>
      <c r="L28" s="45">
        <f t="shared" si="7"/>
        <v>0</v>
      </c>
      <c r="M28" s="45">
        <f t="shared" si="7"/>
        <v>202057</v>
      </c>
      <c r="N28" s="45">
        <f t="shared" si="7"/>
        <v>215209</v>
      </c>
      <c r="O28" s="46">
        <f t="shared" si="7"/>
        <v>5556.5674999999992</v>
      </c>
      <c r="P28" s="45">
        <f t="shared" si="7"/>
        <v>0</v>
      </c>
      <c r="Q28" s="45">
        <f t="shared" si="7"/>
        <v>2082</v>
      </c>
      <c r="R28" s="45">
        <f t="shared" si="7"/>
        <v>207570.4325</v>
      </c>
      <c r="S28" s="45">
        <f t="shared" si="7"/>
        <v>1919.5415</v>
      </c>
      <c r="T28" s="47">
        <f t="shared" si="7"/>
        <v>-162.45850000000002</v>
      </c>
    </row>
    <row r="29" spans="1:20" ht="15.75" thickBot="1" x14ac:dyDescent="0.3">
      <c r="A29" s="79" t="s">
        <v>45</v>
      </c>
      <c r="B29" s="80"/>
      <c r="C29" s="81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0" priority="43" operator="equal">
      <formula>212030016606640</formula>
    </cfRule>
  </conditionalFormatting>
  <conditionalFormatting sqref="D29 E4:E6 E28:K29">
    <cfRule type="cellIs" dxfId="1119" priority="41" operator="equal">
      <formula>$E$4</formula>
    </cfRule>
    <cfRule type="cellIs" dxfId="1118" priority="42" operator="equal">
      <formula>2120</formula>
    </cfRule>
  </conditionalFormatting>
  <conditionalFormatting sqref="D29:E29 F4:F6 F28:F29">
    <cfRule type="cellIs" dxfId="1117" priority="39" operator="equal">
      <formula>$F$4</formula>
    </cfRule>
    <cfRule type="cellIs" dxfId="1116" priority="40" operator="equal">
      <formula>300</formula>
    </cfRule>
  </conditionalFormatting>
  <conditionalFormatting sqref="G4:G6 G28:G29">
    <cfRule type="cellIs" dxfId="1115" priority="37" operator="equal">
      <formula>$G$4</formula>
    </cfRule>
    <cfRule type="cellIs" dxfId="1114" priority="38" operator="equal">
      <formula>1660</formula>
    </cfRule>
  </conditionalFormatting>
  <conditionalFormatting sqref="H4:H6 H28:H29">
    <cfRule type="cellIs" dxfId="1113" priority="35" operator="equal">
      <formula>$H$4</formula>
    </cfRule>
    <cfRule type="cellIs" dxfId="1112" priority="36" operator="equal">
      <formula>6640</formula>
    </cfRule>
  </conditionalFormatting>
  <conditionalFormatting sqref="T6:T28">
    <cfRule type="cellIs" dxfId="1111" priority="34" operator="lessThan">
      <formula>0</formula>
    </cfRule>
  </conditionalFormatting>
  <conditionalFormatting sqref="T7:T27">
    <cfRule type="cellIs" dxfId="1110" priority="31" operator="lessThan">
      <formula>0</formula>
    </cfRule>
    <cfRule type="cellIs" dxfId="1109" priority="32" operator="lessThan">
      <formula>0</formula>
    </cfRule>
    <cfRule type="cellIs" dxfId="1108" priority="33" operator="lessThan">
      <formula>0</formula>
    </cfRule>
  </conditionalFormatting>
  <conditionalFormatting sqref="E4:E6 E28:K28">
    <cfRule type="cellIs" dxfId="1107" priority="30" operator="equal">
      <formula>$E$4</formula>
    </cfRule>
  </conditionalFormatting>
  <conditionalFormatting sqref="D28:D29 D6 D4:M4">
    <cfRule type="cellIs" dxfId="1106" priority="29" operator="equal">
      <formula>$D$4</formula>
    </cfRule>
  </conditionalFormatting>
  <conditionalFormatting sqref="I4:I6 I28:I29">
    <cfRule type="cellIs" dxfId="1105" priority="28" operator="equal">
      <formula>$I$4</formula>
    </cfRule>
  </conditionalFormatting>
  <conditionalFormatting sqref="J4:J6 J28:J29">
    <cfRule type="cellIs" dxfId="1104" priority="27" operator="equal">
      <formula>$J$4</formula>
    </cfRule>
  </conditionalFormatting>
  <conditionalFormatting sqref="K4:K6 K28:K29">
    <cfRule type="cellIs" dxfId="1103" priority="26" operator="equal">
      <formula>$K$4</formula>
    </cfRule>
  </conditionalFormatting>
  <conditionalFormatting sqref="M4:M6">
    <cfRule type="cellIs" dxfId="1102" priority="25" operator="equal">
      <formula>$L$4</formula>
    </cfRule>
  </conditionalFormatting>
  <conditionalFormatting sqref="T7:T28">
    <cfRule type="cellIs" dxfId="1101" priority="22" operator="lessThan">
      <formula>0</formula>
    </cfRule>
    <cfRule type="cellIs" dxfId="1100" priority="23" operator="lessThan">
      <formula>0</formula>
    </cfRule>
    <cfRule type="cellIs" dxfId="1099" priority="24" operator="lessThan">
      <formula>0</formula>
    </cfRule>
  </conditionalFormatting>
  <conditionalFormatting sqref="D5:K5">
    <cfRule type="cellIs" dxfId="1098" priority="21" operator="greaterThan">
      <formula>0</formula>
    </cfRule>
  </conditionalFormatting>
  <conditionalFormatting sqref="T6:T28">
    <cfRule type="cellIs" dxfId="1097" priority="20" operator="lessThan">
      <formula>0</formula>
    </cfRule>
  </conditionalFormatting>
  <conditionalFormatting sqref="T7:T27">
    <cfRule type="cellIs" dxfId="1096" priority="17" operator="lessThan">
      <formula>0</formula>
    </cfRule>
    <cfRule type="cellIs" dxfId="1095" priority="18" operator="lessThan">
      <formula>0</formula>
    </cfRule>
    <cfRule type="cellIs" dxfId="1094" priority="19" operator="lessThan">
      <formula>0</formula>
    </cfRule>
  </conditionalFormatting>
  <conditionalFormatting sqref="T7:T28">
    <cfRule type="cellIs" dxfId="1093" priority="14" operator="lessThan">
      <formula>0</formula>
    </cfRule>
    <cfRule type="cellIs" dxfId="1092" priority="15" operator="lessThan">
      <formula>0</formula>
    </cfRule>
    <cfRule type="cellIs" dxfId="1091" priority="16" operator="lessThan">
      <formula>0</formula>
    </cfRule>
  </conditionalFormatting>
  <conditionalFormatting sqref="D5:K5">
    <cfRule type="cellIs" dxfId="1090" priority="13" operator="greaterThan">
      <formula>0</formula>
    </cfRule>
  </conditionalFormatting>
  <conditionalFormatting sqref="L4 L6 L28:L29">
    <cfRule type="cellIs" dxfId="1089" priority="12" operator="equal">
      <formula>$L$4</formula>
    </cfRule>
  </conditionalFormatting>
  <conditionalFormatting sqref="D7:S7">
    <cfRule type="cellIs" dxfId="1088" priority="11" operator="greaterThan">
      <formula>0</formula>
    </cfRule>
  </conditionalFormatting>
  <conditionalFormatting sqref="D9:S9">
    <cfRule type="cellIs" dxfId="1087" priority="10" operator="greaterThan">
      <formula>0</formula>
    </cfRule>
  </conditionalFormatting>
  <conditionalFormatting sqref="D11:S11">
    <cfRule type="cellIs" dxfId="1086" priority="9" operator="greaterThan">
      <formula>0</formula>
    </cfRule>
  </conditionalFormatting>
  <conditionalFormatting sqref="D13:S13">
    <cfRule type="cellIs" dxfId="1085" priority="8" operator="greaterThan">
      <formula>0</formula>
    </cfRule>
  </conditionalFormatting>
  <conditionalFormatting sqref="D15:S15">
    <cfRule type="cellIs" dxfId="1084" priority="7" operator="greaterThan">
      <formula>0</formula>
    </cfRule>
  </conditionalFormatting>
  <conditionalFormatting sqref="D17:S17">
    <cfRule type="cellIs" dxfId="1083" priority="6" operator="greaterThan">
      <formula>0</formula>
    </cfRule>
  </conditionalFormatting>
  <conditionalFormatting sqref="D19:S19">
    <cfRule type="cellIs" dxfId="1082" priority="5" operator="greaterThan">
      <formula>0</formula>
    </cfRule>
  </conditionalFormatting>
  <conditionalFormatting sqref="D21:S21">
    <cfRule type="cellIs" dxfId="1081" priority="4" operator="greaterThan">
      <formula>0</formula>
    </cfRule>
  </conditionalFormatting>
  <conditionalFormatting sqref="D23:S23">
    <cfRule type="cellIs" dxfId="1080" priority="3" operator="greaterThan">
      <formula>0</formula>
    </cfRule>
  </conditionalFormatting>
  <conditionalFormatting sqref="D25:S25">
    <cfRule type="cellIs" dxfId="1079" priority="2" operator="greaterThan">
      <formula>0</formula>
    </cfRule>
  </conditionalFormatting>
  <conditionalFormatting sqref="D27:S27">
    <cfRule type="cellIs" dxfId="1078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0" sqref="D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60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'7'!D29</f>
        <v>514798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12859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12859</v>
      </c>
      <c r="N18" s="24">
        <f t="shared" si="1"/>
        <v>12859</v>
      </c>
      <c r="O18" s="25">
        <f t="shared" si="2"/>
        <v>353.6225</v>
      </c>
      <c r="P18" s="26"/>
      <c r="Q18" s="26">
        <v>100</v>
      </c>
      <c r="R18" s="24">
        <f t="shared" si="3"/>
        <v>12405.377500000001</v>
      </c>
      <c r="S18" s="25">
        <f t="shared" si="4"/>
        <v>122.1605</v>
      </c>
      <c r="T18" s="27">
        <f t="shared" si="5"/>
        <v>22.160499999999999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15000</v>
      </c>
      <c r="N25" s="24">
        <f t="shared" si="1"/>
        <v>15000</v>
      </c>
      <c r="O25" s="25">
        <f t="shared" si="2"/>
        <v>412.5</v>
      </c>
      <c r="P25" s="26"/>
      <c r="Q25" s="26">
        <v>120</v>
      </c>
      <c r="R25" s="24">
        <f t="shared" si="3"/>
        <v>14467.5</v>
      </c>
      <c r="S25" s="25">
        <f t="shared" si="4"/>
        <v>142.5</v>
      </c>
      <c r="T25" s="27">
        <f t="shared" si="5"/>
        <v>22.5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19739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19739</v>
      </c>
      <c r="N27" s="40">
        <f t="shared" si="1"/>
        <v>21649</v>
      </c>
      <c r="O27" s="25">
        <f t="shared" si="2"/>
        <v>542.82249999999999</v>
      </c>
      <c r="P27" s="41"/>
      <c r="Q27" s="41">
        <v>100</v>
      </c>
      <c r="R27" s="24">
        <f t="shared" si="3"/>
        <v>21006.177500000002</v>
      </c>
      <c r="S27" s="42">
        <f t="shared" si="4"/>
        <v>187.5205</v>
      </c>
      <c r="T27" s="43">
        <f t="shared" si="5"/>
        <v>87.520499999999998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287803</v>
      </c>
      <c r="E28" s="45">
        <f t="shared" si="6"/>
        <v>100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820</v>
      </c>
      <c r="I28" s="45">
        <f t="shared" si="7"/>
        <v>27</v>
      </c>
      <c r="J28" s="45">
        <f t="shared" si="7"/>
        <v>1</v>
      </c>
      <c r="K28" s="45">
        <f t="shared" si="7"/>
        <v>6</v>
      </c>
      <c r="L28" s="45">
        <f t="shared" si="7"/>
        <v>0</v>
      </c>
      <c r="M28" s="45">
        <f t="shared" si="7"/>
        <v>299883</v>
      </c>
      <c r="N28" s="45">
        <f t="shared" si="7"/>
        <v>306323</v>
      </c>
      <c r="O28" s="46">
        <f t="shared" si="7"/>
        <v>8246.7824999999993</v>
      </c>
      <c r="P28" s="45">
        <f t="shared" si="7"/>
        <v>0</v>
      </c>
      <c r="Q28" s="45">
        <f t="shared" si="7"/>
        <v>2248</v>
      </c>
      <c r="R28" s="45">
        <f t="shared" si="7"/>
        <v>295828.21749999997</v>
      </c>
      <c r="S28" s="45">
        <f t="shared" si="7"/>
        <v>2848.8885</v>
      </c>
      <c r="T28" s="47">
        <f t="shared" si="7"/>
        <v>600.88849999999991</v>
      </c>
    </row>
    <row r="29" spans="1:20" ht="15.75" thickBot="1" x14ac:dyDescent="0.3">
      <c r="A29" s="79" t="s">
        <v>45</v>
      </c>
      <c r="B29" s="80"/>
      <c r="C29" s="81"/>
      <c r="D29" s="48">
        <f>D4+D5-D28</f>
        <v>538683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1001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7" priority="43" operator="equal">
      <formula>212030016606640</formula>
    </cfRule>
  </conditionalFormatting>
  <conditionalFormatting sqref="D29 E4:E6 E28:K29">
    <cfRule type="cellIs" dxfId="1076" priority="41" operator="equal">
      <formula>$E$4</formula>
    </cfRule>
    <cfRule type="cellIs" dxfId="1075" priority="42" operator="equal">
      <formula>2120</formula>
    </cfRule>
  </conditionalFormatting>
  <conditionalFormatting sqref="D29:E29 F4:F6 F28:F29">
    <cfRule type="cellIs" dxfId="1074" priority="39" operator="equal">
      <formula>$F$4</formula>
    </cfRule>
    <cfRule type="cellIs" dxfId="1073" priority="40" operator="equal">
      <formula>300</formula>
    </cfRule>
  </conditionalFormatting>
  <conditionalFormatting sqref="G4:G6 G28:G29">
    <cfRule type="cellIs" dxfId="1072" priority="37" operator="equal">
      <formula>$G$4</formula>
    </cfRule>
    <cfRule type="cellIs" dxfId="1071" priority="38" operator="equal">
      <formula>1660</formula>
    </cfRule>
  </conditionalFormatting>
  <conditionalFormatting sqref="H4:H6 H28:H29">
    <cfRule type="cellIs" dxfId="1070" priority="35" operator="equal">
      <formula>$H$4</formula>
    </cfRule>
    <cfRule type="cellIs" dxfId="1069" priority="36" operator="equal">
      <formula>6640</formula>
    </cfRule>
  </conditionalFormatting>
  <conditionalFormatting sqref="T6:T28">
    <cfRule type="cellIs" dxfId="1068" priority="34" operator="lessThan">
      <formula>0</formula>
    </cfRule>
  </conditionalFormatting>
  <conditionalFormatting sqref="T7:T27">
    <cfRule type="cellIs" dxfId="1067" priority="31" operator="lessThan">
      <formula>0</formula>
    </cfRule>
    <cfRule type="cellIs" dxfId="1066" priority="32" operator="lessThan">
      <formula>0</formula>
    </cfRule>
    <cfRule type="cellIs" dxfId="1065" priority="33" operator="lessThan">
      <formula>0</formula>
    </cfRule>
  </conditionalFormatting>
  <conditionalFormatting sqref="E4:E6 E28:K28">
    <cfRule type="cellIs" dxfId="1064" priority="30" operator="equal">
      <formula>$E$4</formula>
    </cfRule>
  </conditionalFormatting>
  <conditionalFormatting sqref="D28:D29 D6 D4:M4">
    <cfRule type="cellIs" dxfId="1063" priority="29" operator="equal">
      <formula>$D$4</formula>
    </cfRule>
  </conditionalFormatting>
  <conditionalFormatting sqref="I4:I6 I28:I29">
    <cfRule type="cellIs" dxfId="1062" priority="28" operator="equal">
      <formula>$I$4</formula>
    </cfRule>
  </conditionalFormatting>
  <conditionalFormatting sqref="J4:J6 J28:J29">
    <cfRule type="cellIs" dxfId="1061" priority="27" operator="equal">
      <formula>$J$4</formula>
    </cfRule>
  </conditionalFormatting>
  <conditionalFormatting sqref="K4:K6 K28:K29">
    <cfRule type="cellIs" dxfId="1060" priority="26" operator="equal">
      <formula>$K$4</formula>
    </cfRule>
  </conditionalFormatting>
  <conditionalFormatting sqref="M4:M6">
    <cfRule type="cellIs" dxfId="1059" priority="25" operator="equal">
      <formula>$L$4</formula>
    </cfRule>
  </conditionalFormatting>
  <conditionalFormatting sqref="T7:T28">
    <cfRule type="cellIs" dxfId="1058" priority="22" operator="lessThan">
      <formula>0</formula>
    </cfRule>
    <cfRule type="cellIs" dxfId="1057" priority="23" operator="lessThan">
      <formula>0</formula>
    </cfRule>
    <cfRule type="cellIs" dxfId="1056" priority="24" operator="lessThan">
      <formula>0</formula>
    </cfRule>
  </conditionalFormatting>
  <conditionalFormatting sqref="D5:K5">
    <cfRule type="cellIs" dxfId="1055" priority="21" operator="greaterThan">
      <formula>0</formula>
    </cfRule>
  </conditionalFormatting>
  <conditionalFormatting sqref="T6:T28">
    <cfRule type="cellIs" dxfId="1054" priority="20" operator="lessThan">
      <formula>0</formula>
    </cfRule>
  </conditionalFormatting>
  <conditionalFormatting sqref="T7:T27">
    <cfRule type="cellIs" dxfId="1053" priority="17" operator="lessThan">
      <formula>0</formula>
    </cfRule>
    <cfRule type="cellIs" dxfId="1052" priority="18" operator="lessThan">
      <formula>0</formula>
    </cfRule>
    <cfRule type="cellIs" dxfId="1051" priority="19" operator="lessThan">
      <formula>0</formula>
    </cfRule>
  </conditionalFormatting>
  <conditionalFormatting sqref="T7:T28">
    <cfRule type="cellIs" dxfId="1050" priority="14" operator="lessThan">
      <formula>0</formula>
    </cfRule>
    <cfRule type="cellIs" dxfId="1049" priority="15" operator="lessThan">
      <formula>0</formula>
    </cfRule>
    <cfRule type="cellIs" dxfId="1048" priority="16" operator="lessThan">
      <formula>0</formula>
    </cfRule>
  </conditionalFormatting>
  <conditionalFormatting sqref="D5:K5">
    <cfRule type="cellIs" dxfId="1047" priority="13" operator="greaterThan">
      <formula>0</formula>
    </cfRule>
  </conditionalFormatting>
  <conditionalFormatting sqref="L4 L6 L28:L29">
    <cfRule type="cellIs" dxfId="1046" priority="12" operator="equal">
      <formula>$L$4</formula>
    </cfRule>
  </conditionalFormatting>
  <conditionalFormatting sqref="D7:S7">
    <cfRule type="cellIs" dxfId="1045" priority="11" operator="greaterThan">
      <formula>0</formula>
    </cfRule>
  </conditionalFormatting>
  <conditionalFormatting sqref="D9:S9">
    <cfRule type="cellIs" dxfId="1044" priority="10" operator="greaterThan">
      <formula>0</formula>
    </cfRule>
  </conditionalFormatting>
  <conditionalFormatting sqref="D11:S11">
    <cfRule type="cellIs" dxfId="1043" priority="9" operator="greaterThan">
      <formula>0</formula>
    </cfRule>
  </conditionalFormatting>
  <conditionalFormatting sqref="D13:S13">
    <cfRule type="cellIs" dxfId="1042" priority="8" operator="greaterThan">
      <formula>0</formula>
    </cfRule>
  </conditionalFormatting>
  <conditionalFormatting sqref="D15:S15">
    <cfRule type="cellIs" dxfId="1041" priority="7" operator="greaterThan">
      <formula>0</formula>
    </cfRule>
  </conditionalFormatting>
  <conditionalFormatting sqref="D17:S17">
    <cfRule type="cellIs" dxfId="1040" priority="6" operator="greaterThan">
      <formula>0</formula>
    </cfRule>
  </conditionalFormatting>
  <conditionalFormatting sqref="D19:S19">
    <cfRule type="cellIs" dxfId="1039" priority="5" operator="greaterThan">
      <formula>0</formula>
    </cfRule>
  </conditionalFormatting>
  <conditionalFormatting sqref="D21:S21">
    <cfRule type="cellIs" dxfId="1038" priority="4" operator="greaterThan">
      <formula>0</formula>
    </cfRule>
  </conditionalFormatting>
  <conditionalFormatting sqref="D23:S23">
    <cfRule type="cellIs" dxfId="1037" priority="3" operator="greaterThan">
      <formula>0</formula>
    </cfRule>
  </conditionalFormatting>
  <conditionalFormatting sqref="D25:S25">
    <cfRule type="cellIs" dxfId="1036" priority="2" operator="greaterThan">
      <formula>0</formula>
    </cfRule>
  </conditionalFormatting>
  <conditionalFormatting sqref="D27:S27">
    <cfRule type="cellIs" dxfId="1035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'8'!D29</f>
        <v>538683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1001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538683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1001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4" priority="43" operator="equal">
      <formula>212030016606640</formula>
    </cfRule>
  </conditionalFormatting>
  <conditionalFormatting sqref="D29 E4:E6 E28:K29">
    <cfRule type="cellIs" dxfId="1033" priority="41" operator="equal">
      <formula>$E$4</formula>
    </cfRule>
    <cfRule type="cellIs" dxfId="1032" priority="42" operator="equal">
      <formula>2120</formula>
    </cfRule>
  </conditionalFormatting>
  <conditionalFormatting sqref="D29:E29 F4:F6 F28:F29">
    <cfRule type="cellIs" dxfId="1031" priority="39" operator="equal">
      <formula>$F$4</formula>
    </cfRule>
    <cfRule type="cellIs" dxfId="1030" priority="40" operator="equal">
      <formula>300</formula>
    </cfRule>
  </conditionalFormatting>
  <conditionalFormatting sqref="G4:G6 G28:G29">
    <cfRule type="cellIs" dxfId="1029" priority="37" operator="equal">
      <formula>$G$4</formula>
    </cfRule>
    <cfRule type="cellIs" dxfId="1028" priority="38" operator="equal">
      <formula>1660</formula>
    </cfRule>
  </conditionalFormatting>
  <conditionalFormatting sqref="H4:H6 H28:H29">
    <cfRule type="cellIs" dxfId="1027" priority="35" operator="equal">
      <formula>$H$4</formula>
    </cfRule>
    <cfRule type="cellIs" dxfId="1026" priority="36" operator="equal">
      <formula>6640</formula>
    </cfRule>
  </conditionalFormatting>
  <conditionalFormatting sqref="T6:T28">
    <cfRule type="cellIs" dxfId="1025" priority="34" operator="lessThan">
      <formula>0</formula>
    </cfRule>
  </conditionalFormatting>
  <conditionalFormatting sqref="T7:T27">
    <cfRule type="cellIs" dxfId="1024" priority="31" operator="lessThan">
      <formula>0</formula>
    </cfRule>
    <cfRule type="cellIs" dxfId="1023" priority="32" operator="lessThan">
      <formula>0</formula>
    </cfRule>
    <cfRule type="cellIs" dxfId="1022" priority="33" operator="lessThan">
      <formula>0</formula>
    </cfRule>
  </conditionalFormatting>
  <conditionalFormatting sqref="E4:E6 E28:K28">
    <cfRule type="cellIs" dxfId="1021" priority="30" operator="equal">
      <formula>$E$4</formula>
    </cfRule>
  </conditionalFormatting>
  <conditionalFormatting sqref="D28:D29 D6 D4:M4">
    <cfRule type="cellIs" dxfId="1020" priority="29" operator="equal">
      <formula>$D$4</formula>
    </cfRule>
  </conditionalFormatting>
  <conditionalFormatting sqref="I4:I6 I28:I29">
    <cfRule type="cellIs" dxfId="1019" priority="28" operator="equal">
      <formula>$I$4</formula>
    </cfRule>
  </conditionalFormatting>
  <conditionalFormatting sqref="J4:J6 J28:J29">
    <cfRule type="cellIs" dxfId="1018" priority="27" operator="equal">
      <formula>$J$4</formula>
    </cfRule>
  </conditionalFormatting>
  <conditionalFormatting sqref="K4:K6 K28:K29">
    <cfRule type="cellIs" dxfId="1017" priority="26" operator="equal">
      <formula>$K$4</formula>
    </cfRule>
  </conditionalFormatting>
  <conditionalFormatting sqref="M4:M6">
    <cfRule type="cellIs" dxfId="1016" priority="25" operator="equal">
      <formula>$L$4</formula>
    </cfRule>
  </conditionalFormatting>
  <conditionalFormatting sqref="T7:T28">
    <cfRule type="cellIs" dxfId="1015" priority="22" operator="lessThan">
      <formula>0</formula>
    </cfRule>
    <cfRule type="cellIs" dxfId="1014" priority="23" operator="lessThan">
      <formula>0</formula>
    </cfRule>
    <cfRule type="cellIs" dxfId="1013" priority="24" operator="lessThan">
      <formula>0</formula>
    </cfRule>
  </conditionalFormatting>
  <conditionalFormatting sqref="D5:K5">
    <cfRule type="cellIs" dxfId="1012" priority="21" operator="greaterThan">
      <formula>0</formula>
    </cfRule>
  </conditionalFormatting>
  <conditionalFormatting sqref="T6:T28">
    <cfRule type="cellIs" dxfId="1011" priority="20" operator="lessThan">
      <formula>0</formula>
    </cfRule>
  </conditionalFormatting>
  <conditionalFormatting sqref="T7:T27">
    <cfRule type="cellIs" dxfId="1010" priority="17" operator="lessThan">
      <formula>0</formula>
    </cfRule>
    <cfRule type="cellIs" dxfId="1009" priority="18" operator="lessThan">
      <formula>0</formula>
    </cfRule>
    <cfRule type="cellIs" dxfId="1008" priority="19" operator="lessThan">
      <formula>0</formula>
    </cfRule>
  </conditionalFormatting>
  <conditionalFormatting sqref="T7:T28">
    <cfRule type="cellIs" dxfId="1007" priority="14" operator="lessThan">
      <formula>0</formula>
    </cfRule>
    <cfRule type="cellIs" dxfId="1006" priority="15" operator="lessThan">
      <formula>0</formula>
    </cfRule>
    <cfRule type="cellIs" dxfId="1005" priority="16" operator="lessThan">
      <formula>0</formula>
    </cfRule>
  </conditionalFormatting>
  <conditionalFormatting sqref="D5:K5">
    <cfRule type="cellIs" dxfId="1004" priority="13" operator="greaterThan">
      <formula>0</formula>
    </cfRule>
  </conditionalFormatting>
  <conditionalFormatting sqref="L4 L6 L28:L29">
    <cfRule type="cellIs" dxfId="1003" priority="12" operator="equal">
      <formula>$L$4</formula>
    </cfRule>
  </conditionalFormatting>
  <conditionalFormatting sqref="D7:S7">
    <cfRule type="cellIs" dxfId="1002" priority="11" operator="greaterThan">
      <formula>0</formula>
    </cfRule>
  </conditionalFormatting>
  <conditionalFormatting sqref="D9:S9">
    <cfRule type="cellIs" dxfId="1001" priority="10" operator="greaterThan">
      <formula>0</formula>
    </cfRule>
  </conditionalFormatting>
  <conditionalFormatting sqref="D11:S11">
    <cfRule type="cellIs" dxfId="1000" priority="9" operator="greaterThan">
      <formula>0</formula>
    </cfRule>
  </conditionalFormatting>
  <conditionalFormatting sqref="D13:S13">
    <cfRule type="cellIs" dxfId="999" priority="8" operator="greaterThan">
      <formula>0</formula>
    </cfRule>
  </conditionalFormatting>
  <conditionalFormatting sqref="D15:S15">
    <cfRule type="cellIs" dxfId="998" priority="7" operator="greaterThan">
      <formula>0</formula>
    </cfRule>
  </conditionalFormatting>
  <conditionalFormatting sqref="D17:S17">
    <cfRule type="cellIs" dxfId="997" priority="6" operator="greaterThan">
      <formula>0</formula>
    </cfRule>
  </conditionalFormatting>
  <conditionalFormatting sqref="D19:S19">
    <cfRule type="cellIs" dxfId="996" priority="5" operator="greaterThan">
      <formula>0</formula>
    </cfRule>
  </conditionalFormatting>
  <conditionalFormatting sqref="D21:S21">
    <cfRule type="cellIs" dxfId="995" priority="4" operator="greaterThan">
      <formula>0</formula>
    </cfRule>
  </conditionalFormatting>
  <conditionalFormatting sqref="D23:S23">
    <cfRule type="cellIs" dxfId="994" priority="3" operator="greaterThan">
      <formula>0</formula>
    </cfRule>
  </conditionalFormatting>
  <conditionalFormatting sqref="D25:S25">
    <cfRule type="cellIs" dxfId="993" priority="2" operator="greaterThan">
      <formula>0</formula>
    </cfRule>
  </conditionalFormatting>
  <conditionalFormatting sqref="D27:S27">
    <cfRule type="cellIs" dxfId="99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2021-04-19T14:51:06Z</dcterms:modified>
</cp:coreProperties>
</file>