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firstSheet="8" activeTab="2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D28" i="23" l="1"/>
  <c r="U28" i="20" l="1"/>
  <c r="V8" i="19" l="1"/>
  <c r="U28" i="19" l="1"/>
  <c r="M24" i="34" l="1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3" i="34"/>
  <c r="K4" i="34" l="1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2" i="34"/>
  <c r="K23" i="34"/>
  <c r="K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4" i="34" s="1"/>
  <c r="J22" i="34"/>
  <c r="J23" i="34"/>
  <c r="J3" i="34"/>
  <c r="K21" i="34" l="1"/>
  <c r="U28" i="18"/>
  <c r="U14" i="18"/>
  <c r="U12" i="18"/>
  <c r="V12" i="18"/>
  <c r="W28" i="17" l="1"/>
  <c r="I4" i="34" l="1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3" i="34"/>
  <c r="H24" i="34" s="1"/>
  <c r="S24" i="17"/>
  <c r="U28" i="17"/>
  <c r="I24" i="34" l="1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3" i="34"/>
  <c r="U28" i="15"/>
  <c r="G24" i="34" l="1"/>
  <c r="U28" i="14" l="1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L6" i="34" s="1"/>
  <c r="C7" i="34"/>
  <c r="L7" i="34" s="1"/>
  <c r="C8" i="34"/>
  <c r="C9" i="34"/>
  <c r="C10" i="34"/>
  <c r="L10" i="34" s="1"/>
  <c r="C11" i="34"/>
  <c r="L11" i="34" s="1"/>
  <c r="C12" i="34"/>
  <c r="C13" i="34"/>
  <c r="C14" i="34"/>
  <c r="L14" i="34" s="1"/>
  <c r="C15" i="34"/>
  <c r="L15" i="34" s="1"/>
  <c r="C16" i="34"/>
  <c r="C17" i="34"/>
  <c r="C18" i="34"/>
  <c r="L18" i="34" s="1"/>
  <c r="C19" i="34"/>
  <c r="L19" i="34" s="1"/>
  <c r="C20" i="34"/>
  <c r="C21" i="34"/>
  <c r="C22" i="34"/>
  <c r="L22" i="34" s="1"/>
  <c r="C23" i="34"/>
  <c r="L23" i="34" s="1"/>
  <c r="B24" i="34"/>
  <c r="L21" i="34" l="1"/>
  <c r="L17" i="34"/>
  <c r="L13" i="34"/>
  <c r="L9" i="34"/>
  <c r="L5" i="34"/>
  <c r="L20" i="34"/>
  <c r="L16" i="34"/>
  <c r="L12" i="34"/>
  <c r="L8" i="34"/>
  <c r="L4" i="34"/>
  <c r="D24" i="34"/>
  <c r="E24" i="34"/>
  <c r="F24" i="34"/>
  <c r="C24" i="34"/>
  <c r="U28" i="13"/>
  <c r="L3" i="34" l="1"/>
  <c r="L24" i="34" s="1"/>
  <c r="K24" i="34"/>
  <c r="U28" i="12"/>
  <c r="N15" i="10" l="1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V26" i="17" s="1"/>
  <c r="N25" i="17"/>
  <c r="M25" i="17"/>
  <c r="S25" i="17" s="1"/>
  <c r="T25" i="17" s="1"/>
  <c r="N24" i="17"/>
  <c r="M24" i="17"/>
  <c r="R24" i="17" s="1"/>
  <c r="V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V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N26" i="15"/>
  <c r="M26" i="15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R26" i="15" l="1"/>
  <c r="V26" i="15" s="1"/>
  <c r="S25" i="14"/>
  <c r="T25" i="14" s="1"/>
  <c r="R25" i="14"/>
  <c r="V25" i="14" s="1"/>
  <c r="O26" i="12"/>
  <c r="O22" i="25"/>
  <c r="O20" i="27"/>
  <c r="S27" i="15"/>
  <c r="T27" i="15" s="1"/>
  <c r="R27" i="15"/>
  <c r="N13" i="33"/>
  <c r="R14" i="10"/>
  <c r="V14" i="10" s="1"/>
  <c r="O14" i="10"/>
  <c r="S14" i="10"/>
  <c r="O24" i="32"/>
  <c r="L28" i="33"/>
  <c r="L29" i="33" s="1"/>
  <c r="R17" i="10"/>
  <c r="V17" i="10" s="1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T18" i="10" s="1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T16" i="10" s="1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V10" i="19" s="1"/>
  <c r="R26" i="19"/>
  <c r="V26" i="19" s="1"/>
  <c r="O19" i="7"/>
  <c r="R19" i="7"/>
  <c r="S23" i="7"/>
  <c r="T23" i="7" s="1"/>
  <c r="R23" i="7"/>
  <c r="N28" i="12"/>
  <c r="O18" i="18"/>
  <c r="O18" i="19"/>
  <c r="O12" i="22"/>
  <c r="O20" i="24"/>
  <c r="O11" i="16"/>
  <c r="R18" i="19"/>
  <c r="V18" i="19" s="1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V14" i="19" s="1"/>
  <c r="R22" i="19"/>
  <c r="V22" i="19" s="1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R14" i="18"/>
  <c r="V14" i="18" s="1"/>
  <c r="R16" i="18"/>
  <c r="V16" i="18" s="1"/>
  <c r="R22" i="18"/>
  <c r="V22" i="18" s="1"/>
  <c r="T7" i="17"/>
  <c r="R7" i="17"/>
  <c r="V7" i="17" s="1"/>
  <c r="R9" i="17"/>
  <c r="V9" i="17" s="1"/>
  <c r="R11" i="17"/>
  <c r="V11" i="17" s="1"/>
  <c r="R13" i="17"/>
  <c r="V13" i="17" s="1"/>
  <c r="R15" i="17"/>
  <c r="V15" i="17" s="1"/>
  <c r="R17" i="17"/>
  <c r="V17" i="17" s="1"/>
  <c r="R19" i="17"/>
  <c r="V19" i="17" s="1"/>
  <c r="R21" i="17"/>
  <c r="V21" i="17" s="1"/>
  <c r="R23" i="17"/>
  <c r="V23" i="17" s="1"/>
  <c r="R25" i="17"/>
  <c r="V25" i="17" s="1"/>
  <c r="R27" i="17"/>
  <c r="V27" i="17" s="1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T24" i="17"/>
  <c r="O25" i="17"/>
  <c r="S26" i="17"/>
  <c r="T26" i="17" s="1"/>
  <c r="O27" i="17"/>
  <c r="R10" i="17"/>
  <c r="V10" i="17" s="1"/>
  <c r="R12" i="17"/>
  <c r="V12" i="17" s="1"/>
  <c r="R14" i="17"/>
  <c r="V14" i="17" s="1"/>
  <c r="R16" i="17"/>
  <c r="V16" i="17" s="1"/>
  <c r="R18" i="17"/>
  <c r="V18" i="17" s="1"/>
  <c r="R20" i="17"/>
  <c r="V20" i="17" s="1"/>
  <c r="R22" i="17"/>
  <c r="V22" i="17" s="1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R23" i="10"/>
  <c r="V23" i="10" s="1"/>
  <c r="R25" i="10"/>
  <c r="V25" i="10" s="1"/>
  <c r="R27" i="10"/>
  <c r="V27" i="10" s="1"/>
  <c r="M28" i="10"/>
  <c r="O7" i="10"/>
  <c r="S8" i="10"/>
  <c r="T8" i="10" s="1"/>
  <c r="T14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9"/>
  <c r="V28" i="18"/>
  <c r="V28" i="17"/>
  <c r="V28" i="15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<sst xmlns="http://schemas.openxmlformats.org/spreadsheetml/2006/main" count="1531" uniqueCount="116">
  <si>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</si>
  <si>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</si>
  <si>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</si>
  <si>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</si>
  <si>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</si>
  <si>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</si>
  <si>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</si>
  <si>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</si>
  <si>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</si>
  <si>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</si>
  <si>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</si>
  <si>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</si>
  <si>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</si>
  <si>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</si>
  <si>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</si>
  <si>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</si>
  <si>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</si>
  <si>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</si>
  <si>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</si>
  <si>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</si>
  <si>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</si>
  <si>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</si>
  <si>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</si>
  <si>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</si>
  <si>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</si>
  <si>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</si>
  <si>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</si>
  <si>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</si>
  <si>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</si>
  <si>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</si>
  <si>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</si>
  <si>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</si>
  <si>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</si>
  <si>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</si>
  <si>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</si>
  <si>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</si>
  <si>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</si>
  <si>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</si>
  <si>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</si>
  <si>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</si>
  <si>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</si>
  <si>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</si>
  <si>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</si>
  <si>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</si>
  <si>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</si>
  <si>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</si>
  <si>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</si>
  <si>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</si>
  <si>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</si>
  <si>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</si>
  <si>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</si>
  <si>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</si>
  <si>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</si>
  <si>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</si>
  <si>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</si>
  <si>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</si>
  <si>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</si>
  <si>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</si>
  <si>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</si>
  <si>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</si>
  <si>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</si>
  <si>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</si>
  <si>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</si>
  <si>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</si>
  <si>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</si>
  <si>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</si>
  <si>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</si>
  <si>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</si>
  <si>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</si>
  <si>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</si>
  <si>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</si>
  <si>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</si>
  <si>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</si>
  <si>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</si>
  <si>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</si>
  <si>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</si>
  <si>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</si>
  <si>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</si>
  <si>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</si>
  <si>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</si>
  <si>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</si>
  <si>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</si>
  <si>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</si>
  <si>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</si>
  <si>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</si>
  <si>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</si>
  <si>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</si>
  <si>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</si>
  <si>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</si>
  <si>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</si>
  <si>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</si>
  <si>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</si>
  <si>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</si>
  <si>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</si>
  <si>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</si>
  <si>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</si>
  <si>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</si>
  <si>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</si>
  <si>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</si>
  <si>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</si>
  <si>
    <t>Date:16.07.2021</t>
  </si>
  <si>
    <t>Date:17.07.2021</t>
  </si>
  <si>
    <t>1% Less</t>
  </si>
  <si>
    <t>16 Achieve</t>
  </si>
  <si>
    <t>17 Achieve</t>
  </si>
  <si>
    <t xml:space="preserve">SC &amp; 1% </t>
  </si>
  <si>
    <t>Act value</t>
  </si>
  <si>
    <t>Date:18.07.2021</t>
  </si>
  <si>
    <t>18 Achieve</t>
  </si>
  <si>
    <t>Ach%</t>
  </si>
  <si>
    <t>S.Card Target VS Achievement</t>
  </si>
  <si>
    <t>SC &amp; 1%</t>
  </si>
  <si>
    <t>Act velue</t>
  </si>
  <si>
    <t>Date:19.07.2021</t>
  </si>
  <si>
    <t>Date:20.07.2021</t>
  </si>
  <si>
    <t>Date:24.07.2021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</si>
</sst>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3" fillId="7" borderId="23" xfId="0" applyNumberFormat="1" applyFont="1" applyFill="1" applyBorder="1" applyAlignment="1">
      <alignment horizontal="center" vertical="center" wrapText="1"/>
    </xf>
    <xf numFmtId="2" fontId="0" fillId="0" borderId="23" xfId="0" applyNumberFormat="1" applyBorder="1"/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4" fillId="13" borderId="23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15" fillId="4" borderId="5" xfId="0" applyNumberFormat="1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</cellXfs>
  <cellStyles count="1">
    <cellStyle name="Normal" xfId="0" builtinId="0"/>
  </cellStyles>
  <dxfs count="141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3" priority="44" operator="equal">
      <formula>212030016606640</formula>
    </cfRule>
  </conditionalFormatting>
  <conditionalFormatting sqref="D29 E28:K29 E4 E6">
    <cfRule type="cellIs" dxfId="1412" priority="42" operator="equal">
      <formula>$E$4</formula>
    </cfRule>
    <cfRule type="cellIs" dxfId="1411" priority="43" operator="equal">
      <formula>2120</formula>
    </cfRule>
  </conditionalFormatting>
  <conditionalFormatting sqref="D29:E29 F28:F29 F4 F6">
    <cfRule type="cellIs" dxfId="1410" priority="40" operator="equal">
      <formula>$F$4</formula>
    </cfRule>
    <cfRule type="cellIs" dxfId="1409" priority="41" operator="equal">
      <formula>300</formula>
    </cfRule>
  </conditionalFormatting>
  <conditionalFormatting sqref="G28:G29 G4 G6">
    <cfRule type="cellIs" dxfId="1408" priority="38" operator="equal">
      <formula>$G$4</formula>
    </cfRule>
    <cfRule type="cellIs" dxfId="1407" priority="39" operator="equal">
      <formula>1660</formula>
    </cfRule>
  </conditionalFormatting>
  <conditionalFormatting sqref="H28:H29 H4 H6">
    <cfRule type="cellIs" dxfId="1406" priority="36" operator="equal">
      <formula>$H$4</formula>
    </cfRule>
    <cfRule type="cellIs" dxfId="1405" priority="37" operator="equal">
      <formula>6640</formula>
    </cfRule>
  </conditionalFormatting>
  <conditionalFormatting sqref="T6:T28">
    <cfRule type="cellIs" dxfId="1404" priority="35" operator="lessThan">
      <formula>0</formula>
    </cfRule>
  </conditionalFormatting>
  <conditionalFormatting sqref="T7:T27">
    <cfRule type="cellIs" dxfId="1403" priority="32" operator="lessThan">
      <formula>0</formula>
    </cfRule>
    <cfRule type="cellIs" dxfId="1402" priority="33" operator="lessThan">
      <formula>0</formula>
    </cfRule>
    <cfRule type="cellIs" dxfId="1401" priority="34" operator="lessThan">
      <formula>0</formula>
    </cfRule>
  </conditionalFormatting>
  <conditionalFormatting sqref="E28:K28 E4 E6">
    <cfRule type="cellIs" dxfId="1400" priority="31" operator="equal">
      <formula>$E$4</formula>
    </cfRule>
  </conditionalFormatting>
  <conditionalFormatting sqref="D28:D29 D4:K4 M4 D6">
    <cfRule type="cellIs" dxfId="1399" priority="30" operator="equal">
      <formula>$D$4</formula>
    </cfRule>
  </conditionalFormatting>
  <conditionalFormatting sqref="I28:I29 I4 I6">
    <cfRule type="cellIs" dxfId="1398" priority="29" operator="equal">
      <formula>$I$4</formula>
    </cfRule>
  </conditionalFormatting>
  <conditionalFormatting sqref="J28:J29 J4 J6">
    <cfRule type="cellIs" dxfId="1397" priority="28" operator="equal">
      <formula>$J$4</formula>
    </cfRule>
  </conditionalFormatting>
  <conditionalFormatting sqref="K28:K29 K4 K6">
    <cfRule type="cellIs" dxfId="1396" priority="27" operator="equal">
      <formula>$K$4</formula>
    </cfRule>
  </conditionalFormatting>
  <conditionalFormatting sqref="M4:M6">
    <cfRule type="cellIs" dxfId="1395" priority="26" operator="equal">
      <formula>$L$4</formula>
    </cfRule>
  </conditionalFormatting>
  <conditionalFormatting sqref="T7:T28">
    <cfRule type="cellIs" dxfId="1394" priority="23" operator="lessThan">
      <formula>0</formula>
    </cfRule>
    <cfRule type="cellIs" dxfId="1393" priority="24" operator="lessThan">
      <formula>0</formula>
    </cfRule>
    <cfRule type="cellIs" dxfId="1392" priority="25" operator="lessThan">
      <formula>0</formula>
    </cfRule>
  </conditionalFormatting>
  <conditionalFormatting sqref="T6:T28">
    <cfRule type="cellIs" dxfId="1391" priority="21" operator="lessThan">
      <formula>0</formula>
    </cfRule>
  </conditionalFormatting>
  <conditionalFormatting sqref="T7:T27">
    <cfRule type="cellIs" dxfId="1390" priority="18" operator="lessThan">
      <formula>0</formula>
    </cfRule>
    <cfRule type="cellIs" dxfId="1389" priority="19" operator="lessThan">
      <formula>0</formula>
    </cfRule>
    <cfRule type="cellIs" dxfId="1388" priority="20" operator="lessThan">
      <formula>0</formula>
    </cfRule>
  </conditionalFormatting>
  <conditionalFormatting sqref="T7:T28">
    <cfRule type="cellIs" dxfId="1387" priority="15" operator="lessThan">
      <formula>0</formula>
    </cfRule>
    <cfRule type="cellIs" dxfId="1386" priority="16" operator="lessThan">
      <formula>0</formula>
    </cfRule>
    <cfRule type="cellIs" dxfId="1385" priority="17" operator="lessThan">
      <formula>0</formula>
    </cfRule>
  </conditionalFormatting>
  <conditionalFormatting sqref="L4 L6 L28:L29">
    <cfRule type="cellIs" dxfId="1384" priority="13" operator="equal">
      <formula>$L$4</formula>
    </cfRule>
  </conditionalFormatting>
  <conditionalFormatting sqref="D7:S7">
    <cfRule type="cellIs" dxfId="1383" priority="12" operator="greaterThan">
      <formula>0</formula>
    </cfRule>
  </conditionalFormatting>
  <conditionalFormatting sqref="D9:S9">
    <cfRule type="cellIs" dxfId="1382" priority="11" operator="greaterThan">
      <formula>0</formula>
    </cfRule>
  </conditionalFormatting>
  <conditionalFormatting sqref="D11:S11">
    <cfRule type="cellIs" dxfId="1381" priority="10" operator="greaterThan">
      <formula>0</formula>
    </cfRule>
  </conditionalFormatting>
  <conditionalFormatting sqref="D13:S13">
    <cfRule type="cellIs" dxfId="1380" priority="9" operator="greaterThan">
      <formula>0</formula>
    </cfRule>
  </conditionalFormatting>
  <conditionalFormatting sqref="D15:S15">
    <cfRule type="cellIs" dxfId="1379" priority="8" operator="greaterThan">
      <formula>0</formula>
    </cfRule>
  </conditionalFormatting>
  <conditionalFormatting sqref="D17:S17">
    <cfRule type="cellIs" dxfId="1378" priority="7" operator="greaterThan">
      <formula>0</formula>
    </cfRule>
  </conditionalFormatting>
  <conditionalFormatting sqref="D19:S19">
    <cfRule type="cellIs" dxfId="1377" priority="6" operator="greaterThan">
      <formula>0</formula>
    </cfRule>
  </conditionalFormatting>
  <conditionalFormatting sqref="D21:S21">
    <cfRule type="cellIs" dxfId="1376" priority="5" operator="greaterThan">
      <formula>0</formula>
    </cfRule>
  </conditionalFormatting>
  <conditionalFormatting sqref="D23:S23">
    <cfRule type="cellIs" dxfId="1375" priority="4" operator="greaterThan">
      <formula>0</formula>
    </cfRule>
  </conditionalFormatting>
  <conditionalFormatting sqref="D25:S25">
    <cfRule type="cellIs" dxfId="1374" priority="3" operator="greaterThan">
      <formula>0</formula>
    </cfRule>
  </conditionalFormatting>
  <conditionalFormatting sqref="D27:S27">
    <cfRule type="cellIs" dxfId="1373" priority="2" operator="greaterThan">
      <formula>0</formula>
    </cfRule>
  </conditionalFormatting>
  <conditionalFormatting sqref="D5:L5">
    <cfRule type="cellIs" dxfId="137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G25" sqref="G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59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21"/>
      <c r="O3" s="121"/>
      <c r="P3" s="121"/>
      <c r="Q3" s="121"/>
      <c r="R3" s="121"/>
      <c r="S3" s="121"/>
      <c r="T3" s="121"/>
    </row>
    <row r="4" spans="1:22" x14ac:dyDescent="0.25">
      <c r="A4" s="113" t="s">
        <v>1</v>
      </c>
      <c r="B4" s="113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102" t="s">
        <v>39</v>
      </c>
      <c r="B29" s="103"/>
      <c r="C29" s="104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27" priority="63" operator="equal">
      <formula>212030016606640</formula>
    </cfRule>
  </conditionalFormatting>
  <conditionalFormatting sqref="D29 E4:E6 E28:K29">
    <cfRule type="cellIs" dxfId="1026" priority="61" operator="equal">
      <formula>$E$4</formula>
    </cfRule>
    <cfRule type="cellIs" dxfId="1025" priority="62" operator="equal">
      <formula>2120</formula>
    </cfRule>
  </conditionalFormatting>
  <conditionalFormatting sqref="D29:E29 F4:F6 F28:F29">
    <cfRule type="cellIs" dxfId="1024" priority="59" operator="equal">
      <formula>$F$4</formula>
    </cfRule>
    <cfRule type="cellIs" dxfId="1023" priority="60" operator="equal">
      <formula>300</formula>
    </cfRule>
  </conditionalFormatting>
  <conditionalFormatting sqref="G4:G6 G28:G29">
    <cfRule type="cellIs" dxfId="1022" priority="57" operator="equal">
      <formula>$G$4</formula>
    </cfRule>
    <cfRule type="cellIs" dxfId="1021" priority="58" operator="equal">
      <formula>1660</formula>
    </cfRule>
  </conditionalFormatting>
  <conditionalFormatting sqref="H4:H6 H28:H29">
    <cfRule type="cellIs" dxfId="1020" priority="55" operator="equal">
      <formula>$H$4</formula>
    </cfRule>
    <cfRule type="cellIs" dxfId="1019" priority="56" operator="equal">
      <formula>6640</formula>
    </cfRule>
  </conditionalFormatting>
  <conditionalFormatting sqref="T6:T28 U28:V28">
    <cfRule type="cellIs" dxfId="1018" priority="54" operator="lessThan">
      <formula>0</formula>
    </cfRule>
  </conditionalFormatting>
  <conditionalFormatting sqref="T7:T27">
    <cfRule type="cellIs" dxfId="1017" priority="51" operator="lessThan">
      <formula>0</formula>
    </cfRule>
    <cfRule type="cellIs" dxfId="1016" priority="52" operator="lessThan">
      <formula>0</formula>
    </cfRule>
    <cfRule type="cellIs" dxfId="1015" priority="53" operator="lessThan">
      <formula>0</formula>
    </cfRule>
  </conditionalFormatting>
  <conditionalFormatting sqref="E4:E6 E28:K28">
    <cfRule type="cellIs" dxfId="1014" priority="50" operator="equal">
      <formula>$E$4</formula>
    </cfRule>
  </conditionalFormatting>
  <conditionalFormatting sqref="D28:D29 D6 D4:M4">
    <cfRule type="cellIs" dxfId="1013" priority="49" operator="equal">
      <formula>$D$4</formula>
    </cfRule>
  </conditionalFormatting>
  <conditionalFormatting sqref="I4:I6 I28:I29">
    <cfRule type="cellIs" dxfId="1012" priority="48" operator="equal">
      <formula>$I$4</formula>
    </cfRule>
  </conditionalFormatting>
  <conditionalFormatting sqref="J4:J6 J28:J29">
    <cfRule type="cellIs" dxfId="1011" priority="47" operator="equal">
      <formula>$J$4</formula>
    </cfRule>
  </conditionalFormatting>
  <conditionalFormatting sqref="K4:K6 K28:K29">
    <cfRule type="cellIs" dxfId="1010" priority="46" operator="equal">
      <formula>$K$4</formula>
    </cfRule>
  </conditionalFormatting>
  <conditionalFormatting sqref="M4:M6">
    <cfRule type="cellIs" dxfId="1009" priority="45" operator="equal">
      <formula>$L$4</formula>
    </cfRule>
  </conditionalFormatting>
  <conditionalFormatting sqref="T7:T28 U28:V28">
    <cfRule type="cellIs" dxfId="1008" priority="42" operator="lessThan">
      <formula>0</formula>
    </cfRule>
    <cfRule type="cellIs" dxfId="1007" priority="43" operator="lessThan">
      <formula>0</formula>
    </cfRule>
    <cfRule type="cellIs" dxfId="1006" priority="44" operator="lessThan">
      <formula>0</formula>
    </cfRule>
  </conditionalFormatting>
  <conditionalFormatting sqref="D5:K5">
    <cfRule type="cellIs" dxfId="1005" priority="41" operator="greaterThan">
      <formula>0</formula>
    </cfRule>
  </conditionalFormatting>
  <conditionalFormatting sqref="T6:T28 U28:V28">
    <cfRule type="cellIs" dxfId="1004" priority="40" operator="lessThan">
      <formula>0</formula>
    </cfRule>
  </conditionalFormatting>
  <conditionalFormatting sqref="T7:T27">
    <cfRule type="cellIs" dxfId="1003" priority="37" operator="lessThan">
      <formula>0</formula>
    </cfRule>
    <cfRule type="cellIs" dxfId="1002" priority="38" operator="lessThan">
      <formula>0</formula>
    </cfRule>
    <cfRule type="cellIs" dxfId="1001" priority="39" operator="lessThan">
      <formula>0</formula>
    </cfRule>
  </conditionalFormatting>
  <conditionalFormatting sqref="T7:T28 U28:V28">
    <cfRule type="cellIs" dxfId="1000" priority="34" operator="lessThan">
      <formula>0</formula>
    </cfRule>
    <cfRule type="cellIs" dxfId="999" priority="35" operator="lessThan">
      <formula>0</formula>
    </cfRule>
    <cfRule type="cellIs" dxfId="998" priority="36" operator="lessThan">
      <formula>0</formula>
    </cfRule>
  </conditionalFormatting>
  <conditionalFormatting sqref="D5:K5">
    <cfRule type="cellIs" dxfId="997" priority="33" operator="greaterThan">
      <formula>0</formula>
    </cfRule>
  </conditionalFormatting>
  <conditionalFormatting sqref="L4 L6 L28:L29">
    <cfRule type="cellIs" dxfId="996" priority="32" operator="equal">
      <formula>$L$4</formula>
    </cfRule>
  </conditionalFormatting>
  <conditionalFormatting sqref="D7:S7">
    <cfRule type="cellIs" dxfId="995" priority="31" operator="greaterThan">
      <formula>0</formula>
    </cfRule>
  </conditionalFormatting>
  <conditionalFormatting sqref="D9:S9">
    <cfRule type="cellIs" dxfId="994" priority="30" operator="greaterThan">
      <formula>0</formula>
    </cfRule>
  </conditionalFormatting>
  <conditionalFormatting sqref="D11:S11">
    <cfRule type="cellIs" dxfId="993" priority="29" operator="greaterThan">
      <formula>0</formula>
    </cfRule>
  </conditionalFormatting>
  <conditionalFormatting sqref="D13:S13">
    <cfRule type="cellIs" dxfId="992" priority="28" operator="greaterThan">
      <formula>0</formula>
    </cfRule>
  </conditionalFormatting>
  <conditionalFormatting sqref="D15:S15">
    <cfRule type="cellIs" dxfId="991" priority="27" operator="greaterThan">
      <formula>0</formula>
    </cfRule>
  </conditionalFormatting>
  <conditionalFormatting sqref="D17:S17">
    <cfRule type="cellIs" dxfId="990" priority="26" operator="greaterThan">
      <formula>0</formula>
    </cfRule>
  </conditionalFormatting>
  <conditionalFormatting sqref="D19:S19">
    <cfRule type="cellIs" dxfId="989" priority="25" operator="greaterThan">
      <formula>0</formula>
    </cfRule>
  </conditionalFormatting>
  <conditionalFormatting sqref="D21:S21">
    <cfRule type="cellIs" dxfId="988" priority="24" operator="greaterThan">
      <formula>0</formula>
    </cfRule>
  </conditionalFormatting>
  <conditionalFormatting sqref="D23:S23">
    <cfRule type="cellIs" dxfId="987" priority="23" operator="greaterThan">
      <formula>0</formula>
    </cfRule>
  </conditionalFormatting>
  <conditionalFormatting sqref="D25:S25">
    <cfRule type="cellIs" dxfId="986" priority="22" operator="greaterThan">
      <formula>0</formula>
    </cfRule>
  </conditionalFormatting>
  <conditionalFormatting sqref="D27:S27">
    <cfRule type="cellIs" dxfId="985" priority="21" operator="greaterThan">
      <formula>0</formula>
    </cfRule>
  </conditionalFormatting>
  <conditionalFormatting sqref="U6">
    <cfRule type="cellIs" dxfId="984" priority="20" operator="lessThan">
      <formula>0</formula>
    </cfRule>
  </conditionalFormatting>
  <conditionalFormatting sqref="U6">
    <cfRule type="cellIs" dxfId="983" priority="19" operator="lessThan">
      <formula>0</formula>
    </cfRule>
  </conditionalFormatting>
  <conditionalFormatting sqref="V6">
    <cfRule type="cellIs" dxfId="982" priority="18" operator="lessThan">
      <formula>0</formula>
    </cfRule>
  </conditionalFormatting>
  <conditionalFormatting sqref="V6">
    <cfRule type="cellIs" dxfId="981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U24" sqref="U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102" t="s">
        <v>39</v>
      </c>
      <c r="B29" s="103"/>
      <c r="C29" s="104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23"/>
      <c r="N29" s="124"/>
      <c r="O29" s="124"/>
      <c r="P29" s="124"/>
      <c r="Q29" s="124"/>
      <c r="R29" s="124"/>
      <c r="S29" s="124"/>
      <c r="T29" s="124"/>
      <c r="U29" s="124"/>
      <c r="V29" s="12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80" priority="47" operator="equal">
      <formula>212030016606640</formula>
    </cfRule>
  </conditionalFormatting>
  <conditionalFormatting sqref="D29 E4:E6 E28:K29">
    <cfRule type="cellIs" dxfId="979" priority="45" operator="equal">
      <formula>$E$4</formula>
    </cfRule>
    <cfRule type="cellIs" dxfId="978" priority="46" operator="equal">
      <formula>2120</formula>
    </cfRule>
  </conditionalFormatting>
  <conditionalFormatting sqref="D29:E29 F4:F6 F28:F29">
    <cfRule type="cellIs" dxfId="977" priority="43" operator="equal">
      <formula>$F$4</formula>
    </cfRule>
    <cfRule type="cellIs" dxfId="976" priority="44" operator="equal">
      <formula>300</formula>
    </cfRule>
  </conditionalFormatting>
  <conditionalFormatting sqref="G4:G6 G28:G29">
    <cfRule type="cellIs" dxfId="975" priority="41" operator="equal">
      <formula>$G$4</formula>
    </cfRule>
    <cfRule type="cellIs" dxfId="974" priority="42" operator="equal">
      <formula>1660</formula>
    </cfRule>
  </conditionalFormatting>
  <conditionalFormatting sqref="H4:H6 H28:H29">
    <cfRule type="cellIs" dxfId="973" priority="39" operator="equal">
      <formula>$H$4</formula>
    </cfRule>
    <cfRule type="cellIs" dxfId="972" priority="40" operator="equal">
      <formula>6640</formula>
    </cfRule>
  </conditionalFormatting>
  <conditionalFormatting sqref="T6:T28">
    <cfRule type="cellIs" dxfId="971" priority="38" operator="lessThan">
      <formula>0</formula>
    </cfRule>
  </conditionalFormatting>
  <conditionalFormatting sqref="T7:T27">
    <cfRule type="cellIs" dxfId="970" priority="35" operator="lessThan">
      <formula>0</formula>
    </cfRule>
    <cfRule type="cellIs" dxfId="969" priority="36" operator="lessThan">
      <formula>0</formula>
    </cfRule>
    <cfRule type="cellIs" dxfId="968" priority="37" operator="lessThan">
      <formula>0</formula>
    </cfRule>
  </conditionalFormatting>
  <conditionalFormatting sqref="E4:E6 E28:K28">
    <cfRule type="cellIs" dxfId="967" priority="34" operator="equal">
      <formula>$E$4</formula>
    </cfRule>
  </conditionalFormatting>
  <conditionalFormatting sqref="D28:D29 D6 D4:M4">
    <cfRule type="cellIs" dxfId="966" priority="33" operator="equal">
      <formula>$D$4</formula>
    </cfRule>
  </conditionalFormatting>
  <conditionalFormatting sqref="I4:I6 I28:I29">
    <cfRule type="cellIs" dxfId="965" priority="32" operator="equal">
      <formula>$I$4</formula>
    </cfRule>
  </conditionalFormatting>
  <conditionalFormatting sqref="J4:J6 J28:J29">
    <cfRule type="cellIs" dxfId="964" priority="31" operator="equal">
      <formula>$J$4</formula>
    </cfRule>
  </conditionalFormatting>
  <conditionalFormatting sqref="K4:K6 K28:K29">
    <cfRule type="cellIs" dxfId="963" priority="30" operator="equal">
      <formula>$K$4</formula>
    </cfRule>
  </conditionalFormatting>
  <conditionalFormatting sqref="M4:M6">
    <cfRule type="cellIs" dxfId="962" priority="29" operator="equal">
      <formula>$L$4</formula>
    </cfRule>
  </conditionalFormatting>
  <conditionalFormatting sqref="T7:T28">
    <cfRule type="cellIs" dxfId="961" priority="26" operator="lessThan">
      <formula>0</formula>
    </cfRule>
    <cfRule type="cellIs" dxfId="960" priority="27" operator="lessThan">
      <formula>0</formula>
    </cfRule>
    <cfRule type="cellIs" dxfId="959" priority="28" operator="lessThan">
      <formula>0</formula>
    </cfRule>
  </conditionalFormatting>
  <conditionalFormatting sqref="D5:K5">
    <cfRule type="cellIs" dxfId="958" priority="25" operator="greaterThan">
      <formula>0</formula>
    </cfRule>
  </conditionalFormatting>
  <conditionalFormatting sqref="T6:T28">
    <cfRule type="cellIs" dxfId="957" priority="24" operator="lessThan">
      <formula>0</formula>
    </cfRule>
  </conditionalFormatting>
  <conditionalFormatting sqref="T7:T27">
    <cfRule type="cellIs" dxfId="956" priority="21" operator="lessThan">
      <formula>0</formula>
    </cfRule>
    <cfRule type="cellIs" dxfId="955" priority="22" operator="lessThan">
      <formula>0</formula>
    </cfRule>
    <cfRule type="cellIs" dxfId="954" priority="23" operator="lessThan">
      <formula>0</formula>
    </cfRule>
  </conditionalFormatting>
  <conditionalFormatting sqref="T7:T28">
    <cfRule type="cellIs" dxfId="953" priority="18" operator="lessThan">
      <formula>0</formula>
    </cfRule>
    <cfRule type="cellIs" dxfId="952" priority="19" operator="lessThan">
      <formula>0</formula>
    </cfRule>
    <cfRule type="cellIs" dxfId="951" priority="20" operator="lessThan">
      <formula>0</formula>
    </cfRule>
  </conditionalFormatting>
  <conditionalFormatting sqref="D5:K5">
    <cfRule type="cellIs" dxfId="950" priority="17" operator="greaterThan">
      <formula>0</formula>
    </cfRule>
  </conditionalFormatting>
  <conditionalFormatting sqref="L4 L6 L28:L29">
    <cfRule type="cellIs" dxfId="949" priority="16" operator="equal">
      <formula>$L$4</formula>
    </cfRule>
  </conditionalFormatting>
  <conditionalFormatting sqref="D7:S7">
    <cfRule type="cellIs" dxfId="948" priority="15" operator="greaterThan">
      <formula>0</formula>
    </cfRule>
  </conditionalFormatting>
  <conditionalFormatting sqref="D9:S9">
    <cfRule type="cellIs" dxfId="947" priority="14" operator="greaterThan">
      <formula>0</formula>
    </cfRule>
  </conditionalFormatting>
  <conditionalFormatting sqref="D11:S11">
    <cfRule type="cellIs" dxfId="946" priority="13" operator="greaterThan">
      <formula>0</formula>
    </cfRule>
  </conditionalFormatting>
  <conditionalFormatting sqref="D13:S13">
    <cfRule type="cellIs" dxfId="945" priority="12" operator="greaterThan">
      <formula>0</formula>
    </cfRule>
  </conditionalFormatting>
  <conditionalFormatting sqref="D15:S15">
    <cfRule type="cellIs" dxfId="944" priority="11" operator="greaterThan">
      <formula>0</formula>
    </cfRule>
  </conditionalFormatting>
  <conditionalFormatting sqref="D17:S17">
    <cfRule type="cellIs" dxfId="943" priority="10" operator="greaterThan">
      <formula>0</formula>
    </cfRule>
  </conditionalFormatting>
  <conditionalFormatting sqref="D19:S19">
    <cfRule type="cellIs" dxfId="942" priority="9" operator="greaterThan">
      <formula>0</formula>
    </cfRule>
  </conditionalFormatting>
  <conditionalFormatting sqref="D21:S21">
    <cfRule type="cellIs" dxfId="941" priority="8" operator="greaterThan">
      <formula>0</formula>
    </cfRule>
  </conditionalFormatting>
  <conditionalFormatting sqref="D23:S23">
    <cfRule type="cellIs" dxfId="940" priority="7" operator="greaterThan">
      <formula>0</formula>
    </cfRule>
  </conditionalFormatting>
  <conditionalFormatting sqref="D25:S25">
    <cfRule type="cellIs" dxfId="939" priority="6" operator="greaterThan">
      <formula>0</formula>
    </cfRule>
  </conditionalFormatting>
  <conditionalFormatting sqref="D27:S27">
    <cfRule type="cellIs" dxfId="938" priority="5" operator="greaterThan">
      <formula>0</formula>
    </cfRule>
  </conditionalFormatting>
  <conditionalFormatting sqref="U6">
    <cfRule type="cellIs" dxfId="937" priority="4" operator="lessThan">
      <formula>0</formula>
    </cfRule>
  </conditionalFormatting>
  <conditionalFormatting sqref="U6">
    <cfRule type="cellIs" dxfId="936" priority="3" operator="lessThan">
      <formula>0</formula>
    </cfRule>
  </conditionalFormatting>
  <conditionalFormatting sqref="V6">
    <cfRule type="cellIs" dxfId="935" priority="2" operator="lessThan">
      <formula>0</formula>
    </cfRule>
  </conditionalFormatting>
  <conditionalFormatting sqref="V6">
    <cfRule type="cellIs" dxfId="934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102" t="s">
        <v>39</v>
      </c>
      <c r="B29" s="103"/>
      <c r="C29" s="104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33" priority="63" operator="equal">
      <formula>212030016606640</formula>
    </cfRule>
  </conditionalFormatting>
  <conditionalFormatting sqref="D29 E4:E6 E28:K29">
    <cfRule type="cellIs" dxfId="932" priority="61" operator="equal">
      <formula>$E$4</formula>
    </cfRule>
    <cfRule type="cellIs" dxfId="931" priority="62" operator="equal">
      <formula>2120</formula>
    </cfRule>
  </conditionalFormatting>
  <conditionalFormatting sqref="D29:E29 F4:F6 F28:F29">
    <cfRule type="cellIs" dxfId="930" priority="59" operator="equal">
      <formula>$F$4</formula>
    </cfRule>
    <cfRule type="cellIs" dxfId="929" priority="60" operator="equal">
      <formula>300</formula>
    </cfRule>
  </conditionalFormatting>
  <conditionalFormatting sqref="G4:G6 G28:G29">
    <cfRule type="cellIs" dxfId="928" priority="57" operator="equal">
      <formula>$G$4</formula>
    </cfRule>
    <cfRule type="cellIs" dxfId="927" priority="58" operator="equal">
      <formula>1660</formula>
    </cfRule>
  </conditionalFormatting>
  <conditionalFormatting sqref="H4:H6 H28:H29">
    <cfRule type="cellIs" dxfId="926" priority="55" operator="equal">
      <formula>$H$4</formula>
    </cfRule>
    <cfRule type="cellIs" dxfId="925" priority="56" operator="equal">
      <formula>6640</formula>
    </cfRule>
  </conditionalFormatting>
  <conditionalFormatting sqref="T6:T28 U28:V28">
    <cfRule type="cellIs" dxfId="924" priority="54" operator="lessThan">
      <formula>0</formula>
    </cfRule>
  </conditionalFormatting>
  <conditionalFormatting sqref="T7:T27">
    <cfRule type="cellIs" dxfId="923" priority="51" operator="lessThan">
      <formula>0</formula>
    </cfRule>
    <cfRule type="cellIs" dxfId="922" priority="52" operator="lessThan">
      <formula>0</formula>
    </cfRule>
    <cfRule type="cellIs" dxfId="921" priority="53" operator="lessThan">
      <formula>0</formula>
    </cfRule>
  </conditionalFormatting>
  <conditionalFormatting sqref="E4:E6 E28:K28">
    <cfRule type="cellIs" dxfId="920" priority="50" operator="equal">
      <formula>$E$4</formula>
    </cfRule>
  </conditionalFormatting>
  <conditionalFormatting sqref="D28:D29 D6 D4:M4">
    <cfRule type="cellIs" dxfId="919" priority="49" operator="equal">
      <formula>$D$4</formula>
    </cfRule>
  </conditionalFormatting>
  <conditionalFormatting sqref="I4:I6 I28:I29">
    <cfRule type="cellIs" dxfId="918" priority="48" operator="equal">
      <formula>$I$4</formula>
    </cfRule>
  </conditionalFormatting>
  <conditionalFormatting sqref="J4:J6 J28:J29">
    <cfRule type="cellIs" dxfId="917" priority="47" operator="equal">
      <formula>$J$4</formula>
    </cfRule>
  </conditionalFormatting>
  <conditionalFormatting sqref="K4:K6 K28:K29">
    <cfRule type="cellIs" dxfId="916" priority="46" operator="equal">
      <formula>$K$4</formula>
    </cfRule>
  </conditionalFormatting>
  <conditionalFormatting sqref="M4:M6">
    <cfRule type="cellIs" dxfId="915" priority="45" operator="equal">
      <formula>$L$4</formula>
    </cfRule>
  </conditionalFormatting>
  <conditionalFormatting sqref="T7:T28 U28:V28">
    <cfRule type="cellIs" dxfId="914" priority="42" operator="lessThan">
      <formula>0</formula>
    </cfRule>
    <cfRule type="cellIs" dxfId="913" priority="43" operator="lessThan">
      <formula>0</formula>
    </cfRule>
    <cfRule type="cellIs" dxfId="912" priority="44" operator="lessThan">
      <formula>0</formula>
    </cfRule>
  </conditionalFormatting>
  <conditionalFormatting sqref="D5:K5">
    <cfRule type="cellIs" dxfId="911" priority="41" operator="greaterThan">
      <formula>0</formula>
    </cfRule>
  </conditionalFormatting>
  <conditionalFormatting sqref="T6:T28 U28:V28">
    <cfRule type="cellIs" dxfId="910" priority="40" operator="lessThan">
      <formula>0</formula>
    </cfRule>
  </conditionalFormatting>
  <conditionalFormatting sqref="T7:T27">
    <cfRule type="cellIs" dxfId="909" priority="37" operator="lessThan">
      <formula>0</formula>
    </cfRule>
    <cfRule type="cellIs" dxfId="908" priority="38" operator="lessThan">
      <formula>0</formula>
    </cfRule>
    <cfRule type="cellIs" dxfId="907" priority="39" operator="lessThan">
      <formula>0</formula>
    </cfRule>
  </conditionalFormatting>
  <conditionalFormatting sqref="T7:T28 U28:V28">
    <cfRule type="cellIs" dxfId="906" priority="34" operator="lessThan">
      <formula>0</formula>
    </cfRule>
    <cfRule type="cellIs" dxfId="905" priority="35" operator="lessThan">
      <formula>0</formula>
    </cfRule>
    <cfRule type="cellIs" dxfId="904" priority="36" operator="lessThan">
      <formula>0</formula>
    </cfRule>
  </conditionalFormatting>
  <conditionalFormatting sqref="D5:K5">
    <cfRule type="cellIs" dxfId="903" priority="33" operator="greaterThan">
      <formula>0</formula>
    </cfRule>
  </conditionalFormatting>
  <conditionalFormatting sqref="L4 L6 L28:L29">
    <cfRule type="cellIs" dxfId="902" priority="32" operator="equal">
      <formula>$L$4</formula>
    </cfRule>
  </conditionalFormatting>
  <conditionalFormatting sqref="D7:S7">
    <cfRule type="cellIs" dxfId="901" priority="31" operator="greaterThan">
      <formula>0</formula>
    </cfRule>
  </conditionalFormatting>
  <conditionalFormatting sqref="D9:S9">
    <cfRule type="cellIs" dxfId="900" priority="30" operator="greaterThan">
      <formula>0</formula>
    </cfRule>
  </conditionalFormatting>
  <conditionalFormatting sqref="D11:S11">
    <cfRule type="cellIs" dxfId="899" priority="29" operator="greaterThan">
      <formula>0</formula>
    </cfRule>
  </conditionalFormatting>
  <conditionalFormatting sqref="D13:S13">
    <cfRule type="cellIs" dxfId="898" priority="28" operator="greaterThan">
      <formula>0</formula>
    </cfRule>
  </conditionalFormatting>
  <conditionalFormatting sqref="D15:S15">
    <cfRule type="cellIs" dxfId="897" priority="27" operator="greaterThan">
      <formula>0</formula>
    </cfRule>
  </conditionalFormatting>
  <conditionalFormatting sqref="D17:S17">
    <cfRule type="cellIs" dxfId="896" priority="26" operator="greaterThan">
      <formula>0</formula>
    </cfRule>
  </conditionalFormatting>
  <conditionalFormatting sqref="D19:S19">
    <cfRule type="cellIs" dxfId="895" priority="25" operator="greaterThan">
      <formula>0</formula>
    </cfRule>
  </conditionalFormatting>
  <conditionalFormatting sqref="D21:S21">
    <cfRule type="cellIs" dxfId="894" priority="24" operator="greaterThan">
      <formula>0</formula>
    </cfRule>
  </conditionalFormatting>
  <conditionalFormatting sqref="D23:S23">
    <cfRule type="cellIs" dxfId="893" priority="23" operator="greaterThan">
      <formula>0</formula>
    </cfRule>
  </conditionalFormatting>
  <conditionalFormatting sqref="D25:S25">
    <cfRule type="cellIs" dxfId="892" priority="22" operator="greaterThan">
      <formula>0</formula>
    </cfRule>
  </conditionalFormatting>
  <conditionalFormatting sqref="D27:S27">
    <cfRule type="cellIs" dxfId="891" priority="21" operator="greaterThan">
      <formula>0</formula>
    </cfRule>
  </conditionalFormatting>
  <conditionalFormatting sqref="U6">
    <cfRule type="cellIs" dxfId="890" priority="20" operator="lessThan">
      <formula>0</formula>
    </cfRule>
  </conditionalFormatting>
  <conditionalFormatting sqref="U6">
    <cfRule type="cellIs" dxfId="889" priority="19" operator="lessThan">
      <formula>0</formula>
    </cfRule>
  </conditionalFormatting>
  <conditionalFormatting sqref="V6">
    <cfRule type="cellIs" dxfId="888" priority="18" operator="lessThan">
      <formula>0</formula>
    </cfRule>
  </conditionalFormatting>
  <conditionalFormatting sqref="V6">
    <cfRule type="cellIs" dxfId="887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102" t="s">
        <v>39</v>
      </c>
      <c r="B29" s="103"/>
      <c r="C29" s="104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86" priority="63" operator="equal">
      <formula>212030016606640</formula>
    </cfRule>
  </conditionalFormatting>
  <conditionalFormatting sqref="D29 E4:E6 E28:K29">
    <cfRule type="cellIs" dxfId="885" priority="61" operator="equal">
      <formula>$E$4</formula>
    </cfRule>
    <cfRule type="cellIs" dxfId="884" priority="62" operator="equal">
      <formula>2120</formula>
    </cfRule>
  </conditionalFormatting>
  <conditionalFormatting sqref="D29:E29 F4:F6 F28:F29">
    <cfRule type="cellIs" dxfId="883" priority="59" operator="equal">
      <formula>$F$4</formula>
    </cfRule>
    <cfRule type="cellIs" dxfId="882" priority="60" operator="equal">
      <formula>300</formula>
    </cfRule>
  </conditionalFormatting>
  <conditionalFormatting sqref="G4:G6 G28:G29">
    <cfRule type="cellIs" dxfId="881" priority="57" operator="equal">
      <formula>$G$4</formula>
    </cfRule>
    <cfRule type="cellIs" dxfId="880" priority="58" operator="equal">
      <formula>1660</formula>
    </cfRule>
  </conditionalFormatting>
  <conditionalFormatting sqref="H4:H6 H28:H29">
    <cfRule type="cellIs" dxfId="879" priority="55" operator="equal">
      <formula>$H$4</formula>
    </cfRule>
    <cfRule type="cellIs" dxfId="878" priority="56" operator="equal">
      <formula>6640</formula>
    </cfRule>
  </conditionalFormatting>
  <conditionalFormatting sqref="T6:T28 U28:V28">
    <cfRule type="cellIs" dxfId="877" priority="54" operator="lessThan">
      <formula>0</formula>
    </cfRule>
  </conditionalFormatting>
  <conditionalFormatting sqref="T7:T27">
    <cfRule type="cellIs" dxfId="876" priority="51" operator="lessThan">
      <formula>0</formula>
    </cfRule>
    <cfRule type="cellIs" dxfId="875" priority="52" operator="lessThan">
      <formula>0</formula>
    </cfRule>
    <cfRule type="cellIs" dxfId="874" priority="53" operator="lessThan">
      <formula>0</formula>
    </cfRule>
  </conditionalFormatting>
  <conditionalFormatting sqref="E4:E6 E28:K28">
    <cfRule type="cellIs" dxfId="873" priority="50" operator="equal">
      <formula>$E$4</formula>
    </cfRule>
  </conditionalFormatting>
  <conditionalFormatting sqref="D28:D29 D6 D4:M4">
    <cfRule type="cellIs" dxfId="872" priority="49" operator="equal">
      <formula>$D$4</formula>
    </cfRule>
  </conditionalFormatting>
  <conditionalFormatting sqref="I4:I6 I28:I29">
    <cfRule type="cellIs" dxfId="871" priority="48" operator="equal">
      <formula>$I$4</formula>
    </cfRule>
  </conditionalFormatting>
  <conditionalFormatting sqref="J4:J6 J28:J29">
    <cfRule type="cellIs" dxfId="870" priority="47" operator="equal">
      <formula>$J$4</formula>
    </cfRule>
  </conditionalFormatting>
  <conditionalFormatting sqref="K4:K6 K28:K29">
    <cfRule type="cellIs" dxfId="869" priority="46" operator="equal">
      <formula>$K$4</formula>
    </cfRule>
  </conditionalFormatting>
  <conditionalFormatting sqref="M4:M6">
    <cfRule type="cellIs" dxfId="868" priority="45" operator="equal">
      <formula>$L$4</formula>
    </cfRule>
  </conditionalFormatting>
  <conditionalFormatting sqref="T7:T28 U28:V28">
    <cfRule type="cellIs" dxfId="867" priority="42" operator="lessThan">
      <formula>0</formula>
    </cfRule>
    <cfRule type="cellIs" dxfId="866" priority="43" operator="lessThan">
      <formula>0</formula>
    </cfRule>
    <cfRule type="cellIs" dxfId="865" priority="44" operator="lessThan">
      <formula>0</formula>
    </cfRule>
  </conditionalFormatting>
  <conditionalFormatting sqref="D5:K5">
    <cfRule type="cellIs" dxfId="864" priority="41" operator="greaterThan">
      <formula>0</formula>
    </cfRule>
  </conditionalFormatting>
  <conditionalFormatting sqref="T6:T28 U28:V28">
    <cfRule type="cellIs" dxfId="863" priority="40" operator="lessThan">
      <formula>0</formula>
    </cfRule>
  </conditionalFormatting>
  <conditionalFormatting sqref="T7:T27">
    <cfRule type="cellIs" dxfId="862" priority="37" operator="lessThan">
      <formula>0</formula>
    </cfRule>
    <cfRule type="cellIs" dxfId="861" priority="38" operator="lessThan">
      <formula>0</formula>
    </cfRule>
    <cfRule type="cellIs" dxfId="860" priority="39" operator="lessThan">
      <formula>0</formula>
    </cfRule>
  </conditionalFormatting>
  <conditionalFormatting sqref="T7:T28 U28:V28">
    <cfRule type="cellIs" dxfId="859" priority="34" operator="lessThan">
      <formula>0</formula>
    </cfRule>
    <cfRule type="cellIs" dxfId="858" priority="35" operator="lessThan">
      <formula>0</formula>
    </cfRule>
    <cfRule type="cellIs" dxfId="857" priority="36" operator="lessThan">
      <formula>0</formula>
    </cfRule>
  </conditionalFormatting>
  <conditionalFormatting sqref="D5:K5">
    <cfRule type="cellIs" dxfId="856" priority="33" operator="greaterThan">
      <formula>0</formula>
    </cfRule>
  </conditionalFormatting>
  <conditionalFormatting sqref="L4 L6 L28:L29">
    <cfRule type="cellIs" dxfId="855" priority="32" operator="equal">
      <formula>$L$4</formula>
    </cfRule>
  </conditionalFormatting>
  <conditionalFormatting sqref="D7:S7">
    <cfRule type="cellIs" dxfId="854" priority="31" operator="greaterThan">
      <formula>0</formula>
    </cfRule>
  </conditionalFormatting>
  <conditionalFormatting sqref="D9:S9">
    <cfRule type="cellIs" dxfId="853" priority="30" operator="greaterThan">
      <formula>0</formula>
    </cfRule>
  </conditionalFormatting>
  <conditionalFormatting sqref="D11:S11">
    <cfRule type="cellIs" dxfId="852" priority="29" operator="greaterThan">
      <formula>0</formula>
    </cfRule>
  </conditionalFormatting>
  <conditionalFormatting sqref="D13:S13">
    <cfRule type="cellIs" dxfId="851" priority="28" operator="greaterThan">
      <formula>0</formula>
    </cfRule>
  </conditionalFormatting>
  <conditionalFormatting sqref="D15:S15">
    <cfRule type="cellIs" dxfId="850" priority="27" operator="greaterThan">
      <formula>0</formula>
    </cfRule>
  </conditionalFormatting>
  <conditionalFormatting sqref="D17:S17">
    <cfRule type="cellIs" dxfId="849" priority="26" operator="greaterThan">
      <formula>0</formula>
    </cfRule>
  </conditionalFormatting>
  <conditionalFormatting sqref="D19:S19">
    <cfRule type="cellIs" dxfId="848" priority="25" operator="greaterThan">
      <formula>0</formula>
    </cfRule>
  </conditionalFormatting>
  <conditionalFormatting sqref="D21:S21">
    <cfRule type="cellIs" dxfId="847" priority="24" operator="greaterThan">
      <formula>0</formula>
    </cfRule>
  </conditionalFormatting>
  <conditionalFormatting sqref="D23:S23">
    <cfRule type="cellIs" dxfId="846" priority="23" operator="greaterThan">
      <formula>0</formula>
    </cfRule>
  </conditionalFormatting>
  <conditionalFormatting sqref="D25:S25">
    <cfRule type="cellIs" dxfId="845" priority="22" operator="greaterThan">
      <formula>0</formula>
    </cfRule>
  </conditionalFormatting>
  <conditionalFormatting sqref="D27:S27">
    <cfRule type="cellIs" dxfId="844" priority="21" operator="greaterThan">
      <formula>0</formula>
    </cfRule>
  </conditionalFormatting>
  <conditionalFormatting sqref="U6">
    <cfRule type="cellIs" dxfId="843" priority="20" operator="lessThan">
      <formula>0</formula>
    </cfRule>
  </conditionalFormatting>
  <conditionalFormatting sqref="U6">
    <cfRule type="cellIs" dxfId="842" priority="19" operator="lessThan">
      <formula>0</formula>
    </cfRule>
  </conditionalFormatting>
  <conditionalFormatting sqref="V6">
    <cfRule type="cellIs" dxfId="841" priority="18" operator="lessThan">
      <formula>0</formula>
    </cfRule>
  </conditionalFormatting>
  <conditionalFormatting sqref="V6">
    <cfRule type="cellIs" dxfId="840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94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0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0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0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0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0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1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0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0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0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0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0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0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0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0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0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0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0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0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0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0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0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0">
        <f t="shared" si="6"/>
        <v>6900.0550000000003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102" t="s">
        <v>39</v>
      </c>
      <c r="B29" s="103"/>
      <c r="C29" s="104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39" priority="63" operator="equal">
      <formula>212030016606640</formula>
    </cfRule>
  </conditionalFormatting>
  <conditionalFormatting sqref="D29 E4:E6 E28:K29">
    <cfRule type="cellIs" dxfId="838" priority="61" operator="equal">
      <formula>$E$4</formula>
    </cfRule>
    <cfRule type="cellIs" dxfId="837" priority="62" operator="equal">
      <formula>2120</formula>
    </cfRule>
  </conditionalFormatting>
  <conditionalFormatting sqref="D29:E29 F4:F6 F28:F29">
    <cfRule type="cellIs" dxfId="836" priority="59" operator="equal">
      <formula>$F$4</formula>
    </cfRule>
    <cfRule type="cellIs" dxfId="835" priority="60" operator="equal">
      <formula>300</formula>
    </cfRule>
  </conditionalFormatting>
  <conditionalFormatting sqref="G4:G6 G28:G29">
    <cfRule type="cellIs" dxfId="834" priority="57" operator="equal">
      <formula>$G$4</formula>
    </cfRule>
    <cfRule type="cellIs" dxfId="833" priority="58" operator="equal">
      <formula>1660</formula>
    </cfRule>
  </conditionalFormatting>
  <conditionalFormatting sqref="H4:H6 H28:H29">
    <cfRule type="cellIs" dxfId="832" priority="55" operator="equal">
      <formula>$H$4</formula>
    </cfRule>
    <cfRule type="cellIs" dxfId="831" priority="56" operator="equal">
      <formula>6640</formula>
    </cfRule>
  </conditionalFormatting>
  <conditionalFormatting sqref="T6:T28 U28:V28">
    <cfRule type="cellIs" dxfId="830" priority="54" operator="lessThan">
      <formula>0</formula>
    </cfRule>
  </conditionalFormatting>
  <conditionalFormatting sqref="T7:T27">
    <cfRule type="cellIs" dxfId="829" priority="51" operator="lessThan">
      <formula>0</formula>
    </cfRule>
    <cfRule type="cellIs" dxfId="828" priority="52" operator="lessThan">
      <formula>0</formula>
    </cfRule>
    <cfRule type="cellIs" dxfId="827" priority="53" operator="lessThan">
      <formula>0</formula>
    </cfRule>
  </conditionalFormatting>
  <conditionalFormatting sqref="E4:E6 E28:K28">
    <cfRule type="cellIs" dxfId="826" priority="50" operator="equal">
      <formula>$E$4</formula>
    </cfRule>
  </conditionalFormatting>
  <conditionalFormatting sqref="D28:D29 D6 D4:M4">
    <cfRule type="cellIs" dxfId="825" priority="49" operator="equal">
      <formula>$D$4</formula>
    </cfRule>
  </conditionalFormatting>
  <conditionalFormatting sqref="I4:I6 I28:I29">
    <cfRule type="cellIs" dxfId="824" priority="48" operator="equal">
      <formula>$I$4</formula>
    </cfRule>
  </conditionalFormatting>
  <conditionalFormatting sqref="J4:J6 J28:J29">
    <cfRule type="cellIs" dxfId="823" priority="47" operator="equal">
      <formula>$J$4</formula>
    </cfRule>
  </conditionalFormatting>
  <conditionalFormatting sqref="K4:K6 K28:K29">
    <cfRule type="cellIs" dxfId="822" priority="46" operator="equal">
      <formula>$K$4</formula>
    </cfRule>
  </conditionalFormatting>
  <conditionalFormatting sqref="M4:M6">
    <cfRule type="cellIs" dxfId="821" priority="45" operator="equal">
      <formula>$L$4</formula>
    </cfRule>
  </conditionalFormatting>
  <conditionalFormatting sqref="T7:T28 U28:V28">
    <cfRule type="cellIs" dxfId="820" priority="42" operator="lessThan">
      <formula>0</formula>
    </cfRule>
    <cfRule type="cellIs" dxfId="819" priority="43" operator="lessThan">
      <formula>0</formula>
    </cfRule>
    <cfRule type="cellIs" dxfId="818" priority="44" operator="lessThan">
      <formula>0</formula>
    </cfRule>
  </conditionalFormatting>
  <conditionalFormatting sqref="D5:K5">
    <cfRule type="cellIs" dxfId="817" priority="41" operator="greaterThan">
      <formula>0</formula>
    </cfRule>
  </conditionalFormatting>
  <conditionalFormatting sqref="T6:T28 U28:V28">
    <cfRule type="cellIs" dxfId="816" priority="40" operator="lessThan">
      <formula>0</formula>
    </cfRule>
  </conditionalFormatting>
  <conditionalFormatting sqref="T7:T27">
    <cfRule type="cellIs" dxfId="815" priority="37" operator="lessThan">
      <formula>0</formula>
    </cfRule>
    <cfRule type="cellIs" dxfId="814" priority="38" operator="lessThan">
      <formula>0</formula>
    </cfRule>
    <cfRule type="cellIs" dxfId="813" priority="39" operator="lessThan">
      <formula>0</formula>
    </cfRule>
  </conditionalFormatting>
  <conditionalFormatting sqref="T7:T28 U28:V28">
    <cfRule type="cellIs" dxfId="812" priority="34" operator="lessThan">
      <formula>0</formula>
    </cfRule>
    <cfRule type="cellIs" dxfId="811" priority="35" operator="lessThan">
      <formula>0</formula>
    </cfRule>
    <cfRule type="cellIs" dxfId="810" priority="36" operator="lessThan">
      <formula>0</formula>
    </cfRule>
  </conditionalFormatting>
  <conditionalFormatting sqref="D5:K5">
    <cfRule type="cellIs" dxfId="809" priority="33" operator="greaterThan">
      <formula>0</formula>
    </cfRule>
  </conditionalFormatting>
  <conditionalFormatting sqref="L4 L6 L28:L29">
    <cfRule type="cellIs" dxfId="808" priority="32" operator="equal">
      <formula>$L$4</formula>
    </cfRule>
  </conditionalFormatting>
  <conditionalFormatting sqref="D7:S7">
    <cfRule type="cellIs" dxfId="807" priority="31" operator="greaterThan">
      <formula>0</formula>
    </cfRule>
  </conditionalFormatting>
  <conditionalFormatting sqref="D9:S9">
    <cfRule type="cellIs" dxfId="806" priority="30" operator="greaterThan">
      <formula>0</formula>
    </cfRule>
  </conditionalFormatting>
  <conditionalFormatting sqref="D11:S11">
    <cfRule type="cellIs" dxfId="805" priority="29" operator="greaterThan">
      <formula>0</formula>
    </cfRule>
  </conditionalFormatting>
  <conditionalFormatting sqref="D13:S13">
    <cfRule type="cellIs" dxfId="804" priority="28" operator="greaterThan">
      <formula>0</formula>
    </cfRule>
  </conditionalFormatting>
  <conditionalFormatting sqref="D15:S15">
    <cfRule type="cellIs" dxfId="803" priority="27" operator="greaterThan">
      <formula>0</formula>
    </cfRule>
  </conditionalFormatting>
  <conditionalFormatting sqref="D17:S17">
    <cfRule type="cellIs" dxfId="802" priority="26" operator="greaterThan">
      <formula>0</formula>
    </cfRule>
  </conditionalFormatting>
  <conditionalFormatting sqref="D19:S19">
    <cfRule type="cellIs" dxfId="801" priority="25" operator="greaterThan">
      <formula>0</formula>
    </cfRule>
  </conditionalFormatting>
  <conditionalFormatting sqref="D21:S21">
    <cfRule type="cellIs" dxfId="800" priority="24" operator="greaterThan">
      <formula>0</formula>
    </cfRule>
  </conditionalFormatting>
  <conditionalFormatting sqref="D23:S23">
    <cfRule type="cellIs" dxfId="799" priority="23" operator="greaterThan">
      <formula>0</formula>
    </cfRule>
  </conditionalFormatting>
  <conditionalFormatting sqref="D25:S25">
    <cfRule type="cellIs" dxfId="798" priority="22" operator="greaterThan">
      <formula>0</formula>
    </cfRule>
  </conditionalFormatting>
  <conditionalFormatting sqref="D27:S27">
    <cfRule type="cellIs" dxfId="797" priority="21" operator="greaterThan">
      <formula>0</formula>
    </cfRule>
  </conditionalFormatting>
  <conditionalFormatting sqref="U6">
    <cfRule type="cellIs" dxfId="796" priority="20" operator="lessThan">
      <formula>0</formula>
    </cfRule>
  </conditionalFormatting>
  <conditionalFormatting sqref="U6">
    <cfRule type="cellIs" dxfId="795" priority="19" operator="lessThan">
      <formula>0</formula>
    </cfRule>
  </conditionalFormatting>
  <conditionalFormatting sqref="V6">
    <cfRule type="cellIs" dxfId="794" priority="18" operator="lessThan">
      <formula>0</formula>
    </cfRule>
  </conditionalFormatting>
  <conditionalFormatting sqref="V6">
    <cfRule type="cellIs" dxfId="793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R28" sqref="R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x14ac:dyDescent="0.2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32" t="s">
        <v>97</v>
      </c>
      <c r="B3" s="132"/>
      <c r="C3" s="13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x14ac:dyDescent="0.25">
      <c r="A4" s="113" t="s">
        <v>1</v>
      </c>
      <c r="B4" s="113"/>
      <c r="C4" s="113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26"/>
      <c r="O4" s="127"/>
      <c r="P4" s="127"/>
      <c r="Q4" s="127"/>
      <c r="R4" s="127"/>
      <c r="S4" s="127"/>
      <c r="T4" s="127"/>
      <c r="U4" s="127"/>
      <c r="V4" s="128"/>
    </row>
    <row r="5" spans="1:22" x14ac:dyDescent="0.25">
      <c r="A5" s="113" t="s">
        <v>2</v>
      </c>
      <c r="B5" s="113"/>
      <c r="C5" s="113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9"/>
      <c r="O5" s="130"/>
      <c r="P5" s="130"/>
      <c r="Q5" s="130"/>
      <c r="R5" s="130"/>
      <c r="S5" s="130"/>
      <c r="T5" s="130"/>
      <c r="U5" s="130"/>
      <c r="V5" s="13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9922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9922</v>
      </c>
      <c r="N7" s="24">
        <f>D7+E7*20+F7*10+G7*9+H7*9+I7*191+J7*191+K7*182+L7*100</f>
        <v>11068</v>
      </c>
      <c r="O7" s="25">
        <f>M7*2.75%</f>
        <v>272.85500000000002</v>
      </c>
      <c r="P7" s="26">
        <v>-2000</v>
      </c>
      <c r="Q7" s="26">
        <v>70</v>
      </c>
      <c r="R7" s="24">
        <f>M7-(M7*2.75%)+I7*191+J7*191+K7*182+L7*100-Q7</f>
        <v>10725.145</v>
      </c>
      <c r="S7" s="25">
        <f>M7*0.95%</f>
        <v>94.259</v>
      </c>
      <c r="T7" s="64">
        <f>S7-Q7</f>
        <v>24.259</v>
      </c>
      <c r="U7" s="61"/>
      <c r="V7" s="62">
        <f>R7-U7</f>
        <v>10725.145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9387</v>
      </c>
      <c r="N8" s="24">
        <f t="shared" ref="N8:N27" si="1">D8+E8*20+F8*10+G8*9+H8*9+I8*191+J8*191+K8*182+L8*100</f>
        <v>9769</v>
      </c>
      <c r="O8" s="25">
        <f t="shared" ref="O8:O27" si="2">M8*2.75%</f>
        <v>258.14249999999998</v>
      </c>
      <c r="P8" s="26"/>
      <c r="Q8" s="26">
        <v>80</v>
      </c>
      <c r="R8" s="24">
        <f t="shared" ref="R8:R27" si="3">M8-(M8*2.75%)+I8*191+J8*191+K8*182+L8*100-Q8</f>
        <v>9430.8575000000001</v>
      </c>
      <c r="S8" s="25">
        <f t="shared" ref="S8:S27" si="4">M8*0.95%</f>
        <v>89.176500000000004</v>
      </c>
      <c r="T8" s="64">
        <f t="shared" ref="T8:T27" si="5">S8-Q8</f>
        <v>9.1765000000000043</v>
      </c>
      <c r="U8" s="61">
        <v>21</v>
      </c>
      <c r="V8" s="62">
        <f t="shared" ref="V8:V27" si="6">R8-U8</f>
        <v>9409.8575000000001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21808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21808</v>
      </c>
      <c r="N9" s="24">
        <f t="shared" si="1"/>
        <v>21808</v>
      </c>
      <c r="O9" s="25">
        <f t="shared" si="2"/>
        <v>599.72</v>
      </c>
      <c r="P9" s="26">
        <v>-5300</v>
      </c>
      <c r="Q9" s="26">
        <v>148</v>
      </c>
      <c r="R9" s="24">
        <f t="shared" si="3"/>
        <v>21060.28</v>
      </c>
      <c r="S9" s="25">
        <f t="shared" si="4"/>
        <v>207.17599999999999</v>
      </c>
      <c r="T9" s="64">
        <f t="shared" si="5"/>
        <v>59.175999999999988</v>
      </c>
      <c r="U9" s="61"/>
      <c r="V9" s="62">
        <f t="shared" si="6"/>
        <v>21060.28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7993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7993</v>
      </c>
      <c r="N12" s="24">
        <f t="shared" si="1"/>
        <v>7993</v>
      </c>
      <c r="O12" s="25">
        <f t="shared" si="2"/>
        <v>219.8075</v>
      </c>
      <c r="P12" s="26">
        <v>250</v>
      </c>
      <c r="Q12" s="26">
        <v>34</v>
      </c>
      <c r="R12" s="24">
        <f t="shared" si="3"/>
        <v>7739.1925000000001</v>
      </c>
      <c r="S12" s="25">
        <f t="shared" si="4"/>
        <v>75.933499999999995</v>
      </c>
      <c r="T12" s="64">
        <f t="shared" si="5"/>
        <v>41.933499999999995</v>
      </c>
      <c r="U12" s="61"/>
      <c r="V12" s="62">
        <f t="shared" si="6"/>
        <v>7739.1925000000001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25719</v>
      </c>
      <c r="E15" s="30">
        <v>20</v>
      </c>
      <c r="F15" s="30">
        <v>10</v>
      </c>
      <c r="G15" s="30"/>
      <c r="H15" s="30">
        <v>80</v>
      </c>
      <c r="I15" s="20">
        <v>5</v>
      </c>
      <c r="J15" s="20"/>
      <c r="K15" s="20"/>
      <c r="L15" s="20"/>
      <c r="M15" s="20">
        <f t="shared" si="0"/>
        <v>26939</v>
      </c>
      <c r="N15" s="24">
        <f t="shared" si="1"/>
        <v>27894</v>
      </c>
      <c r="O15" s="25">
        <f t="shared" si="2"/>
        <v>740.82249999999999</v>
      </c>
      <c r="P15" s="26"/>
      <c r="Q15" s="26">
        <v>160</v>
      </c>
      <c r="R15" s="24">
        <f t="shared" si="3"/>
        <v>26993.177500000002</v>
      </c>
      <c r="S15" s="25">
        <f t="shared" si="4"/>
        <v>255.9205</v>
      </c>
      <c r="T15" s="64">
        <f t="shared" si="5"/>
        <v>95.920500000000004</v>
      </c>
      <c r="U15" s="61"/>
      <c r="V15" s="62">
        <f t="shared" si="6"/>
        <v>26993.177500000002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18142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21992</v>
      </c>
      <c r="N16" s="24">
        <f t="shared" si="1"/>
        <v>21992</v>
      </c>
      <c r="O16" s="25">
        <f t="shared" si="2"/>
        <v>604.78</v>
      </c>
      <c r="P16" s="26"/>
      <c r="Q16" s="26">
        <v>108</v>
      </c>
      <c r="R16" s="24">
        <f t="shared" si="3"/>
        <v>21279.22</v>
      </c>
      <c r="S16" s="25">
        <f t="shared" si="4"/>
        <v>208.92400000000001</v>
      </c>
      <c r="T16" s="64">
        <f t="shared" si="5"/>
        <v>100.92400000000001</v>
      </c>
      <c r="U16" s="61"/>
      <c r="V16" s="62">
        <f t="shared" si="6"/>
        <v>21279.22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>
        <v>10</v>
      </c>
      <c r="F18" s="30">
        <v>130</v>
      </c>
      <c r="G18" s="30"/>
      <c r="H18" s="30">
        <v>410</v>
      </c>
      <c r="I18" s="20"/>
      <c r="J18" s="20"/>
      <c r="K18" s="20"/>
      <c r="L18" s="20"/>
      <c r="M18" s="20">
        <f t="shared" si="0"/>
        <v>15159</v>
      </c>
      <c r="N18" s="24">
        <f t="shared" si="1"/>
        <v>15159</v>
      </c>
      <c r="O18" s="25">
        <f t="shared" si="2"/>
        <v>416.8725</v>
      </c>
      <c r="P18" s="26"/>
      <c r="Q18" s="26">
        <v>150</v>
      </c>
      <c r="R18" s="24">
        <f t="shared" si="3"/>
        <v>14592.127500000001</v>
      </c>
      <c r="S18" s="25">
        <f t="shared" si="4"/>
        <v>144.01050000000001</v>
      </c>
      <c r="T18" s="64">
        <f t="shared" si="5"/>
        <v>-5.9894999999999925</v>
      </c>
      <c r="U18" s="61">
        <v>28</v>
      </c>
      <c r="V18" s="62">
        <f t="shared" si="6"/>
        <v>14564.127500000001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24203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31303</v>
      </c>
      <c r="N22" s="24">
        <f t="shared" si="1"/>
        <v>31303</v>
      </c>
      <c r="O22" s="25">
        <f t="shared" si="2"/>
        <v>860.83249999999998</v>
      </c>
      <c r="P22" s="26">
        <v>-1000</v>
      </c>
      <c r="Q22" s="26">
        <v>150</v>
      </c>
      <c r="R22" s="24">
        <f t="shared" si="3"/>
        <v>30292.1675</v>
      </c>
      <c r="S22" s="25">
        <f t="shared" si="4"/>
        <v>297.37849999999997</v>
      </c>
      <c r="T22" s="64">
        <f t="shared" si="5"/>
        <v>147.37849999999997</v>
      </c>
      <c r="U22" s="61">
        <v>50</v>
      </c>
      <c r="V22" s="62">
        <f t="shared" si="6"/>
        <v>30242.1675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21028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21028</v>
      </c>
      <c r="N27" s="40">
        <f t="shared" si="1"/>
        <v>23758</v>
      </c>
      <c r="O27" s="25">
        <f t="shared" si="2"/>
        <v>578.27</v>
      </c>
      <c r="P27" s="41"/>
      <c r="Q27" s="41">
        <v>150</v>
      </c>
      <c r="R27" s="24">
        <f t="shared" si="3"/>
        <v>23029.73</v>
      </c>
      <c r="S27" s="42">
        <f t="shared" si="4"/>
        <v>199.76599999999999</v>
      </c>
      <c r="T27" s="65">
        <f t="shared" si="5"/>
        <v>49.765999999999991</v>
      </c>
      <c r="U27" s="61"/>
      <c r="V27" s="62">
        <f t="shared" si="6"/>
        <v>23029.73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258331</v>
      </c>
      <c r="E28" s="45">
        <f t="shared" si="7"/>
        <v>1390</v>
      </c>
      <c r="F28" s="45">
        <f t="shared" ref="F28:V28" si="8">SUM(F7:F27)</f>
        <v>2360</v>
      </c>
      <c r="G28" s="45">
        <f t="shared" si="8"/>
        <v>140</v>
      </c>
      <c r="H28" s="45">
        <f t="shared" si="8"/>
        <v>3160</v>
      </c>
      <c r="I28" s="45">
        <f t="shared" si="8"/>
        <v>88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339431</v>
      </c>
      <c r="N28" s="66">
        <f t="shared" si="8"/>
        <v>360789</v>
      </c>
      <c r="O28" s="67">
        <f t="shared" si="8"/>
        <v>9334.3525000000009</v>
      </c>
      <c r="P28" s="66">
        <f t="shared" si="8"/>
        <v>12473</v>
      </c>
      <c r="Q28" s="66">
        <f t="shared" si="8"/>
        <v>1867</v>
      </c>
      <c r="R28" s="66">
        <f t="shared" si="8"/>
        <v>349587.64749999996</v>
      </c>
      <c r="S28" s="66">
        <f t="shared" si="8"/>
        <v>3224.5944999999997</v>
      </c>
      <c r="T28" s="68">
        <f t="shared" si="8"/>
        <v>1357.5944999999997</v>
      </c>
      <c r="U28" s="68">
        <f t="shared" si="8"/>
        <v>601</v>
      </c>
      <c r="V28" s="68">
        <f t="shared" si="8"/>
        <v>348986.64749999996</v>
      </c>
    </row>
    <row r="29" spans="1:22" ht="15.75" thickBot="1" x14ac:dyDescent="0.3">
      <c r="A29" s="102" t="s">
        <v>39</v>
      </c>
      <c r="B29" s="103"/>
      <c r="C29" s="104"/>
      <c r="D29" s="48">
        <f>D4+D5-D28</f>
        <v>657131</v>
      </c>
      <c r="E29" s="48">
        <f t="shared" ref="E29:L29" si="9">E4+E5-E28</f>
        <v>5605</v>
      </c>
      <c r="F29" s="48">
        <f t="shared" si="9"/>
        <v>15840</v>
      </c>
      <c r="G29" s="48">
        <f t="shared" si="9"/>
        <v>60</v>
      </c>
      <c r="H29" s="48">
        <f t="shared" si="9"/>
        <v>34285</v>
      </c>
      <c r="I29" s="48">
        <f t="shared" si="9"/>
        <v>940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792" priority="63" operator="equal">
      <formula>212030016606640</formula>
    </cfRule>
  </conditionalFormatting>
  <conditionalFormatting sqref="D29 E4:E6 E28:K29">
    <cfRule type="cellIs" dxfId="791" priority="61" operator="equal">
      <formula>$E$4</formula>
    </cfRule>
    <cfRule type="cellIs" dxfId="790" priority="62" operator="equal">
      <formula>2120</formula>
    </cfRule>
  </conditionalFormatting>
  <conditionalFormatting sqref="D29:E29 F4:F6 F28:F29">
    <cfRule type="cellIs" dxfId="789" priority="59" operator="equal">
      <formula>$F$4</formula>
    </cfRule>
    <cfRule type="cellIs" dxfId="788" priority="60" operator="equal">
      <formula>300</formula>
    </cfRule>
  </conditionalFormatting>
  <conditionalFormatting sqref="G4:G6 G28:G29">
    <cfRule type="cellIs" dxfId="787" priority="57" operator="equal">
      <formula>$G$4</formula>
    </cfRule>
    <cfRule type="cellIs" dxfId="786" priority="58" operator="equal">
      <formula>1660</formula>
    </cfRule>
  </conditionalFormatting>
  <conditionalFormatting sqref="H4:H6 H28:H29">
    <cfRule type="cellIs" dxfId="785" priority="55" operator="equal">
      <formula>$H$4</formula>
    </cfRule>
    <cfRule type="cellIs" dxfId="784" priority="56" operator="equal">
      <formula>6640</formula>
    </cfRule>
  </conditionalFormatting>
  <conditionalFormatting sqref="T6:T28 U28:V28">
    <cfRule type="cellIs" dxfId="783" priority="54" operator="lessThan">
      <formula>0</formula>
    </cfRule>
  </conditionalFormatting>
  <conditionalFormatting sqref="T7:T27">
    <cfRule type="cellIs" dxfId="782" priority="51" operator="lessThan">
      <formula>0</formula>
    </cfRule>
    <cfRule type="cellIs" dxfId="781" priority="52" operator="lessThan">
      <formula>0</formula>
    </cfRule>
    <cfRule type="cellIs" dxfId="780" priority="53" operator="lessThan">
      <formula>0</formula>
    </cfRule>
  </conditionalFormatting>
  <conditionalFormatting sqref="E4:E6 E28:K28">
    <cfRule type="cellIs" dxfId="779" priority="50" operator="equal">
      <formula>$E$4</formula>
    </cfRule>
  </conditionalFormatting>
  <conditionalFormatting sqref="D28:D29 D6 D4:M4">
    <cfRule type="cellIs" dxfId="778" priority="49" operator="equal">
      <formula>$D$4</formula>
    </cfRule>
  </conditionalFormatting>
  <conditionalFormatting sqref="I4:I6 I28:I29">
    <cfRule type="cellIs" dxfId="777" priority="48" operator="equal">
      <formula>$I$4</formula>
    </cfRule>
  </conditionalFormatting>
  <conditionalFormatting sqref="J4:J6 J28:J29">
    <cfRule type="cellIs" dxfId="776" priority="47" operator="equal">
      <formula>$J$4</formula>
    </cfRule>
  </conditionalFormatting>
  <conditionalFormatting sqref="K4:K6 K28:K29">
    <cfRule type="cellIs" dxfId="775" priority="46" operator="equal">
      <formula>$K$4</formula>
    </cfRule>
  </conditionalFormatting>
  <conditionalFormatting sqref="M4:M6">
    <cfRule type="cellIs" dxfId="774" priority="45" operator="equal">
      <formula>$L$4</formula>
    </cfRule>
  </conditionalFormatting>
  <conditionalFormatting sqref="T7:T28 U28:V28">
    <cfRule type="cellIs" dxfId="773" priority="42" operator="lessThan">
      <formula>0</formula>
    </cfRule>
    <cfRule type="cellIs" dxfId="772" priority="43" operator="lessThan">
      <formula>0</formula>
    </cfRule>
    <cfRule type="cellIs" dxfId="771" priority="44" operator="lessThan">
      <formula>0</formula>
    </cfRule>
  </conditionalFormatting>
  <conditionalFormatting sqref="D5:K5">
    <cfRule type="cellIs" dxfId="770" priority="41" operator="greaterThan">
      <formula>0</formula>
    </cfRule>
  </conditionalFormatting>
  <conditionalFormatting sqref="T6:T28 U28:V28">
    <cfRule type="cellIs" dxfId="769" priority="40" operator="lessThan">
      <formula>0</formula>
    </cfRule>
  </conditionalFormatting>
  <conditionalFormatting sqref="T7:T27">
    <cfRule type="cellIs" dxfId="768" priority="37" operator="lessThan">
      <formula>0</formula>
    </cfRule>
    <cfRule type="cellIs" dxfId="767" priority="38" operator="lessThan">
      <formula>0</formula>
    </cfRule>
    <cfRule type="cellIs" dxfId="766" priority="39" operator="lessThan">
      <formula>0</formula>
    </cfRule>
  </conditionalFormatting>
  <conditionalFormatting sqref="T7:T28 U28:V28">
    <cfRule type="cellIs" dxfId="765" priority="34" operator="lessThan">
      <formula>0</formula>
    </cfRule>
    <cfRule type="cellIs" dxfId="764" priority="35" operator="lessThan">
      <formula>0</formula>
    </cfRule>
    <cfRule type="cellIs" dxfId="763" priority="36" operator="lessThan">
      <formula>0</formula>
    </cfRule>
  </conditionalFormatting>
  <conditionalFormatting sqref="D5:K5">
    <cfRule type="cellIs" dxfId="762" priority="33" operator="greaterThan">
      <formula>0</formula>
    </cfRule>
  </conditionalFormatting>
  <conditionalFormatting sqref="L4 L6 L28:L29">
    <cfRule type="cellIs" dxfId="761" priority="32" operator="equal">
      <formula>$L$4</formula>
    </cfRule>
  </conditionalFormatting>
  <conditionalFormatting sqref="D7:S7">
    <cfRule type="cellIs" dxfId="760" priority="31" operator="greaterThan">
      <formula>0</formula>
    </cfRule>
  </conditionalFormatting>
  <conditionalFormatting sqref="D9:S9">
    <cfRule type="cellIs" dxfId="759" priority="30" operator="greaterThan">
      <formula>0</formula>
    </cfRule>
  </conditionalFormatting>
  <conditionalFormatting sqref="D11:S11">
    <cfRule type="cellIs" dxfId="758" priority="29" operator="greaterThan">
      <formula>0</formula>
    </cfRule>
  </conditionalFormatting>
  <conditionalFormatting sqref="D13:S13">
    <cfRule type="cellIs" dxfId="757" priority="28" operator="greaterThan">
      <formula>0</formula>
    </cfRule>
  </conditionalFormatting>
  <conditionalFormatting sqref="D15:S15">
    <cfRule type="cellIs" dxfId="756" priority="27" operator="greaterThan">
      <formula>0</formula>
    </cfRule>
  </conditionalFormatting>
  <conditionalFormatting sqref="D17:S17">
    <cfRule type="cellIs" dxfId="755" priority="26" operator="greaterThan">
      <formula>0</formula>
    </cfRule>
  </conditionalFormatting>
  <conditionalFormatting sqref="D19:S19">
    <cfRule type="cellIs" dxfId="754" priority="25" operator="greaterThan">
      <formula>0</formula>
    </cfRule>
  </conditionalFormatting>
  <conditionalFormatting sqref="D21:S21">
    <cfRule type="cellIs" dxfId="753" priority="24" operator="greaterThan">
      <formula>0</formula>
    </cfRule>
  </conditionalFormatting>
  <conditionalFormatting sqref="D23:S23">
    <cfRule type="cellIs" dxfId="752" priority="23" operator="greaterThan">
      <formula>0</formula>
    </cfRule>
  </conditionalFormatting>
  <conditionalFormatting sqref="D25:S25 R26:R27">
    <cfRule type="cellIs" dxfId="751" priority="22" operator="greaterThan">
      <formula>0</formula>
    </cfRule>
  </conditionalFormatting>
  <conditionalFormatting sqref="D27:Q27 S27">
    <cfRule type="cellIs" dxfId="750" priority="21" operator="greaterThan">
      <formula>0</formula>
    </cfRule>
  </conditionalFormatting>
  <conditionalFormatting sqref="U6">
    <cfRule type="cellIs" dxfId="749" priority="20" operator="lessThan">
      <formula>0</formula>
    </cfRule>
  </conditionalFormatting>
  <conditionalFormatting sqref="U6">
    <cfRule type="cellIs" dxfId="748" priority="19" operator="lessThan">
      <formula>0</formula>
    </cfRule>
  </conditionalFormatting>
  <conditionalFormatting sqref="V6">
    <cfRule type="cellIs" dxfId="747" priority="18" operator="lessThan">
      <formula>0</formula>
    </cfRule>
  </conditionalFormatting>
  <conditionalFormatting sqref="V6">
    <cfRule type="cellIs" dxfId="746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G17" sqref="G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100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'15'!D29</f>
        <v>657131</v>
      </c>
      <c r="E4" s="2">
        <f>'15'!E29</f>
        <v>5605</v>
      </c>
      <c r="F4" s="2">
        <f>'15'!F29</f>
        <v>15840</v>
      </c>
      <c r="G4" s="2">
        <f>'15'!G29</f>
        <v>60</v>
      </c>
      <c r="H4" s="2">
        <f>'15'!H29</f>
        <v>34285</v>
      </c>
      <c r="I4" s="2">
        <f>'15'!I29</f>
        <v>940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5124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5124</v>
      </c>
      <c r="N7" s="24">
        <f>D7+E7*20+F7*10+G7*9+H7*9+I7*191+J7*191+K7*182+L7*100</f>
        <v>5124</v>
      </c>
      <c r="O7" s="25">
        <f>M7*2.75%</f>
        <v>140.91</v>
      </c>
      <c r="P7" s="26"/>
      <c r="Q7" s="26"/>
      <c r="R7" s="24">
        <f>M7-(M7*2.75%)+I7*191+J7*191+K7*182+L7*100-Q7</f>
        <v>4983.09</v>
      </c>
      <c r="S7" s="25">
        <f>M7*0.95%</f>
        <v>48.677999999999997</v>
      </c>
      <c r="T7" s="27">
        <f>S7-Q7</f>
        <v>48.677999999999997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1131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1131</v>
      </c>
      <c r="N8" s="24">
        <f t="shared" ref="N8:N27" si="1">D8+E8*20+F8*10+G8*9+H8*9+I8*191+J8*191+K8*182+L8*100</f>
        <v>1131</v>
      </c>
      <c r="O8" s="25">
        <f t="shared" ref="O8:O27" si="2">M8*2.75%</f>
        <v>31.102499999999999</v>
      </c>
      <c r="P8" s="26"/>
      <c r="Q8" s="26"/>
      <c r="R8" s="24">
        <f t="shared" ref="R8:R27" si="3">M8-(M8*2.75%)+I8*191+J8*191+K8*182+L8*100-Q8</f>
        <v>1099.8975</v>
      </c>
      <c r="S8" s="25">
        <f t="shared" ref="S8:S27" si="4">M8*0.95%</f>
        <v>10.7445</v>
      </c>
      <c r="T8" s="27">
        <f t="shared" ref="T8:T27" si="5">S8-Q8</f>
        <v>10.7445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2056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2056</v>
      </c>
      <c r="N9" s="24">
        <f t="shared" si="1"/>
        <v>2056</v>
      </c>
      <c r="O9" s="25">
        <f t="shared" si="2"/>
        <v>56.54</v>
      </c>
      <c r="P9" s="26"/>
      <c r="Q9" s="26"/>
      <c r="R9" s="24">
        <f t="shared" si="3"/>
        <v>1999.46</v>
      </c>
      <c r="S9" s="25">
        <f t="shared" si="4"/>
        <v>19.532</v>
      </c>
      <c r="T9" s="27">
        <f t="shared" si="5"/>
        <v>19.532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3622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3622</v>
      </c>
      <c r="N10" s="24">
        <f t="shared" si="1"/>
        <v>3622</v>
      </c>
      <c r="O10" s="25">
        <f t="shared" si="2"/>
        <v>99.605000000000004</v>
      </c>
      <c r="P10" s="26"/>
      <c r="Q10" s="26">
        <v>22</v>
      </c>
      <c r="R10" s="24">
        <f t="shared" si="3"/>
        <v>3500.395</v>
      </c>
      <c r="S10" s="25">
        <f t="shared" si="4"/>
        <v>34.408999999999999</v>
      </c>
      <c r="T10" s="27">
        <f t="shared" si="5"/>
        <v>12.408999999999999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565</v>
      </c>
      <c r="N12" s="24">
        <f t="shared" si="1"/>
        <v>565</v>
      </c>
      <c r="O12" s="25">
        <f t="shared" si="2"/>
        <v>15.5375</v>
      </c>
      <c r="P12" s="26"/>
      <c r="Q12" s="26"/>
      <c r="R12" s="24">
        <f t="shared" si="3"/>
        <v>549.46249999999998</v>
      </c>
      <c r="S12" s="25">
        <f t="shared" si="4"/>
        <v>5.3674999999999997</v>
      </c>
      <c r="T12" s="27">
        <f t="shared" si="5"/>
        <v>5.3674999999999997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3187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3187</v>
      </c>
      <c r="N14" s="24">
        <f t="shared" si="1"/>
        <v>3187</v>
      </c>
      <c r="O14" s="25">
        <f t="shared" si="2"/>
        <v>87.642499999999998</v>
      </c>
      <c r="P14" s="26"/>
      <c r="Q14" s="26"/>
      <c r="R14" s="24">
        <f t="shared" si="3"/>
        <v>3099.3575000000001</v>
      </c>
      <c r="S14" s="25">
        <f t="shared" si="4"/>
        <v>30.276499999999999</v>
      </c>
      <c r="T14" s="27">
        <f t="shared" si="5"/>
        <v>30.276499999999999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6095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6275</v>
      </c>
      <c r="N15" s="24">
        <f t="shared" si="1"/>
        <v>6275</v>
      </c>
      <c r="O15" s="25">
        <f t="shared" si="2"/>
        <v>172.5625</v>
      </c>
      <c r="P15" s="26"/>
      <c r="Q15" s="26">
        <v>100</v>
      </c>
      <c r="R15" s="24">
        <f t="shared" si="3"/>
        <v>6002.4375</v>
      </c>
      <c r="S15" s="25">
        <f t="shared" si="4"/>
        <v>59.612499999999997</v>
      </c>
      <c r="T15" s="27">
        <f t="shared" si="5"/>
        <v>-40.387500000000003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1436</v>
      </c>
      <c r="N16" s="24">
        <f t="shared" si="1"/>
        <v>1436</v>
      </c>
      <c r="O16" s="25">
        <f t="shared" si="2"/>
        <v>39.49</v>
      </c>
      <c r="P16" s="26"/>
      <c r="Q16" s="26"/>
      <c r="R16" s="24">
        <f t="shared" si="3"/>
        <v>1396.51</v>
      </c>
      <c r="S16" s="25">
        <f t="shared" si="4"/>
        <v>13.641999999999999</v>
      </c>
      <c r="T16" s="27">
        <f t="shared" si="5"/>
        <v>13.641999999999999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4320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4320</v>
      </c>
      <c r="N18" s="24">
        <f t="shared" si="1"/>
        <v>6230</v>
      </c>
      <c r="O18" s="25">
        <f t="shared" si="2"/>
        <v>118.8</v>
      </c>
      <c r="P18" s="26"/>
      <c r="Q18" s="26">
        <v>100</v>
      </c>
      <c r="R18" s="24">
        <f t="shared" si="3"/>
        <v>6011.2</v>
      </c>
      <c r="S18" s="25">
        <f t="shared" si="4"/>
        <v>41.04</v>
      </c>
      <c r="T18" s="27">
        <f t="shared" si="5"/>
        <v>-58.96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5011</v>
      </c>
      <c r="E19" s="30"/>
      <c r="F19" s="30"/>
      <c r="G19" s="30"/>
      <c r="H19" s="30"/>
      <c r="I19" s="20"/>
      <c r="J19" s="20"/>
      <c r="K19" s="20">
        <v>2</v>
      </c>
      <c r="L19" s="20"/>
      <c r="M19" s="20">
        <f t="shared" si="0"/>
        <v>5011</v>
      </c>
      <c r="N19" s="24">
        <f t="shared" si="1"/>
        <v>5375</v>
      </c>
      <c r="O19" s="25">
        <f t="shared" si="2"/>
        <v>137.80250000000001</v>
      </c>
      <c r="P19" s="26"/>
      <c r="Q19" s="26">
        <v>100</v>
      </c>
      <c r="R19" s="24">
        <f t="shared" si="3"/>
        <v>5137.1975000000002</v>
      </c>
      <c r="S19" s="25">
        <f t="shared" si="4"/>
        <v>47.604500000000002</v>
      </c>
      <c r="T19" s="27">
        <f t="shared" si="5"/>
        <v>-52.395499999999998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2676</v>
      </c>
      <c r="E21" s="30">
        <v>10</v>
      </c>
      <c r="F21" s="30">
        <v>100</v>
      </c>
      <c r="G21" s="30"/>
      <c r="H21" s="30"/>
      <c r="I21" s="20">
        <v>1</v>
      </c>
      <c r="J21" s="20"/>
      <c r="K21" s="20"/>
      <c r="L21" s="20"/>
      <c r="M21" s="20">
        <f t="shared" si="0"/>
        <v>3876</v>
      </c>
      <c r="N21" s="24">
        <f t="shared" si="1"/>
        <v>4067</v>
      </c>
      <c r="O21" s="25">
        <f t="shared" si="2"/>
        <v>106.59</v>
      </c>
      <c r="P21" s="26"/>
      <c r="Q21" s="26">
        <v>20</v>
      </c>
      <c r="R21" s="24">
        <f t="shared" si="3"/>
        <v>3940.41</v>
      </c>
      <c r="S21" s="25">
        <f t="shared" si="4"/>
        <v>36.821999999999996</v>
      </c>
      <c r="T21" s="27">
        <f t="shared" si="5"/>
        <v>16.821999999999996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2365</v>
      </c>
      <c r="N22" s="24">
        <f t="shared" si="1"/>
        <v>2365</v>
      </c>
      <c r="O22" s="25">
        <f t="shared" si="2"/>
        <v>65.037499999999994</v>
      </c>
      <c r="P22" s="26"/>
      <c r="Q22" s="26"/>
      <c r="R22" s="24">
        <f t="shared" si="3"/>
        <v>2299.9625000000001</v>
      </c>
      <c r="S22" s="25">
        <f t="shared" si="4"/>
        <v>22.467500000000001</v>
      </c>
      <c r="T22" s="27">
        <f t="shared" si="5"/>
        <v>22.467500000000001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5346</v>
      </c>
      <c r="N23" s="24">
        <f t="shared" si="1"/>
        <v>5346</v>
      </c>
      <c r="O23" s="25">
        <f t="shared" si="2"/>
        <v>147.01500000000001</v>
      </c>
      <c r="P23" s="26"/>
      <c r="Q23" s="26">
        <v>50</v>
      </c>
      <c r="R23" s="24">
        <f t="shared" si="3"/>
        <v>5148.9849999999997</v>
      </c>
      <c r="S23" s="25">
        <f t="shared" si="4"/>
        <v>50.786999999999999</v>
      </c>
      <c r="T23" s="27">
        <f t="shared" si="5"/>
        <v>0.78699999999999903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514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</v>
      </c>
      <c r="N24" s="24">
        <f t="shared" si="1"/>
        <v>514</v>
      </c>
      <c r="O24" s="25">
        <f t="shared" si="2"/>
        <v>14.135</v>
      </c>
      <c r="P24" s="26"/>
      <c r="Q24" s="26"/>
      <c r="R24" s="24">
        <f t="shared" si="3"/>
        <v>499.86500000000001</v>
      </c>
      <c r="S24" s="25">
        <f t="shared" si="4"/>
        <v>4.883</v>
      </c>
      <c r="T24" s="27">
        <f t="shared" si="5"/>
        <v>4.883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2470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2470</v>
      </c>
      <c r="N25" s="24">
        <f t="shared" si="1"/>
        <v>2834</v>
      </c>
      <c r="O25" s="25">
        <f t="shared" si="2"/>
        <v>67.924999999999997</v>
      </c>
      <c r="P25" s="26"/>
      <c r="Q25" s="26">
        <v>43</v>
      </c>
      <c r="R25" s="24">
        <f t="shared" si="3"/>
        <v>2723.0749999999998</v>
      </c>
      <c r="S25" s="25">
        <f t="shared" si="4"/>
        <v>23.465</v>
      </c>
      <c r="T25" s="27">
        <f t="shared" si="5"/>
        <v>-19.535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4010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4010</v>
      </c>
      <c r="N26" s="24">
        <f t="shared" si="1"/>
        <v>4010</v>
      </c>
      <c r="O26" s="25">
        <f t="shared" si="2"/>
        <v>110.27500000000001</v>
      </c>
      <c r="P26" s="26"/>
      <c r="Q26" s="26"/>
      <c r="R26" s="24">
        <f t="shared" si="3"/>
        <v>3899.7249999999999</v>
      </c>
      <c r="S26" s="25">
        <f t="shared" si="4"/>
        <v>38.094999999999999</v>
      </c>
      <c r="T26" s="27">
        <f t="shared" si="5"/>
        <v>38.094999999999999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53012</v>
      </c>
      <c r="E28" s="45">
        <f t="shared" si="6"/>
        <v>10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20</v>
      </c>
      <c r="I28" s="45">
        <f t="shared" si="7"/>
        <v>11</v>
      </c>
      <c r="J28" s="45">
        <f t="shared" si="7"/>
        <v>0</v>
      </c>
      <c r="K28" s="45">
        <f t="shared" si="7"/>
        <v>4</v>
      </c>
      <c r="L28" s="45">
        <f t="shared" si="7"/>
        <v>0</v>
      </c>
      <c r="M28" s="45">
        <f t="shared" si="7"/>
        <v>54392</v>
      </c>
      <c r="N28" s="45">
        <f t="shared" si="7"/>
        <v>57221</v>
      </c>
      <c r="O28" s="46">
        <f t="shared" si="7"/>
        <v>1495.78</v>
      </c>
      <c r="P28" s="45">
        <f t="shared" si="7"/>
        <v>0</v>
      </c>
      <c r="Q28" s="45">
        <f t="shared" si="7"/>
        <v>435</v>
      </c>
      <c r="R28" s="45">
        <f t="shared" si="7"/>
        <v>55290.219999999994</v>
      </c>
      <c r="S28" s="45">
        <f t="shared" si="7"/>
        <v>516.72399999999993</v>
      </c>
      <c r="T28" s="47">
        <f t="shared" si="7"/>
        <v>81.723999999999975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604119</v>
      </c>
      <c r="E29" s="48">
        <f t="shared" ref="E29:L29" si="8">E4+E5-E28</f>
        <v>5595</v>
      </c>
      <c r="F29" s="48">
        <f t="shared" si="8"/>
        <v>15740</v>
      </c>
      <c r="G29" s="48">
        <f t="shared" si="8"/>
        <v>60</v>
      </c>
      <c r="H29" s="48">
        <f t="shared" si="8"/>
        <v>34265</v>
      </c>
      <c r="I29" s="48">
        <f t="shared" si="8"/>
        <v>929</v>
      </c>
      <c r="J29" s="48">
        <f t="shared" si="8"/>
        <v>469</v>
      </c>
      <c r="K29" s="48">
        <f t="shared" si="8"/>
        <v>333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5" priority="43" operator="equal">
      <formula>212030016606640</formula>
    </cfRule>
  </conditionalFormatting>
  <conditionalFormatting sqref="D29 E4:E6 E28:K29">
    <cfRule type="cellIs" dxfId="744" priority="41" operator="equal">
      <formula>$E$4</formula>
    </cfRule>
    <cfRule type="cellIs" dxfId="743" priority="42" operator="equal">
      <formula>2120</formula>
    </cfRule>
  </conditionalFormatting>
  <conditionalFormatting sqref="D29:E29 F4:F6 F28:F29">
    <cfRule type="cellIs" dxfId="742" priority="39" operator="equal">
      <formula>$F$4</formula>
    </cfRule>
    <cfRule type="cellIs" dxfId="741" priority="40" operator="equal">
      <formula>300</formula>
    </cfRule>
  </conditionalFormatting>
  <conditionalFormatting sqref="G4:G6 G28:G29">
    <cfRule type="cellIs" dxfId="740" priority="37" operator="equal">
      <formula>$G$4</formula>
    </cfRule>
    <cfRule type="cellIs" dxfId="739" priority="38" operator="equal">
      <formula>1660</formula>
    </cfRule>
  </conditionalFormatting>
  <conditionalFormatting sqref="H4:H6 H28:H29">
    <cfRule type="cellIs" dxfId="738" priority="35" operator="equal">
      <formula>$H$4</formula>
    </cfRule>
    <cfRule type="cellIs" dxfId="737" priority="36" operator="equal">
      <formula>6640</formula>
    </cfRule>
  </conditionalFormatting>
  <conditionalFormatting sqref="T6:T28">
    <cfRule type="cellIs" dxfId="736" priority="34" operator="lessThan">
      <formula>0</formula>
    </cfRule>
  </conditionalFormatting>
  <conditionalFormatting sqref="T7:T27">
    <cfRule type="cellIs" dxfId="735" priority="31" operator="lessThan">
      <formula>0</formula>
    </cfRule>
    <cfRule type="cellIs" dxfId="734" priority="32" operator="lessThan">
      <formula>0</formula>
    </cfRule>
    <cfRule type="cellIs" dxfId="733" priority="33" operator="lessThan">
      <formula>0</formula>
    </cfRule>
  </conditionalFormatting>
  <conditionalFormatting sqref="E4:E6 E28:K28">
    <cfRule type="cellIs" dxfId="732" priority="30" operator="equal">
      <formula>$E$4</formula>
    </cfRule>
  </conditionalFormatting>
  <conditionalFormatting sqref="D28:D29 D6 D4:M4">
    <cfRule type="cellIs" dxfId="731" priority="29" operator="equal">
      <formula>$D$4</formula>
    </cfRule>
  </conditionalFormatting>
  <conditionalFormatting sqref="I4:I6 I28:I29">
    <cfRule type="cellIs" dxfId="730" priority="28" operator="equal">
      <formula>$I$4</formula>
    </cfRule>
  </conditionalFormatting>
  <conditionalFormatting sqref="J4:J6 J28:J29">
    <cfRule type="cellIs" dxfId="729" priority="27" operator="equal">
      <formula>$J$4</formula>
    </cfRule>
  </conditionalFormatting>
  <conditionalFormatting sqref="K4:K6 K28:K29">
    <cfRule type="cellIs" dxfId="728" priority="26" operator="equal">
      <formula>$K$4</formula>
    </cfRule>
  </conditionalFormatting>
  <conditionalFormatting sqref="M4:M6">
    <cfRule type="cellIs" dxfId="727" priority="25" operator="equal">
      <formula>$L$4</formula>
    </cfRule>
  </conditionalFormatting>
  <conditionalFormatting sqref="T7:T28">
    <cfRule type="cellIs" dxfId="726" priority="22" operator="lessThan">
      <formula>0</formula>
    </cfRule>
    <cfRule type="cellIs" dxfId="725" priority="23" operator="lessThan">
      <formula>0</formula>
    </cfRule>
    <cfRule type="cellIs" dxfId="724" priority="24" operator="lessThan">
      <formula>0</formula>
    </cfRule>
  </conditionalFormatting>
  <conditionalFormatting sqref="D5:K5">
    <cfRule type="cellIs" dxfId="723" priority="21" operator="greaterThan">
      <formula>0</formula>
    </cfRule>
  </conditionalFormatting>
  <conditionalFormatting sqref="T6:T28">
    <cfRule type="cellIs" dxfId="722" priority="20" operator="lessThan">
      <formula>0</formula>
    </cfRule>
  </conditionalFormatting>
  <conditionalFormatting sqref="T7:T27">
    <cfRule type="cellIs" dxfId="721" priority="17" operator="lessThan">
      <formula>0</formula>
    </cfRule>
    <cfRule type="cellIs" dxfId="720" priority="18" operator="lessThan">
      <formula>0</formula>
    </cfRule>
    <cfRule type="cellIs" dxfId="719" priority="19" operator="lessThan">
      <formula>0</formula>
    </cfRule>
  </conditionalFormatting>
  <conditionalFormatting sqref="T7:T28">
    <cfRule type="cellIs" dxfId="718" priority="14" operator="lessThan">
      <formula>0</formula>
    </cfRule>
    <cfRule type="cellIs" dxfId="717" priority="15" operator="lessThan">
      <formula>0</formula>
    </cfRule>
    <cfRule type="cellIs" dxfId="716" priority="16" operator="lessThan">
      <formula>0</formula>
    </cfRule>
  </conditionalFormatting>
  <conditionalFormatting sqref="D5:K5">
    <cfRule type="cellIs" dxfId="715" priority="13" operator="greaterThan">
      <formula>0</formula>
    </cfRule>
  </conditionalFormatting>
  <conditionalFormatting sqref="L4 L6 L28:L29">
    <cfRule type="cellIs" dxfId="714" priority="12" operator="equal">
      <formula>$L$4</formula>
    </cfRule>
  </conditionalFormatting>
  <conditionalFormatting sqref="D7:S7">
    <cfRule type="cellIs" dxfId="713" priority="11" operator="greaterThan">
      <formula>0</formula>
    </cfRule>
  </conditionalFormatting>
  <conditionalFormatting sqref="D9:S9">
    <cfRule type="cellIs" dxfId="712" priority="10" operator="greaterThan">
      <formula>0</formula>
    </cfRule>
  </conditionalFormatting>
  <conditionalFormatting sqref="D11:S11">
    <cfRule type="cellIs" dxfId="711" priority="9" operator="greaterThan">
      <formula>0</formula>
    </cfRule>
  </conditionalFormatting>
  <conditionalFormatting sqref="D13:S13">
    <cfRule type="cellIs" dxfId="710" priority="8" operator="greaterThan">
      <formula>0</formula>
    </cfRule>
  </conditionalFormatting>
  <conditionalFormatting sqref="D15:S15">
    <cfRule type="cellIs" dxfId="709" priority="7" operator="greaterThan">
      <formula>0</formula>
    </cfRule>
  </conditionalFormatting>
  <conditionalFormatting sqref="D17:S17">
    <cfRule type="cellIs" dxfId="708" priority="6" operator="greaterThan">
      <formula>0</formula>
    </cfRule>
  </conditionalFormatting>
  <conditionalFormatting sqref="D19:S19">
    <cfRule type="cellIs" dxfId="707" priority="5" operator="greaterThan">
      <formula>0</formula>
    </cfRule>
  </conditionalFormatting>
  <conditionalFormatting sqref="D21:S21">
    <cfRule type="cellIs" dxfId="706" priority="4" operator="greaterThan">
      <formula>0</formula>
    </cfRule>
  </conditionalFormatting>
  <conditionalFormatting sqref="D23:S23">
    <cfRule type="cellIs" dxfId="705" priority="3" operator="greaterThan">
      <formula>0</formula>
    </cfRule>
  </conditionalFormatting>
  <conditionalFormatting sqref="D25:S25">
    <cfRule type="cellIs" dxfId="704" priority="2" operator="greaterThan">
      <formula>0</formula>
    </cfRule>
  </conditionalFormatting>
  <conditionalFormatting sqref="D27:S27">
    <cfRule type="cellIs" dxfId="70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140625" customWidth="1"/>
    <col min="18" max="18" width="12.140625" bestFit="1" customWidth="1"/>
    <col min="22" max="22" width="9.5703125" bestFit="1" customWidth="1"/>
  </cols>
  <sheetData>
    <row r="1" spans="1:23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3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3" ht="18.75" x14ac:dyDescent="0.25">
      <c r="A3" s="109" t="s">
        <v>101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3" x14ac:dyDescent="0.25">
      <c r="A4" s="113" t="s">
        <v>1</v>
      </c>
      <c r="B4" s="113"/>
      <c r="C4" s="1"/>
      <c r="D4" s="2">
        <f>'16'!D29</f>
        <v>604119</v>
      </c>
      <c r="E4" s="2">
        <f>'16'!E29</f>
        <v>5595</v>
      </c>
      <c r="F4" s="2">
        <f>'16'!F29</f>
        <v>15740</v>
      </c>
      <c r="G4" s="2">
        <f>'16'!G29</f>
        <v>60</v>
      </c>
      <c r="H4" s="2">
        <f>'16'!H29</f>
        <v>34265</v>
      </c>
      <c r="I4" s="2">
        <f>'16'!I29</f>
        <v>929</v>
      </c>
      <c r="J4" s="2">
        <f>'16'!J29</f>
        <v>469</v>
      </c>
      <c r="K4" s="2">
        <f>'16'!K29</f>
        <v>333</v>
      </c>
      <c r="L4" s="2">
        <f>'16'!L29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6"/>
      <c r="W4" s="71"/>
    </row>
    <row r="5" spans="1:23" x14ac:dyDescent="0.25">
      <c r="A5" s="113" t="s">
        <v>2</v>
      </c>
      <c r="B5" s="11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6"/>
      <c r="W5" s="7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85" t="s">
        <v>102</v>
      </c>
      <c r="V6" s="63" t="s">
        <v>20</v>
      </c>
      <c r="W6" s="71" t="s">
        <v>95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80000</v>
      </c>
      <c r="E7" s="22">
        <v>640</v>
      </c>
      <c r="F7" s="22">
        <v>800</v>
      </c>
      <c r="G7" s="22"/>
      <c r="H7" s="22">
        <v>930</v>
      </c>
      <c r="I7" s="23"/>
      <c r="J7" s="23"/>
      <c r="K7" s="23"/>
      <c r="L7" s="23"/>
      <c r="M7" s="20">
        <f>D7+E7*20+F7*10+G7*9+H7*9</f>
        <v>109170</v>
      </c>
      <c r="N7" s="24">
        <f>D7+E7*20+F7*10+G7*9+H7*9+I7*191+J7*191+K7*182+L7*100</f>
        <v>109170</v>
      </c>
      <c r="O7" s="25">
        <f>M7*2.75%</f>
        <v>3002.1750000000002</v>
      </c>
      <c r="P7" s="26">
        <v>-44169</v>
      </c>
      <c r="Q7" s="26">
        <v>100</v>
      </c>
      <c r="R7" s="24">
        <f>M7-(M7*2.75%)+I7*191+J7*191+K7*182+L7*100-Q7</f>
        <v>106067.825</v>
      </c>
      <c r="S7" s="25">
        <f>M7*0.95%</f>
        <v>1037.115</v>
      </c>
      <c r="T7" s="64">
        <f>S7-Q7</f>
        <v>937.11500000000001</v>
      </c>
      <c r="U7" s="71">
        <v>684</v>
      </c>
      <c r="V7" s="86">
        <f>R7-U7</f>
        <v>105383.825</v>
      </c>
      <c r="W7" s="71">
        <v>348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17737</v>
      </c>
      <c r="E8" s="30"/>
      <c r="F8" s="30">
        <v>300</v>
      </c>
      <c r="G8" s="30"/>
      <c r="H8" s="30"/>
      <c r="I8" s="20"/>
      <c r="J8" s="20"/>
      <c r="K8" s="20"/>
      <c r="L8" s="20"/>
      <c r="M8" s="20">
        <f t="shared" ref="M8:M27" si="0">D8+E8*20+F8*10+G8*9+H8*9</f>
        <v>20737</v>
      </c>
      <c r="N8" s="24">
        <f t="shared" ref="N8:N27" si="1">D8+E8*20+F8*10+G8*9+H8*9+I8*191+J8*191+K8*182+L8*100</f>
        <v>20737</v>
      </c>
      <c r="O8" s="25">
        <f t="shared" ref="O8:O27" si="2">M8*2.75%</f>
        <v>570.26750000000004</v>
      </c>
      <c r="P8" s="26">
        <v>-4000</v>
      </c>
      <c r="Q8" s="26">
        <v>100</v>
      </c>
      <c r="R8" s="24">
        <f t="shared" ref="R8:R27" si="3">M8-(M8*2.75%)+I8*191+J8*191+K8*182+L8*100-Q8</f>
        <v>20066.732499999998</v>
      </c>
      <c r="S8" s="25">
        <f t="shared" ref="S8:S27" si="4">M8*0.95%</f>
        <v>197.00149999999999</v>
      </c>
      <c r="T8" s="64">
        <f t="shared" ref="T8:T27" si="5">S8-Q8</f>
        <v>97.001499999999993</v>
      </c>
      <c r="U8" s="71">
        <v>165</v>
      </c>
      <c r="V8" s="86">
        <f t="shared" ref="V8:V27" si="6">R8-U8</f>
        <v>19901.732499999998</v>
      </c>
      <c r="W8" s="71"/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39946</v>
      </c>
      <c r="E9" s="30"/>
      <c r="F9" s="30">
        <v>80</v>
      </c>
      <c r="G9" s="30"/>
      <c r="H9" s="30">
        <v>210</v>
      </c>
      <c r="I9" s="20">
        <v>11</v>
      </c>
      <c r="J9" s="20"/>
      <c r="K9" s="20"/>
      <c r="L9" s="20"/>
      <c r="M9" s="20">
        <f t="shared" si="0"/>
        <v>42636</v>
      </c>
      <c r="N9" s="24">
        <f t="shared" si="1"/>
        <v>44737</v>
      </c>
      <c r="O9" s="25">
        <f t="shared" si="2"/>
        <v>1172.49</v>
      </c>
      <c r="P9" s="26">
        <v>5300</v>
      </c>
      <c r="Q9" s="26">
        <v>179</v>
      </c>
      <c r="R9" s="24">
        <f t="shared" si="3"/>
        <v>43385.51</v>
      </c>
      <c r="S9" s="25">
        <f t="shared" si="4"/>
        <v>405.04199999999997</v>
      </c>
      <c r="T9" s="64">
        <f t="shared" si="5"/>
        <v>226.04199999999997</v>
      </c>
      <c r="U9" s="71">
        <v>297</v>
      </c>
      <c r="V9" s="86">
        <f t="shared" si="6"/>
        <v>43088.51</v>
      </c>
      <c r="W9" s="71"/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16037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16037</v>
      </c>
      <c r="N10" s="24">
        <f t="shared" si="1"/>
        <v>18902</v>
      </c>
      <c r="O10" s="25">
        <f t="shared" si="2"/>
        <v>441.01749999999998</v>
      </c>
      <c r="P10" s="26"/>
      <c r="Q10" s="26">
        <v>32</v>
      </c>
      <c r="R10" s="24">
        <f t="shared" si="3"/>
        <v>18428.982499999998</v>
      </c>
      <c r="S10" s="25">
        <f t="shared" si="4"/>
        <v>152.35149999999999</v>
      </c>
      <c r="T10" s="64">
        <f t="shared" si="5"/>
        <v>120.35149999999999</v>
      </c>
      <c r="U10" s="71">
        <v>63</v>
      </c>
      <c r="V10" s="86">
        <f t="shared" si="6"/>
        <v>18365.982499999998</v>
      </c>
      <c r="W10" s="71"/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24614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24614</v>
      </c>
      <c r="N11" s="24">
        <f t="shared" si="1"/>
        <v>24614</v>
      </c>
      <c r="O11" s="25">
        <f t="shared" si="2"/>
        <v>676.88499999999999</v>
      </c>
      <c r="P11" s="26">
        <v>-2000</v>
      </c>
      <c r="Q11" s="26">
        <v>89</v>
      </c>
      <c r="R11" s="24">
        <f t="shared" si="3"/>
        <v>23848.115000000002</v>
      </c>
      <c r="S11" s="25">
        <f t="shared" si="4"/>
        <v>233.833</v>
      </c>
      <c r="T11" s="64">
        <f t="shared" si="5"/>
        <v>144.833</v>
      </c>
      <c r="U11" s="71">
        <v>180</v>
      </c>
      <c r="V11" s="86">
        <f t="shared" si="6"/>
        <v>23668.115000000002</v>
      </c>
      <c r="W11" s="71"/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16274</v>
      </c>
      <c r="E12" s="30">
        <v>200</v>
      </c>
      <c r="F12" s="30">
        <v>300</v>
      </c>
      <c r="G12" s="30"/>
      <c r="H12" s="30">
        <v>250</v>
      </c>
      <c r="I12" s="20"/>
      <c r="J12" s="20"/>
      <c r="K12" s="20"/>
      <c r="L12" s="20"/>
      <c r="M12" s="20">
        <f t="shared" si="0"/>
        <v>25524</v>
      </c>
      <c r="N12" s="24">
        <f t="shared" si="1"/>
        <v>25524</v>
      </c>
      <c r="O12" s="25">
        <f t="shared" si="2"/>
        <v>701.91</v>
      </c>
      <c r="P12" s="26"/>
      <c r="Q12" s="26">
        <v>39</v>
      </c>
      <c r="R12" s="24">
        <f t="shared" si="3"/>
        <v>24783.09</v>
      </c>
      <c r="S12" s="25">
        <f t="shared" si="4"/>
        <v>242.47799999999998</v>
      </c>
      <c r="T12" s="64">
        <f t="shared" si="5"/>
        <v>203.47799999999998</v>
      </c>
      <c r="U12" s="71">
        <v>135</v>
      </c>
      <c r="V12" s="86">
        <f t="shared" si="6"/>
        <v>24648.09</v>
      </c>
      <c r="W12" s="71">
        <v>109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>
        <v>26042</v>
      </c>
      <c r="E13" s="30"/>
      <c r="F13" s="30"/>
      <c r="G13" s="30"/>
      <c r="H13" s="30">
        <v>220</v>
      </c>
      <c r="I13" s="20"/>
      <c r="J13" s="20"/>
      <c r="K13" s="20"/>
      <c r="L13" s="20"/>
      <c r="M13" s="20">
        <f t="shared" si="0"/>
        <v>28022</v>
      </c>
      <c r="N13" s="24">
        <f t="shared" si="1"/>
        <v>28022</v>
      </c>
      <c r="O13" s="25">
        <f t="shared" si="2"/>
        <v>770.60500000000002</v>
      </c>
      <c r="P13" s="26">
        <v>-1500</v>
      </c>
      <c r="Q13" s="26">
        <v>20</v>
      </c>
      <c r="R13" s="24">
        <f t="shared" si="3"/>
        <v>27231.395</v>
      </c>
      <c r="S13" s="25">
        <f t="shared" si="4"/>
        <v>266.209</v>
      </c>
      <c r="T13" s="64">
        <f t="shared" si="5"/>
        <v>246.209</v>
      </c>
      <c r="U13" s="71">
        <v>216</v>
      </c>
      <c r="V13" s="86">
        <f t="shared" si="6"/>
        <v>27015.395</v>
      </c>
      <c r="W13" s="71"/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24643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24643</v>
      </c>
      <c r="N14" s="24">
        <f t="shared" si="1"/>
        <v>24643</v>
      </c>
      <c r="O14" s="25">
        <f t="shared" si="2"/>
        <v>677.6825</v>
      </c>
      <c r="P14" s="26">
        <v>2000</v>
      </c>
      <c r="Q14" s="26">
        <v>168</v>
      </c>
      <c r="R14" s="24">
        <f t="shared" si="3"/>
        <v>23797.317500000001</v>
      </c>
      <c r="S14" s="25">
        <f t="shared" si="4"/>
        <v>234.10849999999999</v>
      </c>
      <c r="T14" s="64">
        <f t="shared" si="5"/>
        <v>66.108499999999992</v>
      </c>
      <c r="U14" s="71">
        <v>153</v>
      </c>
      <c r="V14" s="86">
        <f t="shared" si="6"/>
        <v>23644.317500000001</v>
      </c>
      <c r="W14" s="71"/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35678</v>
      </c>
      <c r="E15" s="30"/>
      <c r="F15" s="30"/>
      <c r="G15" s="30"/>
      <c r="H15" s="30"/>
      <c r="I15" s="20">
        <v>18</v>
      </c>
      <c r="J15" s="20">
        <v>1</v>
      </c>
      <c r="K15" s="20"/>
      <c r="L15" s="20"/>
      <c r="M15" s="20">
        <f t="shared" si="0"/>
        <v>35678</v>
      </c>
      <c r="N15" s="24">
        <f t="shared" si="1"/>
        <v>39307</v>
      </c>
      <c r="O15" s="25">
        <f t="shared" si="2"/>
        <v>981.14499999999998</v>
      </c>
      <c r="P15" s="26">
        <v>30646</v>
      </c>
      <c r="Q15" s="26">
        <v>192</v>
      </c>
      <c r="R15" s="24">
        <f t="shared" si="3"/>
        <v>38133.855000000003</v>
      </c>
      <c r="S15" s="25">
        <f t="shared" si="4"/>
        <v>338.94099999999997</v>
      </c>
      <c r="T15" s="64">
        <f t="shared" si="5"/>
        <v>146.94099999999997</v>
      </c>
      <c r="U15" s="71">
        <v>234</v>
      </c>
      <c r="V15" s="86">
        <f t="shared" si="6"/>
        <v>37899.855000000003</v>
      </c>
      <c r="W15" s="71"/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55444</v>
      </c>
      <c r="E16" s="30">
        <v>1000</v>
      </c>
      <c r="F16" s="30">
        <v>700</v>
      </c>
      <c r="G16" s="30"/>
      <c r="H16" s="30">
        <v>690</v>
      </c>
      <c r="I16" s="20"/>
      <c r="J16" s="20"/>
      <c r="K16" s="20">
        <v>1</v>
      </c>
      <c r="L16" s="20"/>
      <c r="M16" s="20">
        <f t="shared" si="0"/>
        <v>88654</v>
      </c>
      <c r="N16" s="24">
        <f t="shared" si="1"/>
        <v>88836</v>
      </c>
      <c r="O16" s="25">
        <f t="shared" si="2"/>
        <v>2437.9850000000001</v>
      </c>
      <c r="P16" s="26">
        <v>-21065</v>
      </c>
      <c r="Q16" s="26">
        <v>186</v>
      </c>
      <c r="R16" s="24">
        <f t="shared" si="3"/>
        <v>86212.014999999999</v>
      </c>
      <c r="S16" s="25">
        <f t="shared" si="4"/>
        <v>842.21299999999997</v>
      </c>
      <c r="T16" s="64">
        <f t="shared" si="5"/>
        <v>656.21299999999997</v>
      </c>
      <c r="U16" s="71">
        <v>387</v>
      </c>
      <c r="V16" s="86">
        <f t="shared" si="6"/>
        <v>85825.014999999999</v>
      </c>
      <c r="W16" s="71">
        <v>406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45805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45805</v>
      </c>
      <c r="N17" s="24">
        <f t="shared" si="1"/>
        <v>45805</v>
      </c>
      <c r="O17" s="25">
        <f t="shared" si="2"/>
        <v>1259.6375</v>
      </c>
      <c r="P17" s="26"/>
      <c r="Q17" s="26">
        <v>200</v>
      </c>
      <c r="R17" s="24">
        <f t="shared" si="3"/>
        <v>44345.362500000003</v>
      </c>
      <c r="S17" s="25">
        <f t="shared" si="4"/>
        <v>435.14749999999998</v>
      </c>
      <c r="T17" s="64">
        <f t="shared" si="5"/>
        <v>235.14749999999998</v>
      </c>
      <c r="U17" s="71">
        <v>405</v>
      </c>
      <c r="V17" s="86">
        <f t="shared" si="6"/>
        <v>43940.362500000003</v>
      </c>
      <c r="W17" s="71"/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20381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20381</v>
      </c>
      <c r="N18" s="24">
        <f t="shared" si="1"/>
        <v>20381</v>
      </c>
      <c r="O18" s="25">
        <f t="shared" si="2"/>
        <v>560.47749999999996</v>
      </c>
      <c r="P18" s="26"/>
      <c r="Q18" s="26">
        <v>150</v>
      </c>
      <c r="R18" s="24">
        <f t="shared" si="3"/>
        <v>19670.522499999999</v>
      </c>
      <c r="S18" s="25">
        <f t="shared" si="4"/>
        <v>193.61949999999999</v>
      </c>
      <c r="T18" s="64">
        <f t="shared" si="5"/>
        <v>43.619499999999988</v>
      </c>
      <c r="U18" s="71">
        <v>153</v>
      </c>
      <c r="V18" s="86">
        <f t="shared" si="6"/>
        <v>19517.522499999999</v>
      </c>
      <c r="W18" s="71"/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34966</v>
      </c>
      <c r="E19" s="30">
        <v>50</v>
      </c>
      <c r="F19" s="30">
        <v>120</v>
      </c>
      <c r="G19" s="30"/>
      <c r="H19" s="30">
        <v>20</v>
      </c>
      <c r="I19" s="20"/>
      <c r="J19" s="20"/>
      <c r="K19" s="20"/>
      <c r="L19" s="20"/>
      <c r="M19" s="20">
        <f t="shared" si="0"/>
        <v>37346</v>
      </c>
      <c r="N19" s="24">
        <f t="shared" si="1"/>
        <v>37346</v>
      </c>
      <c r="O19" s="25">
        <f t="shared" si="2"/>
        <v>1027.0150000000001</v>
      </c>
      <c r="P19" s="26">
        <v>15006</v>
      </c>
      <c r="Q19" s="26">
        <v>150</v>
      </c>
      <c r="R19" s="24">
        <f t="shared" si="3"/>
        <v>36168.985000000001</v>
      </c>
      <c r="S19" s="25">
        <f t="shared" si="4"/>
        <v>354.78699999999998</v>
      </c>
      <c r="T19" s="64">
        <f t="shared" si="5"/>
        <v>204.78699999999998</v>
      </c>
      <c r="U19" s="71">
        <v>252</v>
      </c>
      <c r="V19" s="86">
        <f t="shared" si="6"/>
        <v>35916.985000000001</v>
      </c>
      <c r="W19" s="71"/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10753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11703</v>
      </c>
      <c r="N20" s="24">
        <f t="shared" si="1"/>
        <v>11703</v>
      </c>
      <c r="O20" s="25">
        <f t="shared" si="2"/>
        <v>321.83249999999998</v>
      </c>
      <c r="P20" s="26">
        <v>-5000</v>
      </c>
      <c r="Q20" s="26">
        <v>120</v>
      </c>
      <c r="R20" s="24">
        <f t="shared" si="3"/>
        <v>11261.1675</v>
      </c>
      <c r="S20" s="25">
        <f t="shared" si="4"/>
        <v>111.1785</v>
      </c>
      <c r="T20" s="64">
        <f t="shared" si="5"/>
        <v>-8.8215000000000003</v>
      </c>
      <c r="U20" s="71">
        <v>36</v>
      </c>
      <c r="V20" s="86">
        <f t="shared" si="6"/>
        <v>11225.1675</v>
      </c>
      <c r="W20" s="71"/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7800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7800</v>
      </c>
      <c r="N21" s="24">
        <f t="shared" si="1"/>
        <v>7800</v>
      </c>
      <c r="O21" s="25">
        <f t="shared" si="2"/>
        <v>214.5</v>
      </c>
      <c r="P21" s="26">
        <v>6344</v>
      </c>
      <c r="Q21" s="26">
        <v>20</v>
      </c>
      <c r="R21" s="24">
        <f t="shared" si="3"/>
        <v>7565.5</v>
      </c>
      <c r="S21" s="25">
        <f t="shared" si="4"/>
        <v>74.099999999999994</v>
      </c>
      <c r="T21" s="64">
        <f t="shared" si="5"/>
        <v>54.099999999999994</v>
      </c>
      <c r="U21" s="71">
        <v>36</v>
      </c>
      <c r="V21" s="86">
        <f t="shared" si="6"/>
        <v>7529.5</v>
      </c>
      <c r="W21" s="71"/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34305</v>
      </c>
      <c r="E22" s="30">
        <v>170</v>
      </c>
      <c r="F22" s="30">
        <v>70</v>
      </c>
      <c r="G22" s="20"/>
      <c r="H22" s="30">
        <v>50</v>
      </c>
      <c r="I22" s="20"/>
      <c r="J22" s="20"/>
      <c r="K22" s="20"/>
      <c r="L22" s="20"/>
      <c r="M22" s="20">
        <f t="shared" si="0"/>
        <v>38855</v>
      </c>
      <c r="N22" s="24">
        <f t="shared" si="1"/>
        <v>38855</v>
      </c>
      <c r="O22" s="25">
        <f t="shared" si="2"/>
        <v>1068.5125</v>
      </c>
      <c r="P22" s="26">
        <v>-2230</v>
      </c>
      <c r="Q22" s="26">
        <v>200</v>
      </c>
      <c r="R22" s="24">
        <f t="shared" si="3"/>
        <v>37586.487500000003</v>
      </c>
      <c r="S22" s="25">
        <f t="shared" si="4"/>
        <v>369.1225</v>
      </c>
      <c r="T22" s="64">
        <f t="shared" si="5"/>
        <v>169.1225</v>
      </c>
      <c r="U22" s="71">
        <v>225</v>
      </c>
      <c r="V22" s="86">
        <f t="shared" si="6"/>
        <v>37361.487500000003</v>
      </c>
      <c r="W22" s="71"/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11574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11574</v>
      </c>
      <c r="N23" s="24">
        <f t="shared" si="1"/>
        <v>11574</v>
      </c>
      <c r="O23" s="25">
        <f t="shared" si="2"/>
        <v>318.28500000000003</v>
      </c>
      <c r="P23" s="26"/>
      <c r="Q23" s="26">
        <v>100</v>
      </c>
      <c r="R23" s="24">
        <f t="shared" si="3"/>
        <v>11155.715</v>
      </c>
      <c r="S23" s="25">
        <f t="shared" si="4"/>
        <v>109.953</v>
      </c>
      <c r="T23" s="64">
        <f t="shared" si="5"/>
        <v>9.953000000000003</v>
      </c>
      <c r="U23" s="71">
        <v>81</v>
      </c>
      <c r="V23" s="86">
        <f t="shared" si="6"/>
        <v>11074.715</v>
      </c>
      <c r="W23" s="71"/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25590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25590</v>
      </c>
      <c r="N24" s="24">
        <f t="shared" si="1"/>
        <v>25590</v>
      </c>
      <c r="O24" s="25">
        <f t="shared" si="2"/>
        <v>703.72500000000002</v>
      </c>
      <c r="P24" s="26">
        <v>-5500</v>
      </c>
      <c r="Q24" s="26">
        <v>136</v>
      </c>
      <c r="R24" s="24">
        <f t="shared" si="3"/>
        <v>24750.275000000001</v>
      </c>
      <c r="S24" s="25">
        <f>M24*0.95%</f>
        <v>243.10499999999999</v>
      </c>
      <c r="T24" s="64">
        <f t="shared" si="5"/>
        <v>107.10499999999999</v>
      </c>
      <c r="U24" s="71">
        <v>180</v>
      </c>
      <c r="V24" s="86">
        <f t="shared" si="6"/>
        <v>24570.275000000001</v>
      </c>
      <c r="W24" s="71"/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15193</v>
      </c>
      <c r="E25" s="30">
        <v>40</v>
      </c>
      <c r="F25" s="30">
        <v>20</v>
      </c>
      <c r="G25" s="30"/>
      <c r="H25" s="30">
        <v>110</v>
      </c>
      <c r="I25" s="20"/>
      <c r="J25" s="20"/>
      <c r="K25" s="20">
        <v>2</v>
      </c>
      <c r="L25" s="20"/>
      <c r="M25" s="20">
        <f t="shared" si="0"/>
        <v>17183</v>
      </c>
      <c r="N25" s="24">
        <f t="shared" si="1"/>
        <v>17547</v>
      </c>
      <c r="O25" s="25">
        <f t="shared" si="2"/>
        <v>472.53250000000003</v>
      </c>
      <c r="P25" s="26"/>
      <c r="Q25" s="26">
        <v>128</v>
      </c>
      <c r="R25" s="24">
        <f t="shared" si="3"/>
        <v>16946.467499999999</v>
      </c>
      <c r="S25" s="25">
        <f t="shared" si="4"/>
        <v>163.23849999999999</v>
      </c>
      <c r="T25" s="64">
        <f t="shared" si="5"/>
        <v>35.238499999999988</v>
      </c>
      <c r="U25" s="71">
        <v>108</v>
      </c>
      <c r="V25" s="86">
        <f t="shared" si="6"/>
        <v>16838.467499999999</v>
      </c>
      <c r="W25" s="71">
        <v>13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14631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14631</v>
      </c>
      <c r="N26" s="24">
        <f t="shared" si="1"/>
        <v>14631</v>
      </c>
      <c r="O26" s="25">
        <f t="shared" si="2"/>
        <v>402.35250000000002</v>
      </c>
      <c r="P26" s="26">
        <v>-3900</v>
      </c>
      <c r="Q26" s="26">
        <v>70</v>
      </c>
      <c r="R26" s="24">
        <f t="shared" si="3"/>
        <v>14158.647499999999</v>
      </c>
      <c r="S26" s="25">
        <f t="shared" si="4"/>
        <v>138.99449999999999</v>
      </c>
      <c r="T26" s="64">
        <f t="shared" si="5"/>
        <v>68.994499999999988</v>
      </c>
      <c r="U26" s="71">
        <v>72</v>
      </c>
      <c r="V26" s="86">
        <f t="shared" si="6"/>
        <v>14086.647499999999</v>
      </c>
      <c r="W26" s="71"/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>
        <v>190</v>
      </c>
      <c r="F27" s="39">
        <v>300</v>
      </c>
      <c r="G27" s="39"/>
      <c r="H27" s="39">
        <v>300</v>
      </c>
      <c r="I27" s="31">
        <v>10</v>
      </c>
      <c r="J27" s="31"/>
      <c r="K27" s="31">
        <v>10</v>
      </c>
      <c r="L27" s="31"/>
      <c r="M27" s="31">
        <f t="shared" si="0"/>
        <v>28395</v>
      </c>
      <c r="N27" s="40">
        <f t="shared" si="1"/>
        <v>32125</v>
      </c>
      <c r="O27" s="25">
        <f t="shared" si="2"/>
        <v>780.86249999999995</v>
      </c>
      <c r="P27" s="41">
        <v>63000</v>
      </c>
      <c r="Q27" s="41">
        <v>100</v>
      </c>
      <c r="R27" s="24">
        <f t="shared" si="3"/>
        <v>31244.137500000001</v>
      </c>
      <c r="S27" s="42">
        <f t="shared" si="4"/>
        <v>269.7525</v>
      </c>
      <c r="T27" s="65">
        <f t="shared" si="5"/>
        <v>169.7525</v>
      </c>
      <c r="U27" s="71">
        <v>72</v>
      </c>
      <c r="V27" s="86">
        <f t="shared" si="6"/>
        <v>31172.137500000001</v>
      </c>
      <c r="W27" s="71"/>
    </row>
    <row r="28" spans="1:23" ht="16.5" thickBot="1" x14ac:dyDescent="0.3">
      <c r="A28" s="99" t="s">
        <v>38</v>
      </c>
      <c r="B28" s="100"/>
      <c r="C28" s="101"/>
      <c r="D28" s="44">
        <f t="shared" ref="D28:E28" si="7">SUM(D7:D27)</f>
        <v>576308</v>
      </c>
      <c r="E28" s="45">
        <f t="shared" si="7"/>
        <v>2290</v>
      </c>
      <c r="F28" s="45">
        <f t="shared" ref="F28:W28" si="8">SUM(F7:F27)</f>
        <v>2740</v>
      </c>
      <c r="G28" s="45">
        <f t="shared" si="8"/>
        <v>0</v>
      </c>
      <c r="H28" s="45">
        <f t="shared" si="8"/>
        <v>2830</v>
      </c>
      <c r="I28" s="45">
        <f t="shared" si="8"/>
        <v>54</v>
      </c>
      <c r="J28" s="45">
        <f t="shared" si="8"/>
        <v>1</v>
      </c>
      <c r="K28" s="45">
        <f t="shared" si="8"/>
        <v>13</v>
      </c>
      <c r="L28" s="45">
        <f t="shared" si="8"/>
        <v>0</v>
      </c>
      <c r="M28" s="66">
        <f t="shared" si="8"/>
        <v>674978</v>
      </c>
      <c r="N28" s="66">
        <f t="shared" si="8"/>
        <v>687849</v>
      </c>
      <c r="O28" s="67">
        <f t="shared" si="8"/>
        <v>18561.895</v>
      </c>
      <c r="P28" s="66">
        <f t="shared" si="8"/>
        <v>32932</v>
      </c>
      <c r="Q28" s="66">
        <f t="shared" si="8"/>
        <v>2479</v>
      </c>
      <c r="R28" s="66">
        <f t="shared" si="8"/>
        <v>666808.10499999998</v>
      </c>
      <c r="S28" s="66">
        <f t="shared" si="8"/>
        <v>6412.2910000000002</v>
      </c>
      <c r="T28" s="68">
        <f t="shared" si="8"/>
        <v>3933.2909999999997</v>
      </c>
      <c r="U28" s="68">
        <f t="shared" si="8"/>
        <v>4134</v>
      </c>
      <c r="V28" s="68">
        <f t="shared" si="8"/>
        <v>662674.10499999998</v>
      </c>
      <c r="W28" s="59">
        <f t="shared" si="8"/>
        <v>876</v>
      </c>
    </row>
    <row r="29" spans="1:23" ht="15.75" thickBot="1" x14ac:dyDescent="0.3">
      <c r="A29" s="102" t="s">
        <v>39</v>
      </c>
      <c r="B29" s="103"/>
      <c r="C29" s="104"/>
      <c r="D29" s="48">
        <f>D4+D5-D28</f>
        <v>547291</v>
      </c>
      <c r="E29" s="48">
        <f t="shared" ref="E29:L29" si="9">E4+E5-E28</f>
        <v>3305</v>
      </c>
      <c r="F29" s="48">
        <f t="shared" si="9"/>
        <v>13000</v>
      </c>
      <c r="G29" s="48">
        <f t="shared" si="9"/>
        <v>60</v>
      </c>
      <c r="H29" s="48">
        <f t="shared" si="9"/>
        <v>31435</v>
      </c>
      <c r="I29" s="48">
        <f t="shared" si="9"/>
        <v>875</v>
      </c>
      <c r="J29" s="48">
        <f t="shared" si="9"/>
        <v>468</v>
      </c>
      <c r="K29" s="48">
        <f t="shared" si="9"/>
        <v>320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18"/>
      <c r="W29" s="7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02" priority="63" operator="equal">
      <formula>212030016606640</formula>
    </cfRule>
  </conditionalFormatting>
  <conditionalFormatting sqref="D29 E4:E6 E28:K29">
    <cfRule type="cellIs" dxfId="701" priority="61" operator="equal">
      <formula>$E$4</formula>
    </cfRule>
    <cfRule type="cellIs" dxfId="700" priority="62" operator="equal">
      <formula>2120</formula>
    </cfRule>
  </conditionalFormatting>
  <conditionalFormatting sqref="D29:E29 F4:F6 F28:F29">
    <cfRule type="cellIs" dxfId="699" priority="59" operator="equal">
      <formula>$F$4</formula>
    </cfRule>
    <cfRule type="cellIs" dxfId="698" priority="60" operator="equal">
      <formula>300</formula>
    </cfRule>
  </conditionalFormatting>
  <conditionalFormatting sqref="G4:G6 G28:G29">
    <cfRule type="cellIs" dxfId="697" priority="57" operator="equal">
      <formula>$G$4</formula>
    </cfRule>
    <cfRule type="cellIs" dxfId="696" priority="58" operator="equal">
      <formula>1660</formula>
    </cfRule>
  </conditionalFormatting>
  <conditionalFormatting sqref="H4:H6 H28:H29">
    <cfRule type="cellIs" dxfId="695" priority="55" operator="equal">
      <formula>$H$4</formula>
    </cfRule>
    <cfRule type="cellIs" dxfId="694" priority="56" operator="equal">
      <formula>6640</formula>
    </cfRule>
  </conditionalFormatting>
  <conditionalFormatting sqref="T6:T28 U28:W28">
    <cfRule type="cellIs" dxfId="693" priority="54" operator="lessThan">
      <formula>0</formula>
    </cfRule>
  </conditionalFormatting>
  <conditionalFormatting sqref="T7:T27">
    <cfRule type="cellIs" dxfId="692" priority="51" operator="lessThan">
      <formula>0</formula>
    </cfRule>
    <cfRule type="cellIs" dxfId="691" priority="52" operator="lessThan">
      <formula>0</formula>
    </cfRule>
    <cfRule type="cellIs" dxfId="690" priority="53" operator="lessThan">
      <formula>0</formula>
    </cfRule>
  </conditionalFormatting>
  <conditionalFormatting sqref="E4:E6 E28:K28">
    <cfRule type="cellIs" dxfId="689" priority="50" operator="equal">
      <formula>$E$4</formula>
    </cfRule>
  </conditionalFormatting>
  <conditionalFormatting sqref="D28:D29 D6 D4:M4">
    <cfRule type="cellIs" dxfId="688" priority="49" operator="equal">
      <formula>$D$4</formula>
    </cfRule>
  </conditionalFormatting>
  <conditionalFormatting sqref="I4:I6 I28:I29">
    <cfRule type="cellIs" dxfId="687" priority="48" operator="equal">
      <formula>$I$4</formula>
    </cfRule>
  </conditionalFormatting>
  <conditionalFormatting sqref="J4:J6 J28:J29">
    <cfRule type="cellIs" dxfId="686" priority="47" operator="equal">
      <formula>$J$4</formula>
    </cfRule>
  </conditionalFormatting>
  <conditionalFormatting sqref="K4:K6 K28:K29">
    <cfRule type="cellIs" dxfId="685" priority="46" operator="equal">
      <formula>$K$4</formula>
    </cfRule>
  </conditionalFormatting>
  <conditionalFormatting sqref="M4:M6">
    <cfRule type="cellIs" dxfId="684" priority="45" operator="equal">
      <formula>$L$4</formula>
    </cfRule>
  </conditionalFormatting>
  <conditionalFormatting sqref="T7:T28 U28:W28">
    <cfRule type="cellIs" dxfId="683" priority="42" operator="lessThan">
      <formula>0</formula>
    </cfRule>
    <cfRule type="cellIs" dxfId="682" priority="43" operator="lessThan">
      <formula>0</formula>
    </cfRule>
    <cfRule type="cellIs" dxfId="681" priority="44" operator="lessThan">
      <formula>0</formula>
    </cfRule>
  </conditionalFormatting>
  <conditionalFormatting sqref="D5:K5">
    <cfRule type="cellIs" dxfId="680" priority="41" operator="greaterThan">
      <formula>0</formula>
    </cfRule>
  </conditionalFormatting>
  <conditionalFormatting sqref="T6:T28 U28:W28">
    <cfRule type="cellIs" dxfId="679" priority="40" operator="lessThan">
      <formula>0</formula>
    </cfRule>
  </conditionalFormatting>
  <conditionalFormatting sqref="T7:T27">
    <cfRule type="cellIs" dxfId="678" priority="37" operator="lessThan">
      <formula>0</formula>
    </cfRule>
    <cfRule type="cellIs" dxfId="677" priority="38" operator="lessThan">
      <formula>0</formula>
    </cfRule>
    <cfRule type="cellIs" dxfId="676" priority="39" operator="lessThan">
      <formula>0</formula>
    </cfRule>
  </conditionalFormatting>
  <conditionalFormatting sqref="T7:T28 U28:W28">
    <cfRule type="cellIs" dxfId="675" priority="34" operator="lessThan">
      <formula>0</formula>
    </cfRule>
    <cfRule type="cellIs" dxfId="674" priority="35" operator="lessThan">
      <formula>0</formula>
    </cfRule>
    <cfRule type="cellIs" dxfId="673" priority="36" operator="lessThan">
      <formula>0</formula>
    </cfRule>
  </conditionalFormatting>
  <conditionalFormatting sqref="D5:K5">
    <cfRule type="cellIs" dxfId="672" priority="33" operator="greaterThan">
      <formula>0</formula>
    </cfRule>
  </conditionalFormatting>
  <conditionalFormatting sqref="L4 L6 L28:L29">
    <cfRule type="cellIs" dxfId="671" priority="32" operator="equal">
      <formula>$L$4</formula>
    </cfRule>
  </conditionalFormatting>
  <conditionalFormatting sqref="D7:S7">
    <cfRule type="cellIs" dxfId="670" priority="31" operator="greaterThan">
      <formula>0</formula>
    </cfRule>
  </conditionalFormatting>
  <conditionalFormatting sqref="D9:S9">
    <cfRule type="cellIs" dxfId="669" priority="30" operator="greaterThan">
      <formula>0</formula>
    </cfRule>
  </conditionalFormatting>
  <conditionalFormatting sqref="D11:S11">
    <cfRule type="cellIs" dxfId="668" priority="29" operator="greaterThan">
      <formula>0</formula>
    </cfRule>
  </conditionalFormatting>
  <conditionalFormatting sqref="D13:S13">
    <cfRule type="cellIs" dxfId="667" priority="28" operator="greaterThan">
      <formula>0</formula>
    </cfRule>
  </conditionalFormatting>
  <conditionalFormatting sqref="D15:S15">
    <cfRule type="cellIs" dxfId="666" priority="27" operator="greaterThan">
      <formula>0</formula>
    </cfRule>
  </conditionalFormatting>
  <conditionalFormatting sqref="D17:S17">
    <cfRule type="cellIs" dxfId="665" priority="26" operator="greaterThan">
      <formula>0</formula>
    </cfRule>
  </conditionalFormatting>
  <conditionalFormatting sqref="D19:S19">
    <cfRule type="cellIs" dxfId="664" priority="25" operator="greaterThan">
      <formula>0</formula>
    </cfRule>
  </conditionalFormatting>
  <conditionalFormatting sqref="D21:S21">
    <cfRule type="cellIs" dxfId="663" priority="24" operator="greaterThan">
      <formula>0</formula>
    </cfRule>
  </conditionalFormatting>
  <conditionalFormatting sqref="D23:S23">
    <cfRule type="cellIs" dxfId="662" priority="23" operator="greaterThan">
      <formula>0</formula>
    </cfRule>
  </conditionalFormatting>
  <conditionalFormatting sqref="D25:S25">
    <cfRule type="cellIs" dxfId="661" priority="22" operator="greaterThan">
      <formula>0</formula>
    </cfRule>
  </conditionalFormatting>
  <conditionalFormatting sqref="D27:S27">
    <cfRule type="cellIs" dxfId="660" priority="21" operator="greaterThan">
      <formula>0</formula>
    </cfRule>
  </conditionalFormatting>
  <conditionalFormatting sqref="U6">
    <cfRule type="cellIs" dxfId="659" priority="20" operator="lessThan">
      <formula>0</formula>
    </cfRule>
  </conditionalFormatting>
  <conditionalFormatting sqref="U6">
    <cfRule type="cellIs" dxfId="658" priority="19" operator="lessThan">
      <formula>0</formula>
    </cfRule>
  </conditionalFormatting>
  <conditionalFormatting sqref="V6">
    <cfRule type="cellIs" dxfId="657" priority="18" operator="lessThan">
      <formula>0</formula>
    </cfRule>
  </conditionalFormatting>
  <conditionalFormatting sqref="V6">
    <cfRule type="cellIs" dxfId="656" priority="17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42578125" customWidth="1"/>
    <col min="9" max="9" width="11.5703125" bestFit="1" customWidth="1"/>
    <col min="10" max="10" width="8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42578125" bestFit="1" customWidth="1"/>
    <col min="18" max="18" width="12.140625" bestFit="1" customWidth="1"/>
    <col min="21" max="22" width="10.2851562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107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21"/>
      <c r="O3" s="121"/>
      <c r="P3" s="121"/>
      <c r="Q3" s="121"/>
      <c r="R3" s="121"/>
      <c r="S3" s="121"/>
      <c r="T3" s="121"/>
    </row>
    <row r="4" spans="1:22" x14ac:dyDescent="0.25">
      <c r="A4" s="113" t="s">
        <v>1</v>
      </c>
      <c r="B4" s="113"/>
      <c r="C4" s="1"/>
      <c r="D4" s="2">
        <f>'17'!D29</f>
        <v>547291</v>
      </c>
      <c r="E4" s="2">
        <f>'17'!E29</f>
        <v>3305</v>
      </c>
      <c r="F4" s="2">
        <f>'17'!F29</f>
        <v>13000</v>
      </c>
      <c r="G4" s="2">
        <f>'17'!G29</f>
        <v>60</v>
      </c>
      <c r="H4" s="2">
        <f>'17'!H29</f>
        <v>31435</v>
      </c>
      <c r="I4" s="2">
        <f>'17'!I29</f>
        <v>875</v>
      </c>
      <c r="J4" s="2">
        <f>'17'!J29</f>
        <v>468</v>
      </c>
      <c r="K4" s="2">
        <f>'17'!K29</f>
        <v>320</v>
      </c>
      <c r="L4" s="2">
        <f>'17'!L29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1038962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87" t="s">
        <v>16</v>
      </c>
      <c r="O6" s="88" t="s">
        <v>17</v>
      </c>
      <c r="P6" s="87" t="s">
        <v>18</v>
      </c>
      <c r="Q6" s="87" t="s">
        <v>19</v>
      </c>
      <c r="R6" s="87" t="s">
        <v>20</v>
      </c>
      <c r="S6" s="88" t="s">
        <v>21</v>
      </c>
      <c r="T6" s="89" t="s">
        <v>22</v>
      </c>
      <c r="U6" s="89" t="s">
        <v>105</v>
      </c>
      <c r="V6" s="89" t="s">
        <v>106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60434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60434</v>
      </c>
      <c r="N7" s="24">
        <f>D7+E7*20+F7*10+G7*9+H7*9+I7*191+J7*191+K7*182+L7*100</f>
        <v>60434</v>
      </c>
      <c r="O7" s="25">
        <f>M7*2.75%</f>
        <v>1661.9349999999999</v>
      </c>
      <c r="P7" s="26">
        <v>-978</v>
      </c>
      <c r="Q7" s="26">
        <v>197</v>
      </c>
      <c r="R7" s="24">
        <f>M7-(M7*2.75%)+I7*191+J7*191+K7*182+L7*100-Q7</f>
        <v>58575.065000000002</v>
      </c>
      <c r="S7" s="25">
        <f>M7*0.95%</f>
        <v>574.12299999999993</v>
      </c>
      <c r="T7" s="27">
        <f>S7-Q7</f>
        <v>377.12299999999993</v>
      </c>
      <c r="U7" s="75">
        <v>495</v>
      </c>
      <c r="V7" s="80">
        <f>R7-U7</f>
        <v>58080.065000000002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48244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48244</v>
      </c>
      <c r="N8" s="24">
        <f t="shared" ref="N8:N27" si="1">D8+E8*20+F8*10+G8*9+H8*9+I8*191+J8*191+K8*182+L8*100</f>
        <v>48244</v>
      </c>
      <c r="O8" s="25">
        <f t="shared" ref="O8:O27" si="2">M8*2.75%</f>
        <v>1326.71</v>
      </c>
      <c r="P8" s="26">
        <v>3000</v>
      </c>
      <c r="Q8" s="26">
        <v>187</v>
      </c>
      <c r="R8" s="24">
        <f t="shared" ref="R8:R27" si="3">M8-(M8*2.75%)+I8*191+J8*191+K8*182+L8*100-Q8</f>
        <v>46730.29</v>
      </c>
      <c r="S8" s="25">
        <f t="shared" ref="S8:S27" si="4">M8*0.95%</f>
        <v>458.31799999999998</v>
      </c>
      <c r="T8" s="27">
        <f t="shared" ref="T8:T27" si="5">S8-Q8</f>
        <v>271.31799999999998</v>
      </c>
      <c r="U8" s="75">
        <v>430</v>
      </c>
      <c r="V8" s="80">
        <f t="shared" ref="V8:V27" si="6">R8-U8</f>
        <v>46300.29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70000</v>
      </c>
      <c r="E9" s="30"/>
      <c r="F9" s="30">
        <v>20</v>
      </c>
      <c r="G9" s="30"/>
      <c r="H9" s="30">
        <v>190</v>
      </c>
      <c r="I9" s="20">
        <v>12</v>
      </c>
      <c r="J9" s="20"/>
      <c r="K9" s="20"/>
      <c r="L9" s="20"/>
      <c r="M9" s="20">
        <f t="shared" si="0"/>
        <v>71910</v>
      </c>
      <c r="N9" s="24">
        <f t="shared" si="1"/>
        <v>74202</v>
      </c>
      <c r="O9" s="25">
        <f t="shared" si="2"/>
        <v>1977.5250000000001</v>
      </c>
      <c r="P9" s="26">
        <v>-4000</v>
      </c>
      <c r="Q9" s="26">
        <v>193</v>
      </c>
      <c r="R9" s="24">
        <f t="shared" si="3"/>
        <v>72031.475000000006</v>
      </c>
      <c r="S9" s="25">
        <f t="shared" si="4"/>
        <v>683.14499999999998</v>
      </c>
      <c r="T9" s="27">
        <f t="shared" si="5"/>
        <v>490.14499999999998</v>
      </c>
      <c r="U9" s="75">
        <v>621</v>
      </c>
      <c r="V9" s="80">
        <f t="shared" si="6"/>
        <v>71410.475000000006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14157</v>
      </c>
      <c r="E10" s="30"/>
      <c r="F10" s="30"/>
      <c r="G10" s="30"/>
      <c r="H10" s="30"/>
      <c r="I10" s="20">
        <v>5</v>
      </c>
      <c r="J10" s="20"/>
      <c r="K10" s="20">
        <v>5</v>
      </c>
      <c r="L10" s="20"/>
      <c r="M10" s="20">
        <f t="shared" si="0"/>
        <v>14157</v>
      </c>
      <c r="N10" s="24">
        <f t="shared" si="1"/>
        <v>16022</v>
      </c>
      <c r="O10" s="25">
        <f t="shared" si="2"/>
        <v>389.3175</v>
      </c>
      <c r="P10" s="26"/>
      <c r="Q10" s="26">
        <v>32</v>
      </c>
      <c r="R10" s="24">
        <f t="shared" si="3"/>
        <v>15600.682500000001</v>
      </c>
      <c r="S10" s="25">
        <f t="shared" si="4"/>
        <v>134.4915</v>
      </c>
      <c r="T10" s="27">
        <f t="shared" si="5"/>
        <v>102.4915</v>
      </c>
      <c r="U10" s="75">
        <v>90</v>
      </c>
      <c r="V10" s="80">
        <f t="shared" si="6"/>
        <v>15510.682500000001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11915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11915</v>
      </c>
      <c r="N11" s="24">
        <f t="shared" si="1"/>
        <v>11915</v>
      </c>
      <c r="O11" s="25">
        <f t="shared" si="2"/>
        <v>327.66250000000002</v>
      </c>
      <c r="P11" s="26"/>
      <c r="Q11" s="26">
        <v>47</v>
      </c>
      <c r="R11" s="24">
        <f t="shared" si="3"/>
        <v>11540.3375</v>
      </c>
      <c r="S11" s="25">
        <f t="shared" si="4"/>
        <v>113.1925</v>
      </c>
      <c r="T11" s="27">
        <f t="shared" si="5"/>
        <v>66.192499999999995</v>
      </c>
      <c r="U11" s="75">
        <v>90</v>
      </c>
      <c r="V11" s="80">
        <f t="shared" si="6"/>
        <v>11450.3375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19382</v>
      </c>
      <c r="E12" s="30">
        <v>210</v>
      </c>
      <c r="F12" s="30">
        <v>600</v>
      </c>
      <c r="G12" s="30"/>
      <c r="H12" s="30">
        <v>500</v>
      </c>
      <c r="I12" s="20"/>
      <c r="J12" s="20"/>
      <c r="K12" s="20"/>
      <c r="L12" s="20"/>
      <c r="M12" s="20">
        <f t="shared" si="0"/>
        <v>34082</v>
      </c>
      <c r="N12" s="24">
        <f t="shared" si="1"/>
        <v>34082</v>
      </c>
      <c r="O12" s="25">
        <f t="shared" si="2"/>
        <v>937.255</v>
      </c>
      <c r="P12" s="26"/>
      <c r="Q12" s="26">
        <v>48</v>
      </c>
      <c r="R12" s="24">
        <f t="shared" si="3"/>
        <v>33096.745000000003</v>
      </c>
      <c r="S12" s="25">
        <f t="shared" si="4"/>
        <v>323.779</v>
      </c>
      <c r="T12" s="27">
        <f t="shared" si="5"/>
        <v>275.779</v>
      </c>
      <c r="U12" s="75">
        <f>184+162</f>
        <v>346</v>
      </c>
      <c r="V12" s="80">
        <f t="shared" si="6"/>
        <v>32750.745000000003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22584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22584</v>
      </c>
      <c r="N13" s="24">
        <f t="shared" si="1"/>
        <v>22584</v>
      </c>
      <c r="O13" s="25">
        <f t="shared" si="2"/>
        <v>621.06000000000006</v>
      </c>
      <c r="P13" s="26">
        <v>-7000</v>
      </c>
      <c r="Q13" s="26">
        <v>100</v>
      </c>
      <c r="R13" s="24">
        <f t="shared" si="3"/>
        <v>21862.94</v>
      </c>
      <c r="S13" s="25">
        <f t="shared" si="4"/>
        <v>214.548</v>
      </c>
      <c r="T13" s="27">
        <f t="shared" si="5"/>
        <v>114.548</v>
      </c>
      <c r="U13" s="75">
        <v>180</v>
      </c>
      <c r="V13" s="80">
        <f t="shared" si="6"/>
        <v>21682.94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74001</v>
      </c>
      <c r="E14" s="30"/>
      <c r="F14" s="30"/>
      <c r="G14" s="30"/>
      <c r="H14" s="30">
        <v>560</v>
      </c>
      <c r="I14" s="20">
        <v>10</v>
      </c>
      <c r="J14" s="20"/>
      <c r="K14" s="20">
        <v>10</v>
      </c>
      <c r="L14" s="20"/>
      <c r="M14" s="20">
        <f t="shared" si="0"/>
        <v>79041</v>
      </c>
      <c r="N14" s="24">
        <f t="shared" si="1"/>
        <v>82771</v>
      </c>
      <c r="O14" s="25">
        <f t="shared" si="2"/>
        <v>2173.6275000000001</v>
      </c>
      <c r="P14" s="26"/>
      <c r="Q14" s="26">
        <v>270</v>
      </c>
      <c r="R14" s="24">
        <f t="shared" si="3"/>
        <v>80327.372499999998</v>
      </c>
      <c r="S14" s="25">
        <f t="shared" si="4"/>
        <v>750.8895</v>
      </c>
      <c r="T14" s="27">
        <f t="shared" si="5"/>
        <v>480.8895</v>
      </c>
      <c r="U14" s="75">
        <f>612+35</f>
        <v>647</v>
      </c>
      <c r="V14" s="80">
        <f t="shared" si="6"/>
        <v>79680.372499999998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42561</v>
      </c>
      <c r="E15" s="30">
        <v>310</v>
      </c>
      <c r="F15" s="30">
        <v>290</v>
      </c>
      <c r="G15" s="30"/>
      <c r="H15" s="30">
        <v>670</v>
      </c>
      <c r="I15" s="20"/>
      <c r="J15" s="20"/>
      <c r="K15" s="20"/>
      <c r="L15" s="20"/>
      <c r="M15" s="20">
        <f t="shared" si="0"/>
        <v>57691</v>
      </c>
      <c r="N15" s="24">
        <f t="shared" si="1"/>
        <v>57691</v>
      </c>
      <c r="O15" s="25">
        <f t="shared" si="2"/>
        <v>1586.5025000000001</v>
      </c>
      <c r="P15" s="26"/>
      <c r="Q15" s="26">
        <v>195</v>
      </c>
      <c r="R15" s="24">
        <f t="shared" si="3"/>
        <v>55909.497499999998</v>
      </c>
      <c r="S15" s="25">
        <f t="shared" si="4"/>
        <v>548.06449999999995</v>
      </c>
      <c r="T15" s="27">
        <f t="shared" si="5"/>
        <v>353.06449999999995</v>
      </c>
      <c r="U15" s="75">
        <v>396</v>
      </c>
      <c r="V15" s="80">
        <f t="shared" si="6"/>
        <v>55513.497499999998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97350</v>
      </c>
      <c r="E16" s="30"/>
      <c r="F16" s="30">
        <v>20</v>
      </c>
      <c r="G16" s="30"/>
      <c r="H16" s="30">
        <v>40</v>
      </c>
      <c r="I16" s="20"/>
      <c r="J16" s="20"/>
      <c r="K16" s="20">
        <v>1</v>
      </c>
      <c r="L16" s="20"/>
      <c r="M16" s="20">
        <f t="shared" si="0"/>
        <v>97910</v>
      </c>
      <c r="N16" s="24">
        <f t="shared" si="1"/>
        <v>98092</v>
      </c>
      <c r="O16" s="25">
        <f t="shared" si="2"/>
        <v>2692.5250000000001</v>
      </c>
      <c r="P16" s="26">
        <v>-23000</v>
      </c>
      <c r="Q16" s="26">
        <v>180</v>
      </c>
      <c r="R16" s="24">
        <f t="shared" si="3"/>
        <v>95219.475000000006</v>
      </c>
      <c r="S16" s="25">
        <f t="shared" si="4"/>
        <v>930.14499999999998</v>
      </c>
      <c r="T16" s="27">
        <f t="shared" si="5"/>
        <v>750.14499999999998</v>
      </c>
      <c r="U16" s="75">
        <v>819</v>
      </c>
      <c r="V16" s="80">
        <f t="shared" si="6"/>
        <v>94400.475000000006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86735</v>
      </c>
      <c r="E17" s="30">
        <v>100</v>
      </c>
      <c r="F17" s="30">
        <v>50</v>
      </c>
      <c r="G17" s="30"/>
      <c r="H17" s="30">
        <v>200</v>
      </c>
      <c r="I17" s="20"/>
      <c r="J17" s="20"/>
      <c r="K17" s="20"/>
      <c r="L17" s="20"/>
      <c r="M17" s="20">
        <f t="shared" si="0"/>
        <v>91035</v>
      </c>
      <c r="N17" s="24">
        <f t="shared" si="1"/>
        <v>91035</v>
      </c>
      <c r="O17" s="25">
        <f t="shared" si="2"/>
        <v>2503.4625000000001</v>
      </c>
      <c r="P17" s="26">
        <v>-3077</v>
      </c>
      <c r="Q17" s="26">
        <v>200</v>
      </c>
      <c r="R17" s="24">
        <f t="shared" si="3"/>
        <v>88331.537500000006</v>
      </c>
      <c r="S17" s="25">
        <f t="shared" si="4"/>
        <v>864.83249999999998</v>
      </c>
      <c r="T17" s="27">
        <f t="shared" si="5"/>
        <v>664.83249999999998</v>
      </c>
      <c r="U17" s="75">
        <v>774</v>
      </c>
      <c r="V17" s="80">
        <f t="shared" si="6"/>
        <v>87557.537500000006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38618</v>
      </c>
      <c r="E18" s="30"/>
      <c r="F18" s="30"/>
      <c r="G18" s="30"/>
      <c r="H18" s="30"/>
      <c r="I18" s="20">
        <v>6</v>
      </c>
      <c r="J18" s="20"/>
      <c r="K18" s="20"/>
      <c r="L18" s="20"/>
      <c r="M18" s="20">
        <f t="shared" si="0"/>
        <v>38618</v>
      </c>
      <c r="N18" s="24">
        <f t="shared" si="1"/>
        <v>39764</v>
      </c>
      <c r="O18" s="25">
        <f t="shared" si="2"/>
        <v>1061.9950000000001</v>
      </c>
      <c r="P18" s="26"/>
      <c r="Q18" s="26">
        <v>100</v>
      </c>
      <c r="R18" s="24">
        <f t="shared" si="3"/>
        <v>38602.004999999997</v>
      </c>
      <c r="S18" s="25">
        <f t="shared" si="4"/>
        <v>366.87099999999998</v>
      </c>
      <c r="T18" s="27">
        <f t="shared" si="5"/>
        <v>266.87099999999998</v>
      </c>
      <c r="U18" s="75">
        <v>252</v>
      </c>
      <c r="V18" s="80">
        <f t="shared" si="6"/>
        <v>38350.004999999997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41949</v>
      </c>
      <c r="E19" s="30"/>
      <c r="F19" s="30"/>
      <c r="G19" s="30"/>
      <c r="H19" s="30">
        <v>60</v>
      </c>
      <c r="I19" s="20"/>
      <c r="J19" s="20"/>
      <c r="K19" s="20"/>
      <c r="L19" s="20"/>
      <c r="M19" s="20">
        <f t="shared" si="0"/>
        <v>42489</v>
      </c>
      <c r="N19" s="24">
        <f t="shared" si="1"/>
        <v>42489</v>
      </c>
      <c r="O19" s="25">
        <f t="shared" si="2"/>
        <v>1168.4475</v>
      </c>
      <c r="P19" s="26"/>
      <c r="Q19" s="26">
        <v>120</v>
      </c>
      <c r="R19" s="24">
        <f t="shared" si="3"/>
        <v>41200.552499999998</v>
      </c>
      <c r="S19" s="25">
        <f t="shared" si="4"/>
        <v>403.64549999999997</v>
      </c>
      <c r="T19" s="27">
        <f t="shared" si="5"/>
        <v>283.64549999999997</v>
      </c>
      <c r="U19" s="75">
        <v>270</v>
      </c>
      <c r="V19" s="80">
        <f t="shared" si="6"/>
        <v>40930.552499999998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22239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22239</v>
      </c>
      <c r="N20" s="24">
        <f t="shared" si="1"/>
        <v>22239</v>
      </c>
      <c r="O20" s="25">
        <f t="shared" si="2"/>
        <v>611.57249999999999</v>
      </c>
      <c r="P20" s="26">
        <v>2000</v>
      </c>
      <c r="Q20" s="26">
        <v>120</v>
      </c>
      <c r="R20" s="24">
        <f t="shared" si="3"/>
        <v>21507.427500000002</v>
      </c>
      <c r="S20" s="25">
        <f t="shared" si="4"/>
        <v>211.2705</v>
      </c>
      <c r="T20" s="27">
        <f t="shared" si="5"/>
        <v>91.270499999999998</v>
      </c>
      <c r="U20" s="75">
        <v>171</v>
      </c>
      <c r="V20" s="80">
        <f t="shared" si="6"/>
        <v>21336.427500000002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17682</v>
      </c>
      <c r="E21" s="30"/>
      <c r="F21" s="30">
        <v>50</v>
      </c>
      <c r="G21" s="30"/>
      <c r="H21" s="30"/>
      <c r="I21" s="20">
        <v>10</v>
      </c>
      <c r="J21" s="20"/>
      <c r="K21" s="20"/>
      <c r="L21" s="20"/>
      <c r="M21" s="20">
        <f t="shared" si="0"/>
        <v>18182</v>
      </c>
      <c r="N21" s="24">
        <f t="shared" si="1"/>
        <v>20092</v>
      </c>
      <c r="O21" s="25">
        <f t="shared" si="2"/>
        <v>500.005</v>
      </c>
      <c r="P21" s="26"/>
      <c r="Q21" s="26">
        <v>20</v>
      </c>
      <c r="R21" s="24">
        <f t="shared" si="3"/>
        <v>19571.994999999999</v>
      </c>
      <c r="S21" s="25">
        <f t="shared" si="4"/>
        <v>172.72899999999998</v>
      </c>
      <c r="T21" s="27">
        <f t="shared" si="5"/>
        <v>152.72899999999998</v>
      </c>
      <c r="U21" s="75">
        <v>108</v>
      </c>
      <c r="V21" s="80">
        <f t="shared" si="6"/>
        <v>19463.994999999999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72733</v>
      </c>
      <c r="E22" s="30"/>
      <c r="F22" s="30"/>
      <c r="G22" s="20"/>
      <c r="H22" s="30"/>
      <c r="I22" s="20"/>
      <c r="J22" s="20"/>
      <c r="K22" s="20">
        <v>4</v>
      </c>
      <c r="L22" s="20"/>
      <c r="M22" s="20">
        <f t="shared" si="0"/>
        <v>72733</v>
      </c>
      <c r="N22" s="24">
        <f t="shared" si="1"/>
        <v>73461</v>
      </c>
      <c r="O22" s="25">
        <f t="shared" si="2"/>
        <v>2000.1575</v>
      </c>
      <c r="P22" s="26">
        <v>3100</v>
      </c>
      <c r="Q22" s="26">
        <v>150</v>
      </c>
      <c r="R22" s="24">
        <f t="shared" si="3"/>
        <v>71310.842499999999</v>
      </c>
      <c r="S22" s="25">
        <f t="shared" si="4"/>
        <v>690.96349999999995</v>
      </c>
      <c r="T22" s="27">
        <f t="shared" si="5"/>
        <v>540.96349999999995</v>
      </c>
      <c r="U22" s="75">
        <v>585</v>
      </c>
      <c r="V22" s="80">
        <f t="shared" si="6"/>
        <v>70725.842499999999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30000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30000</v>
      </c>
      <c r="N23" s="24">
        <f t="shared" si="1"/>
        <v>30000</v>
      </c>
      <c r="O23" s="25">
        <f t="shared" si="2"/>
        <v>825</v>
      </c>
      <c r="P23" s="26"/>
      <c r="Q23" s="26">
        <v>220</v>
      </c>
      <c r="R23" s="24">
        <f t="shared" si="3"/>
        <v>28955</v>
      </c>
      <c r="S23" s="25">
        <f t="shared" si="4"/>
        <v>285</v>
      </c>
      <c r="T23" s="27">
        <f t="shared" si="5"/>
        <v>65</v>
      </c>
      <c r="U23" s="75">
        <v>252</v>
      </c>
      <c r="V23" s="80">
        <f t="shared" si="6"/>
        <v>28703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161164</v>
      </c>
      <c r="E24" s="30">
        <v>280</v>
      </c>
      <c r="F24" s="30">
        <v>600</v>
      </c>
      <c r="G24" s="30"/>
      <c r="H24" s="30">
        <v>630</v>
      </c>
      <c r="I24" s="20">
        <v>10</v>
      </c>
      <c r="J24" s="20"/>
      <c r="K24" s="20">
        <v>10</v>
      </c>
      <c r="L24" s="20"/>
      <c r="M24" s="20">
        <f t="shared" si="0"/>
        <v>178434</v>
      </c>
      <c r="N24" s="24">
        <f t="shared" si="1"/>
        <v>182164</v>
      </c>
      <c r="O24" s="25">
        <f t="shared" si="2"/>
        <v>4906.9350000000004</v>
      </c>
      <c r="P24" s="26">
        <v>-5000</v>
      </c>
      <c r="Q24" s="26">
        <v>256</v>
      </c>
      <c r="R24" s="24">
        <f t="shared" si="3"/>
        <v>177001.065</v>
      </c>
      <c r="S24" s="25">
        <f t="shared" si="4"/>
        <v>1695.123</v>
      </c>
      <c r="T24" s="27">
        <f t="shared" si="5"/>
        <v>1439.123</v>
      </c>
      <c r="U24" s="75">
        <v>1600</v>
      </c>
      <c r="V24" s="80">
        <f t="shared" si="6"/>
        <v>175401.065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50000</v>
      </c>
      <c r="E25" s="30">
        <v>30</v>
      </c>
      <c r="F25" s="30">
        <v>40</v>
      </c>
      <c r="G25" s="30"/>
      <c r="H25" s="30"/>
      <c r="I25" s="20"/>
      <c r="J25" s="20"/>
      <c r="K25" s="20">
        <v>3</v>
      </c>
      <c r="L25" s="20"/>
      <c r="M25" s="20">
        <f t="shared" si="0"/>
        <v>51000</v>
      </c>
      <c r="N25" s="24">
        <f t="shared" si="1"/>
        <v>51546</v>
      </c>
      <c r="O25" s="25">
        <f t="shared" si="2"/>
        <v>1402.5</v>
      </c>
      <c r="P25" s="26">
        <v>24000</v>
      </c>
      <c r="Q25" s="26">
        <v>100</v>
      </c>
      <c r="R25" s="24">
        <f t="shared" si="3"/>
        <v>50043.5</v>
      </c>
      <c r="S25" s="25">
        <f t="shared" si="4"/>
        <v>484.5</v>
      </c>
      <c r="T25" s="27">
        <f t="shared" si="5"/>
        <v>384.5</v>
      </c>
      <c r="U25" s="75"/>
      <c r="V25" s="80">
        <f t="shared" si="6"/>
        <v>50043.5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47103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47103</v>
      </c>
      <c r="N26" s="24">
        <f t="shared" si="1"/>
        <v>47103</v>
      </c>
      <c r="O26" s="25">
        <f t="shared" si="2"/>
        <v>1295.3325</v>
      </c>
      <c r="P26" s="26"/>
      <c r="Q26" s="26">
        <v>100</v>
      </c>
      <c r="R26" s="24">
        <f t="shared" si="3"/>
        <v>45707.667500000003</v>
      </c>
      <c r="S26" s="25">
        <f t="shared" si="4"/>
        <v>447.4785</v>
      </c>
      <c r="T26" s="27">
        <f t="shared" si="5"/>
        <v>347.4785</v>
      </c>
      <c r="U26" s="75">
        <v>360</v>
      </c>
      <c r="V26" s="80">
        <f t="shared" si="6"/>
        <v>45347.667500000003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96959</v>
      </c>
      <c r="E27" s="38"/>
      <c r="F27" s="39"/>
      <c r="G27" s="39"/>
      <c r="H27" s="39">
        <v>100</v>
      </c>
      <c r="I27" s="31"/>
      <c r="J27" s="31"/>
      <c r="K27" s="31"/>
      <c r="L27" s="31"/>
      <c r="M27" s="31">
        <f t="shared" si="0"/>
        <v>97859</v>
      </c>
      <c r="N27" s="40">
        <f t="shared" si="1"/>
        <v>97859</v>
      </c>
      <c r="O27" s="42">
        <f t="shared" si="2"/>
        <v>2691.1224999999999</v>
      </c>
      <c r="P27" s="41"/>
      <c r="Q27" s="41">
        <v>200</v>
      </c>
      <c r="R27" s="40">
        <f t="shared" si="3"/>
        <v>94967.877500000002</v>
      </c>
      <c r="S27" s="42">
        <f t="shared" si="4"/>
        <v>929.66049999999996</v>
      </c>
      <c r="T27" s="43">
        <f t="shared" si="5"/>
        <v>729.66049999999996</v>
      </c>
      <c r="U27" s="90">
        <v>855</v>
      </c>
      <c r="V27" s="91">
        <f t="shared" si="6"/>
        <v>94112.877500000002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1125810</v>
      </c>
      <c r="E28" s="45">
        <f t="shared" si="7"/>
        <v>930</v>
      </c>
      <c r="F28" s="45">
        <f t="shared" ref="F28:V28" si="8">SUM(F7:F27)</f>
        <v>1670</v>
      </c>
      <c r="G28" s="45">
        <f t="shared" si="8"/>
        <v>0</v>
      </c>
      <c r="H28" s="45">
        <f t="shared" si="8"/>
        <v>2950</v>
      </c>
      <c r="I28" s="45">
        <f t="shared" si="8"/>
        <v>53</v>
      </c>
      <c r="J28" s="45">
        <f t="shared" si="8"/>
        <v>0</v>
      </c>
      <c r="K28" s="45">
        <f t="shared" si="8"/>
        <v>33</v>
      </c>
      <c r="L28" s="45">
        <f t="shared" si="8"/>
        <v>0</v>
      </c>
      <c r="M28" s="59">
        <f t="shared" si="8"/>
        <v>1187660</v>
      </c>
      <c r="N28" s="59">
        <f t="shared" si="8"/>
        <v>1203789</v>
      </c>
      <c r="O28" s="60">
        <f t="shared" si="8"/>
        <v>32660.65</v>
      </c>
      <c r="P28" s="59">
        <f t="shared" si="8"/>
        <v>-10955</v>
      </c>
      <c r="Q28" s="59">
        <f t="shared" si="8"/>
        <v>3035</v>
      </c>
      <c r="R28" s="59">
        <f t="shared" si="8"/>
        <v>1168093.3499999999</v>
      </c>
      <c r="S28" s="59">
        <f t="shared" si="8"/>
        <v>11282.769999999999</v>
      </c>
      <c r="T28" s="59">
        <f t="shared" si="8"/>
        <v>8247.77</v>
      </c>
      <c r="U28" s="59">
        <f t="shared" si="8"/>
        <v>9341</v>
      </c>
      <c r="V28" s="59">
        <f t="shared" si="8"/>
        <v>1158752.3499999999</v>
      </c>
    </row>
    <row r="29" spans="1:22" ht="15.75" thickBot="1" x14ac:dyDescent="0.3">
      <c r="A29" s="102" t="s">
        <v>39</v>
      </c>
      <c r="B29" s="103"/>
      <c r="C29" s="104"/>
      <c r="D29" s="48">
        <f>D4+D5-D28</f>
        <v>460443</v>
      </c>
      <c r="E29" s="48">
        <f t="shared" ref="E29:L29" si="9">E4+E5-E28</f>
        <v>2375</v>
      </c>
      <c r="F29" s="48">
        <f t="shared" si="9"/>
        <v>11330</v>
      </c>
      <c r="G29" s="48">
        <f t="shared" si="9"/>
        <v>60</v>
      </c>
      <c r="H29" s="48">
        <f t="shared" si="9"/>
        <v>28485</v>
      </c>
      <c r="I29" s="48">
        <f t="shared" si="9"/>
        <v>1322</v>
      </c>
      <c r="J29" s="48">
        <f t="shared" si="9"/>
        <v>468</v>
      </c>
      <c r="K29" s="48">
        <f t="shared" si="9"/>
        <v>287</v>
      </c>
      <c r="L29" s="48">
        <f t="shared" si="9"/>
        <v>0</v>
      </c>
      <c r="M29" s="118"/>
      <c r="N29" s="119"/>
      <c r="O29" s="119"/>
      <c r="P29" s="119"/>
      <c r="Q29" s="119"/>
      <c r="R29" s="119"/>
      <c r="S29" s="119"/>
      <c r="T29" s="119"/>
      <c r="U29" s="119"/>
      <c r="V29" s="12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4" operator="lessThan">
      <formula>0</formula>
    </cfRule>
  </conditionalFormatting>
  <conditionalFormatting sqref="U6">
    <cfRule type="cellIs" dxfId="611" priority="3" operator="lessThan">
      <formula>0</formula>
    </cfRule>
  </conditionalFormatting>
  <conditionalFormatting sqref="V6">
    <cfRule type="cellIs" dxfId="610" priority="2" operator="lessThan">
      <formula>0</formula>
    </cfRule>
  </conditionalFormatting>
  <conditionalFormatting sqref="V6">
    <cfRule type="cellIs" dxfId="609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140625" customWidth="1"/>
    <col min="9" max="9" width="11.5703125" bestFit="1" customWidth="1"/>
    <col min="10" max="10" width="8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8" customWidth="1"/>
    <col min="18" max="18" width="12.140625" bestFit="1" customWidth="1"/>
    <col min="22" max="22" width="10.42578125" bestFit="1" customWidth="1"/>
  </cols>
  <sheetData>
    <row r="1" spans="1:23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3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3" ht="18.75" x14ac:dyDescent="0.25">
      <c r="A3" s="109" t="s">
        <v>113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3" x14ac:dyDescent="0.25">
      <c r="A4" s="113" t="s">
        <v>1</v>
      </c>
      <c r="B4" s="113"/>
      <c r="C4" s="133"/>
      <c r="D4" s="2">
        <f>'18'!D29</f>
        <v>460443</v>
      </c>
      <c r="E4" s="2">
        <f>'18'!E29</f>
        <v>2375</v>
      </c>
      <c r="F4" s="2">
        <f>'18'!F29</f>
        <v>11330</v>
      </c>
      <c r="G4" s="2">
        <f>'18'!G29</f>
        <v>60</v>
      </c>
      <c r="H4" s="2">
        <f>'18'!H29</f>
        <v>28485</v>
      </c>
      <c r="I4" s="2">
        <f>'18'!I29</f>
        <v>1322</v>
      </c>
      <c r="J4" s="2">
        <f>'18'!J29</f>
        <v>468</v>
      </c>
      <c r="K4" s="2">
        <f>'18'!K29</f>
        <v>287</v>
      </c>
      <c r="L4" s="2">
        <f>'18'!L29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3" x14ac:dyDescent="0.25">
      <c r="A5" s="113" t="s">
        <v>2</v>
      </c>
      <c r="B5" s="113"/>
      <c r="C5" s="134"/>
      <c r="D5" s="1">
        <v>1558440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  <c r="U6" s="18" t="s">
        <v>111</v>
      </c>
      <c r="V6" s="18" t="s">
        <v>112</v>
      </c>
    </row>
    <row r="7" spans="1:23" ht="15.75" x14ac:dyDescent="0.25">
      <c r="A7" s="19">
        <v>1</v>
      </c>
      <c r="B7" s="20">
        <v>1908446134</v>
      </c>
      <c r="C7" s="20">
        <v>17139</v>
      </c>
      <c r="D7" s="21">
        <v>17139</v>
      </c>
      <c r="E7" s="22"/>
      <c r="F7" s="22"/>
      <c r="G7" s="22"/>
      <c r="H7" s="22"/>
      <c r="I7" s="23">
        <v>5</v>
      </c>
      <c r="J7" s="23"/>
      <c r="K7" s="23">
        <v>5</v>
      </c>
      <c r="L7" s="23"/>
      <c r="M7" s="20">
        <f>D7+E7*20+F7*10+G7*9+H7*9</f>
        <v>17139</v>
      </c>
      <c r="N7" s="24">
        <f>D7+E7*20+F7*10+G7*9+H7*9+I7*191+J7*191+K7*182+L7*100</f>
        <v>19004</v>
      </c>
      <c r="O7" s="25">
        <f>M7*2.75%</f>
        <v>471.32249999999999</v>
      </c>
      <c r="P7" s="26">
        <v>46900</v>
      </c>
      <c r="Q7" s="26">
        <v>100</v>
      </c>
      <c r="R7" s="24">
        <f>M7-(M7*2.75%)+I7*191+J7*191+K7*182+L7*100-Q7</f>
        <v>18432.677500000002</v>
      </c>
      <c r="S7" s="25">
        <f>M7*0.95%</f>
        <v>162.82050000000001</v>
      </c>
      <c r="T7" s="64">
        <f>S7-Q7</f>
        <v>62.82050000000001</v>
      </c>
      <c r="U7" s="75">
        <v>99</v>
      </c>
      <c r="V7" s="80">
        <f>R7-U7</f>
        <v>18333.677500000002</v>
      </c>
    </row>
    <row r="8" spans="1:23" ht="15.75" x14ac:dyDescent="0.25">
      <c r="A8" s="28">
        <v>2</v>
      </c>
      <c r="B8" s="20">
        <v>1908446135</v>
      </c>
      <c r="C8" s="23">
        <v>23610</v>
      </c>
      <c r="D8" s="29">
        <v>23610</v>
      </c>
      <c r="E8" s="30">
        <v>100</v>
      </c>
      <c r="F8" s="30">
        <v>180</v>
      </c>
      <c r="G8" s="30"/>
      <c r="H8" s="30">
        <v>220</v>
      </c>
      <c r="I8" s="20"/>
      <c r="J8" s="20"/>
      <c r="K8" s="20"/>
      <c r="L8" s="20"/>
      <c r="M8" s="20">
        <f t="shared" ref="M8:M27" si="0">D8+E8*20+F8*10+G8*9+H8*9</f>
        <v>29390</v>
      </c>
      <c r="N8" s="24">
        <f t="shared" ref="N8:N27" si="1">D8+E8*20+F8*10+G8*9+H8*9+I8*191+J8*191+K8*182+L8*100</f>
        <v>29390</v>
      </c>
      <c r="O8" s="25">
        <f t="shared" ref="O8:O27" si="2">M8*2.75%</f>
        <v>808.22500000000002</v>
      </c>
      <c r="P8" s="26">
        <v>-6305</v>
      </c>
      <c r="Q8" s="26">
        <v>130</v>
      </c>
      <c r="R8" s="24">
        <f t="shared" ref="R8:R27" si="3">M8-(M8*2.75%)+I8*191+J8*191+K8*182+L8*100-Q8</f>
        <v>28451.775000000001</v>
      </c>
      <c r="S8" s="25">
        <f t="shared" ref="S8:S27" si="4">M8*0.95%</f>
        <v>279.20499999999998</v>
      </c>
      <c r="T8" s="64">
        <f t="shared" ref="T8:T27" si="5">S8-Q8</f>
        <v>149.20499999999998</v>
      </c>
      <c r="U8" s="75">
        <v>200</v>
      </c>
      <c r="V8" s="80">
        <f>R8-U8</f>
        <v>28251.775000000001</v>
      </c>
      <c r="W8">
        <v>40</v>
      </c>
    </row>
    <row r="9" spans="1:23" ht="15.75" x14ac:dyDescent="0.25">
      <c r="A9" s="28">
        <v>3</v>
      </c>
      <c r="B9" s="20">
        <v>1908446136</v>
      </c>
      <c r="C9" s="20">
        <v>121597</v>
      </c>
      <c r="D9" s="29">
        <v>121597</v>
      </c>
      <c r="E9" s="30">
        <v>20</v>
      </c>
      <c r="F9" s="30"/>
      <c r="G9" s="30"/>
      <c r="H9" s="30">
        <v>500</v>
      </c>
      <c r="I9" s="20"/>
      <c r="J9" s="20"/>
      <c r="K9" s="20">
        <v>1</v>
      </c>
      <c r="L9" s="20"/>
      <c r="M9" s="20">
        <f t="shared" si="0"/>
        <v>126497</v>
      </c>
      <c r="N9" s="24">
        <f t="shared" si="1"/>
        <v>126679</v>
      </c>
      <c r="O9" s="25">
        <f t="shared" si="2"/>
        <v>3478.6675</v>
      </c>
      <c r="P9" s="26">
        <v>-33000</v>
      </c>
      <c r="Q9" s="26">
        <v>197</v>
      </c>
      <c r="R9" s="24">
        <f t="shared" si="3"/>
        <v>123003.3325</v>
      </c>
      <c r="S9" s="25">
        <f t="shared" si="4"/>
        <v>1201.7214999999999</v>
      </c>
      <c r="T9" s="64">
        <f t="shared" si="5"/>
        <v>1004.7214999999999</v>
      </c>
      <c r="U9" s="75">
        <v>1008</v>
      </c>
      <c r="V9" s="80">
        <f t="shared" ref="V9:V27" si="6">R9-U9</f>
        <v>121995.3325</v>
      </c>
      <c r="W9">
        <v>45</v>
      </c>
    </row>
    <row r="10" spans="1:23" ht="15.75" x14ac:dyDescent="0.25">
      <c r="A10" s="28">
        <v>4</v>
      </c>
      <c r="B10" s="20">
        <v>1908446137</v>
      </c>
      <c r="C10" s="20">
        <v>29197</v>
      </c>
      <c r="D10" s="29">
        <v>29197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29197</v>
      </c>
      <c r="N10" s="24">
        <f t="shared" si="1"/>
        <v>31107</v>
      </c>
      <c r="O10" s="25">
        <f t="shared" si="2"/>
        <v>802.91750000000002</v>
      </c>
      <c r="P10" s="26"/>
      <c r="Q10" s="26">
        <v>38</v>
      </c>
      <c r="R10" s="24">
        <f t="shared" si="3"/>
        <v>30266.0825</v>
      </c>
      <c r="S10" s="25">
        <f t="shared" si="4"/>
        <v>277.37149999999997</v>
      </c>
      <c r="T10" s="64">
        <f t="shared" si="5"/>
        <v>239.37149999999997</v>
      </c>
      <c r="U10" s="75">
        <v>216</v>
      </c>
      <c r="V10" s="80">
        <f t="shared" si="6"/>
        <v>30050.0825</v>
      </c>
    </row>
    <row r="11" spans="1:23" ht="15.75" x14ac:dyDescent="0.25">
      <c r="A11" s="28">
        <v>5</v>
      </c>
      <c r="B11" s="20">
        <v>1908446138</v>
      </c>
      <c r="C11" s="31">
        <v>5019</v>
      </c>
      <c r="D11" s="29">
        <v>5019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5019</v>
      </c>
      <c r="N11" s="24">
        <f t="shared" si="1"/>
        <v>5019</v>
      </c>
      <c r="O11" s="25">
        <f t="shared" si="2"/>
        <v>138.02250000000001</v>
      </c>
      <c r="P11" s="26"/>
      <c r="Q11" s="26">
        <v>32</v>
      </c>
      <c r="R11" s="24">
        <f t="shared" si="3"/>
        <v>4848.9775</v>
      </c>
      <c r="S11" s="25">
        <f t="shared" si="4"/>
        <v>47.680500000000002</v>
      </c>
      <c r="T11" s="64">
        <f t="shared" si="5"/>
        <v>15.680500000000002</v>
      </c>
      <c r="U11" s="75">
        <v>18</v>
      </c>
      <c r="V11" s="80">
        <f t="shared" si="6"/>
        <v>4830.9775</v>
      </c>
    </row>
    <row r="12" spans="1:23" ht="15.75" x14ac:dyDescent="0.25">
      <c r="A12" s="28">
        <v>6</v>
      </c>
      <c r="B12" s="20">
        <v>1908446139</v>
      </c>
      <c r="C12" s="20">
        <v>19347</v>
      </c>
      <c r="D12" s="29">
        <v>19347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19347</v>
      </c>
      <c r="N12" s="24">
        <f t="shared" si="1"/>
        <v>19347</v>
      </c>
      <c r="O12" s="25">
        <f t="shared" si="2"/>
        <v>532.04250000000002</v>
      </c>
      <c r="P12" s="26"/>
      <c r="Q12" s="26">
        <v>52</v>
      </c>
      <c r="R12" s="24">
        <f t="shared" si="3"/>
        <v>18762.9575</v>
      </c>
      <c r="S12" s="25">
        <f t="shared" si="4"/>
        <v>183.79650000000001</v>
      </c>
      <c r="T12" s="64">
        <f t="shared" si="5"/>
        <v>131.79650000000001</v>
      </c>
      <c r="U12" s="75">
        <v>162</v>
      </c>
      <c r="V12" s="80">
        <f t="shared" si="6"/>
        <v>18600.9575</v>
      </c>
    </row>
    <row r="13" spans="1:23" ht="15.75" x14ac:dyDescent="0.25">
      <c r="A13" s="98">
        <v>-2480</v>
      </c>
      <c r="B13" s="74">
        <v>309</v>
      </c>
      <c r="C13" s="20">
        <v>11860</v>
      </c>
      <c r="D13" s="29">
        <v>11551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11551</v>
      </c>
      <c r="N13" s="24">
        <f t="shared" si="1"/>
        <v>11551</v>
      </c>
      <c r="O13" s="25">
        <f t="shared" si="2"/>
        <v>317.65249999999997</v>
      </c>
      <c r="P13" s="26">
        <v>7500</v>
      </c>
      <c r="Q13" s="26"/>
      <c r="R13" s="24">
        <f t="shared" si="3"/>
        <v>11233.3475</v>
      </c>
      <c r="S13" s="25">
        <f t="shared" si="4"/>
        <v>109.7345</v>
      </c>
      <c r="T13" s="64">
        <f t="shared" si="5"/>
        <v>109.7345</v>
      </c>
      <c r="U13" s="75">
        <v>72</v>
      </c>
      <c r="V13" s="80">
        <f>R13-U13</f>
        <v>11161.3475</v>
      </c>
    </row>
    <row r="14" spans="1:23" ht="15.75" x14ac:dyDescent="0.25">
      <c r="A14" s="28">
        <v>8</v>
      </c>
      <c r="B14" s="20">
        <v>1908446141</v>
      </c>
      <c r="C14" s="20">
        <v>148641</v>
      </c>
      <c r="D14" s="29">
        <v>148641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149541</v>
      </c>
      <c r="N14" s="24">
        <f t="shared" si="1"/>
        <v>149541</v>
      </c>
      <c r="O14" s="25">
        <f t="shared" si="2"/>
        <v>4112.3774999999996</v>
      </c>
      <c r="P14" s="26">
        <v>-10000</v>
      </c>
      <c r="Q14" s="26">
        <v>288</v>
      </c>
      <c r="R14" s="24">
        <f t="shared" si="3"/>
        <v>145140.6225</v>
      </c>
      <c r="S14" s="25">
        <f t="shared" si="4"/>
        <v>1420.6395</v>
      </c>
      <c r="T14" s="64">
        <f t="shared" si="5"/>
        <v>1132.6395</v>
      </c>
      <c r="U14" s="75">
        <v>1206</v>
      </c>
      <c r="V14" s="80">
        <f t="shared" si="6"/>
        <v>143934.6225</v>
      </c>
    </row>
    <row r="15" spans="1:23" ht="15.75" x14ac:dyDescent="0.25">
      <c r="A15" s="28">
        <v>9</v>
      </c>
      <c r="B15" s="20">
        <v>1908446142</v>
      </c>
      <c r="C15" s="33">
        <v>67505</v>
      </c>
      <c r="D15" s="29">
        <v>67505</v>
      </c>
      <c r="E15" s="30">
        <v>30</v>
      </c>
      <c r="F15" s="30"/>
      <c r="G15" s="30"/>
      <c r="H15" s="30"/>
      <c r="I15" s="20">
        <v>3</v>
      </c>
      <c r="J15" s="20"/>
      <c r="K15" s="20"/>
      <c r="L15" s="20"/>
      <c r="M15" s="20">
        <f t="shared" si="0"/>
        <v>68105</v>
      </c>
      <c r="N15" s="24">
        <f t="shared" si="1"/>
        <v>68678</v>
      </c>
      <c r="O15" s="25">
        <f t="shared" si="2"/>
        <v>1872.8875</v>
      </c>
      <c r="P15" s="26">
        <v>55513</v>
      </c>
      <c r="Q15" s="26">
        <v>350</v>
      </c>
      <c r="R15" s="24">
        <f t="shared" si="3"/>
        <v>66455.112500000003</v>
      </c>
      <c r="S15" s="25">
        <f t="shared" si="4"/>
        <v>646.99749999999995</v>
      </c>
      <c r="T15" s="64">
        <f t="shared" si="5"/>
        <v>296.99749999999995</v>
      </c>
      <c r="U15" s="75">
        <v>468</v>
      </c>
      <c r="V15" s="80">
        <f t="shared" si="6"/>
        <v>65987.112500000003</v>
      </c>
    </row>
    <row r="16" spans="1:23" ht="15.75" x14ac:dyDescent="0.25">
      <c r="A16" s="98">
        <v>-12231</v>
      </c>
      <c r="B16" s="20">
        <v>1908446143</v>
      </c>
      <c r="C16" s="20">
        <v>60000</v>
      </c>
      <c r="D16" s="29">
        <v>60000</v>
      </c>
      <c r="E16" s="30"/>
      <c r="F16" s="30">
        <v>400</v>
      </c>
      <c r="G16" s="30"/>
      <c r="H16" s="30">
        <v>1250</v>
      </c>
      <c r="I16" s="20"/>
      <c r="J16" s="20"/>
      <c r="K16" s="20">
        <v>5</v>
      </c>
      <c r="L16" s="20"/>
      <c r="M16" s="20">
        <f t="shared" si="0"/>
        <v>75250</v>
      </c>
      <c r="N16" s="24">
        <f t="shared" si="1"/>
        <v>76160</v>
      </c>
      <c r="O16" s="25">
        <f t="shared" si="2"/>
        <v>2069.375</v>
      </c>
      <c r="P16" s="26">
        <v>35000</v>
      </c>
      <c r="Q16" s="26">
        <v>209</v>
      </c>
      <c r="R16" s="24">
        <f t="shared" si="3"/>
        <v>73881.625</v>
      </c>
      <c r="S16" s="25">
        <f t="shared" si="4"/>
        <v>714.875</v>
      </c>
      <c r="T16" s="64">
        <f t="shared" si="5"/>
        <v>505.875</v>
      </c>
      <c r="U16" s="75">
        <v>459</v>
      </c>
      <c r="V16" s="80">
        <f t="shared" si="6"/>
        <v>73422.625</v>
      </c>
      <c r="W16">
        <v>180</v>
      </c>
    </row>
    <row r="17" spans="1:23" ht="15.75" x14ac:dyDescent="0.25">
      <c r="A17" s="28">
        <v>11</v>
      </c>
      <c r="B17" s="20">
        <v>1908446144</v>
      </c>
      <c r="C17" s="33">
        <v>21563</v>
      </c>
      <c r="D17" s="29">
        <v>21563</v>
      </c>
      <c r="E17" s="30"/>
      <c r="F17" s="30">
        <v>50</v>
      </c>
      <c r="G17" s="30"/>
      <c r="H17" s="30">
        <v>120</v>
      </c>
      <c r="I17" s="20"/>
      <c r="J17" s="20"/>
      <c r="K17" s="20"/>
      <c r="L17" s="20"/>
      <c r="M17" s="20">
        <f t="shared" si="0"/>
        <v>23143</v>
      </c>
      <c r="N17" s="24">
        <f t="shared" si="1"/>
        <v>23143</v>
      </c>
      <c r="O17" s="25">
        <f t="shared" si="2"/>
        <v>636.4325</v>
      </c>
      <c r="P17" s="26"/>
      <c r="Q17" s="26">
        <v>150</v>
      </c>
      <c r="R17" s="24">
        <f t="shared" si="3"/>
        <v>22356.567500000001</v>
      </c>
      <c r="S17" s="25">
        <f t="shared" si="4"/>
        <v>219.85849999999999</v>
      </c>
      <c r="T17" s="64">
        <f t="shared" si="5"/>
        <v>69.858499999999992</v>
      </c>
      <c r="U17" s="75">
        <v>189</v>
      </c>
      <c r="V17" s="80">
        <f t="shared" si="6"/>
        <v>22167.567500000001</v>
      </c>
    </row>
    <row r="18" spans="1:23" ht="15.75" x14ac:dyDescent="0.25">
      <c r="A18" s="28">
        <v>12</v>
      </c>
      <c r="B18" s="20">
        <v>1908446145</v>
      </c>
      <c r="C18" s="31">
        <v>56497</v>
      </c>
      <c r="D18" s="29">
        <v>56497</v>
      </c>
      <c r="E18" s="30"/>
      <c r="F18" s="30">
        <v>30</v>
      </c>
      <c r="G18" s="30"/>
      <c r="H18" s="30">
        <v>30</v>
      </c>
      <c r="I18" s="20"/>
      <c r="J18" s="20"/>
      <c r="K18" s="20"/>
      <c r="L18" s="20"/>
      <c r="M18" s="20">
        <f t="shared" si="0"/>
        <v>57067</v>
      </c>
      <c r="N18" s="24">
        <f t="shared" si="1"/>
        <v>57067</v>
      </c>
      <c r="O18" s="25">
        <f t="shared" si="2"/>
        <v>1569.3425</v>
      </c>
      <c r="P18" s="26"/>
      <c r="Q18" s="26">
        <v>550</v>
      </c>
      <c r="R18" s="24">
        <f t="shared" si="3"/>
        <v>54947.657500000001</v>
      </c>
      <c r="S18" s="25">
        <f t="shared" si="4"/>
        <v>542.13649999999996</v>
      </c>
      <c r="T18" s="64">
        <f t="shared" si="5"/>
        <v>-7.8635000000000446</v>
      </c>
      <c r="U18" s="75">
        <v>432</v>
      </c>
      <c r="V18" s="80">
        <f t="shared" si="6"/>
        <v>54515.657500000001</v>
      </c>
    </row>
    <row r="19" spans="1:23" ht="15.75" x14ac:dyDescent="0.25">
      <c r="A19" s="28">
        <v>13</v>
      </c>
      <c r="B19" s="20">
        <v>1908446146</v>
      </c>
      <c r="C19" s="20">
        <v>32487</v>
      </c>
      <c r="D19" s="29">
        <v>32487</v>
      </c>
      <c r="E19" s="30">
        <v>60</v>
      </c>
      <c r="F19" s="30">
        <v>210</v>
      </c>
      <c r="G19" s="30"/>
      <c r="H19" s="30">
        <v>530</v>
      </c>
      <c r="I19" s="20">
        <v>8</v>
      </c>
      <c r="J19" s="20"/>
      <c r="K19" s="20"/>
      <c r="L19" s="20"/>
      <c r="M19" s="20">
        <f t="shared" si="0"/>
        <v>40557</v>
      </c>
      <c r="N19" s="24">
        <f t="shared" si="1"/>
        <v>42085</v>
      </c>
      <c r="O19" s="25">
        <f t="shared" si="2"/>
        <v>1115.3175000000001</v>
      </c>
      <c r="P19" s="26">
        <v>40240</v>
      </c>
      <c r="Q19" s="26">
        <v>150</v>
      </c>
      <c r="R19" s="24">
        <f t="shared" si="3"/>
        <v>40819.682500000003</v>
      </c>
      <c r="S19" s="25">
        <f t="shared" si="4"/>
        <v>385.29149999999998</v>
      </c>
      <c r="T19" s="64">
        <f t="shared" si="5"/>
        <v>235.29149999999998</v>
      </c>
      <c r="U19" s="75">
        <v>144</v>
      </c>
      <c r="V19" s="80">
        <f t="shared" si="6"/>
        <v>40675.682500000003</v>
      </c>
      <c r="W19">
        <v>35</v>
      </c>
    </row>
    <row r="20" spans="1:23" ht="15.75" x14ac:dyDescent="0.25">
      <c r="A20" s="28">
        <v>14</v>
      </c>
      <c r="B20" s="20">
        <v>1908446147</v>
      </c>
      <c r="C20" s="20">
        <v>32257</v>
      </c>
      <c r="D20" s="29">
        <v>32257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32257</v>
      </c>
      <c r="N20" s="24">
        <f t="shared" si="1"/>
        <v>32257</v>
      </c>
      <c r="O20" s="25">
        <f t="shared" si="2"/>
        <v>887.0675</v>
      </c>
      <c r="P20" s="26"/>
      <c r="Q20" s="26">
        <v>120</v>
      </c>
      <c r="R20" s="24">
        <f t="shared" si="3"/>
        <v>31249.932499999999</v>
      </c>
      <c r="S20" s="25">
        <f t="shared" si="4"/>
        <v>306.44150000000002</v>
      </c>
      <c r="T20" s="64">
        <f t="shared" si="5"/>
        <v>186.44150000000002</v>
      </c>
      <c r="U20" s="75">
        <v>234</v>
      </c>
      <c r="V20" s="80">
        <f t="shared" si="6"/>
        <v>31015.932499999999</v>
      </c>
    </row>
    <row r="21" spans="1:23" ht="15.75" x14ac:dyDescent="0.25">
      <c r="A21" s="28">
        <v>15</v>
      </c>
      <c r="B21" s="20">
        <v>1908446148</v>
      </c>
      <c r="C21" s="20">
        <v>29768</v>
      </c>
      <c r="D21" s="29">
        <v>29768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29768</v>
      </c>
      <c r="N21" s="24">
        <f t="shared" si="1"/>
        <v>31487</v>
      </c>
      <c r="O21" s="25">
        <f t="shared" si="2"/>
        <v>818.62</v>
      </c>
      <c r="P21" s="26">
        <v>-60</v>
      </c>
      <c r="Q21" s="26">
        <v>30</v>
      </c>
      <c r="R21" s="24">
        <f t="shared" si="3"/>
        <v>30638.38</v>
      </c>
      <c r="S21" s="25">
        <f t="shared" si="4"/>
        <v>282.79599999999999</v>
      </c>
      <c r="T21" s="64">
        <f t="shared" si="5"/>
        <v>252.79599999999999</v>
      </c>
      <c r="U21" s="75">
        <v>198</v>
      </c>
      <c r="V21" s="80">
        <f t="shared" si="6"/>
        <v>30440.38</v>
      </c>
    </row>
    <row r="22" spans="1:23" ht="15.75" x14ac:dyDescent="0.25">
      <c r="A22" s="28">
        <v>16</v>
      </c>
      <c r="B22" s="20">
        <v>1908446149</v>
      </c>
      <c r="C22" s="34">
        <v>100000</v>
      </c>
      <c r="D22" s="29">
        <v>100000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100000</v>
      </c>
      <c r="N22" s="24">
        <f t="shared" si="1"/>
        <v>101910</v>
      </c>
      <c r="O22" s="25">
        <f t="shared" si="2"/>
        <v>2750</v>
      </c>
      <c r="P22" s="26">
        <v>-22284</v>
      </c>
      <c r="Q22" s="26">
        <v>620</v>
      </c>
      <c r="R22" s="24">
        <f t="shared" si="3"/>
        <v>98540</v>
      </c>
      <c r="S22" s="25">
        <f t="shared" si="4"/>
        <v>950</v>
      </c>
      <c r="T22" s="64">
        <f t="shared" si="5"/>
        <v>330</v>
      </c>
      <c r="U22" s="75">
        <v>846</v>
      </c>
      <c r="V22" s="80">
        <f t="shared" si="6"/>
        <v>97694</v>
      </c>
    </row>
    <row r="23" spans="1:23" ht="15.75" x14ac:dyDescent="0.25">
      <c r="A23" s="28">
        <v>17</v>
      </c>
      <c r="B23" s="20">
        <v>1908446150</v>
      </c>
      <c r="C23" s="20">
        <v>56216</v>
      </c>
      <c r="D23" s="35">
        <v>56216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56216</v>
      </c>
      <c r="N23" s="24">
        <f t="shared" si="1"/>
        <v>56216</v>
      </c>
      <c r="O23" s="25">
        <f t="shared" si="2"/>
        <v>1545.94</v>
      </c>
      <c r="P23" s="26">
        <v>87707</v>
      </c>
      <c r="Q23" s="26">
        <v>250</v>
      </c>
      <c r="R23" s="24">
        <f t="shared" si="3"/>
        <v>54420.06</v>
      </c>
      <c r="S23" s="25">
        <f t="shared" si="4"/>
        <v>534.05200000000002</v>
      </c>
      <c r="T23" s="64">
        <f t="shared" si="5"/>
        <v>284.05200000000002</v>
      </c>
      <c r="U23" s="75">
        <v>468</v>
      </c>
      <c r="V23" s="80">
        <f t="shared" si="6"/>
        <v>53952.06</v>
      </c>
    </row>
    <row r="24" spans="1:23" ht="15.75" x14ac:dyDescent="0.25">
      <c r="A24" s="28">
        <v>18</v>
      </c>
      <c r="B24" s="20">
        <v>1908446151</v>
      </c>
      <c r="C24" s="20">
        <v>57462</v>
      </c>
      <c r="D24" s="29">
        <v>57462</v>
      </c>
      <c r="E24" s="30"/>
      <c r="F24" s="30">
        <v>200</v>
      </c>
      <c r="G24" s="30"/>
      <c r="H24" s="30">
        <v>310</v>
      </c>
      <c r="I24" s="20"/>
      <c r="J24" s="20"/>
      <c r="K24" s="20"/>
      <c r="L24" s="20"/>
      <c r="M24" s="20">
        <f t="shared" si="0"/>
        <v>62252</v>
      </c>
      <c r="N24" s="24">
        <f t="shared" si="1"/>
        <v>62252</v>
      </c>
      <c r="O24" s="25">
        <f t="shared" si="2"/>
        <v>1711.93</v>
      </c>
      <c r="P24" s="26"/>
      <c r="Q24" s="26">
        <v>587</v>
      </c>
      <c r="R24" s="24">
        <f t="shared" si="3"/>
        <v>59953.07</v>
      </c>
      <c r="S24" s="25">
        <f t="shared" si="4"/>
        <v>591.39400000000001</v>
      </c>
      <c r="T24" s="64">
        <f t="shared" si="5"/>
        <v>4.3940000000000055</v>
      </c>
      <c r="U24" s="75">
        <v>513</v>
      </c>
      <c r="V24" s="80">
        <f t="shared" si="6"/>
        <v>59440.07</v>
      </c>
    </row>
    <row r="25" spans="1:23" ht="15.75" x14ac:dyDescent="0.25">
      <c r="A25" s="28">
        <v>19</v>
      </c>
      <c r="B25" s="20">
        <v>1908446152</v>
      </c>
      <c r="C25" s="20">
        <v>50000</v>
      </c>
      <c r="D25" s="29">
        <v>50000</v>
      </c>
      <c r="E25" s="30">
        <v>10</v>
      </c>
      <c r="F25" s="30"/>
      <c r="G25" s="30"/>
      <c r="H25" s="30">
        <v>40</v>
      </c>
      <c r="I25" s="20"/>
      <c r="J25" s="20"/>
      <c r="K25" s="20">
        <v>3</v>
      </c>
      <c r="L25" s="20"/>
      <c r="M25" s="20">
        <f t="shared" si="0"/>
        <v>50560</v>
      </c>
      <c r="N25" s="24">
        <f t="shared" si="1"/>
        <v>51106</v>
      </c>
      <c r="O25" s="25">
        <f t="shared" si="2"/>
        <v>1390.4</v>
      </c>
      <c r="P25" s="26"/>
      <c r="Q25" s="26">
        <v>150</v>
      </c>
      <c r="R25" s="24">
        <f t="shared" si="3"/>
        <v>49565.599999999999</v>
      </c>
      <c r="S25" s="25">
        <f t="shared" si="4"/>
        <v>480.32</v>
      </c>
      <c r="T25" s="64">
        <f t="shared" si="5"/>
        <v>330.32</v>
      </c>
      <c r="U25" s="75"/>
      <c r="V25" s="80">
        <f t="shared" si="6"/>
        <v>49565.599999999999</v>
      </c>
    </row>
    <row r="26" spans="1:23" ht="15.75" x14ac:dyDescent="0.25">
      <c r="A26" s="98">
        <v>-2000</v>
      </c>
      <c r="B26" s="20">
        <v>1908446153</v>
      </c>
      <c r="C26" s="36">
        <v>51592</v>
      </c>
      <c r="D26" s="29">
        <v>51592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51592</v>
      </c>
      <c r="N26" s="24">
        <f t="shared" si="1"/>
        <v>51592</v>
      </c>
      <c r="O26" s="25">
        <f t="shared" si="2"/>
        <v>1418.78</v>
      </c>
      <c r="P26" s="26">
        <v>3900</v>
      </c>
      <c r="Q26" s="26">
        <v>102</v>
      </c>
      <c r="R26" s="24">
        <f t="shared" si="3"/>
        <v>50071.22</v>
      </c>
      <c r="S26" s="25">
        <f t="shared" si="4"/>
        <v>490.12399999999997</v>
      </c>
      <c r="T26" s="64">
        <f t="shared" si="5"/>
        <v>388.12399999999997</v>
      </c>
      <c r="U26" s="75">
        <v>414</v>
      </c>
      <c r="V26" s="80">
        <f t="shared" si="6"/>
        <v>49657.22</v>
      </c>
    </row>
    <row r="27" spans="1:23" ht="19.5" thickBot="1" x14ac:dyDescent="0.35">
      <c r="A27" s="28">
        <v>21</v>
      </c>
      <c r="B27" s="20">
        <v>1908446154</v>
      </c>
      <c r="C27" s="20">
        <v>28229</v>
      </c>
      <c r="D27" s="37">
        <v>28299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28299</v>
      </c>
      <c r="N27" s="40">
        <f t="shared" si="1"/>
        <v>28299</v>
      </c>
      <c r="O27" s="25">
        <f t="shared" si="2"/>
        <v>778.22249999999997</v>
      </c>
      <c r="P27" s="41"/>
      <c r="Q27" s="41">
        <v>200</v>
      </c>
      <c r="R27" s="24">
        <f t="shared" si="3"/>
        <v>27320.7775</v>
      </c>
      <c r="S27" s="42">
        <f t="shared" si="4"/>
        <v>268.84050000000002</v>
      </c>
      <c r="T27" s="65">
        <f t="shared" si="5"/>
        <v>68.84050000000002</v>
      </c>
      <c r="U27" s="75">
        <v>180</v>
      </c>
      <c r="V27" s="91">
        <f t="shared" si="6"/>
        <v>27140.7775</v>
      </c>
    </row>
    <row r="28" spans="1:23" ht="16.5" thickBot="1" x14ac:dyDescent="0.3">
      <c r="A28" s="99" t="s">
        <v>38</v>
      </c>
      <c r="B28" s="100"/>
      <c r="C28" s="101"/>
      <c r="D28" s="44">
        <f t="shared" ref="D28:E28" si="7">SUM(D7:D27)</f>
        <v>1019747</v>
      </c>
      <c r="E28" s="45">
        <f t="shared" si="7"/>
        <v>220</v>
      </c>
      <c r="F28" s="45">
        <f t="shared" ref="F28:V28" si="8">SUM(F7:F27)</f>
        <v>1070</v>
      </c>
      <c r="G28" s="45">
        <f t="shared" si="8"/>
        <v>0</v>
      </c>
      <c r="H28" s="45">
        <f t="shared" si="8"/>
        <v>3100</v>
      </c>
      <c r="I28" s="45">
        <f t="shared" si="8"/>
        <v>45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1062747</v>
      </c>
      <c r="N28" s="66">
        <f t="shared" si="8"/>
        <v>1073890</v>
      </c>
      <c r="O28" s="67">
        <f t="shared" si="8"/>
        <v>29225.542500000003</v>
      </c>
      <c r="P28" s="66">
        <f t="shared" si="8"/>
        <v>205111</v>
      </c>
      <c r="Q28" s="66">
        <f t="shared" si="8"/>
        <v>4305</v>
      </c>
      <c r="R28" s="66">
        <f t="shared" si="8"/>
        <v>1040359.4574999997</v>
      </c>
      <c r="S28" s="66">
        <f t="shared" si="8"/>
        <v>10096.096500000001</v>
      </c>
      <c r="T28" s="68">
        <f t="shared" si="8"/>
        <v>5791.0964999999997</v>
      </c>
      <c r="U28" s="68">
        <f t="shared" si="8"/>
        <v>7526</v>
      </c>
      <c r="V28" s="59">
        <f t="shared" si="8"/>
        <v>1032833.4574999997</v>
      </c>
    </row>
    <row r="29" spans="1:23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9">E4+E5-E28</f>
        <v>2155</v>
      </c>
      <c r="F29" s="48">
        <f t="shared" si="9"/>
        <v>10260</v>
      </c>
      <c r="G29" s="48">
        <f t="shared" si="9"/>
        <v>60</v>
      </c>
      <c r="H29" s="48">
        <f t="shared" si="9"/>
        <v>25385</v>
      </c>
      <c r="I29" s="48">
        <f t="shared" si="9"/>
        <v>1277</v>
      </c>
      <c r="J29" s="48">
        <f t="shared" si="9"/>
        <v>468</v>
      </c>
      <c r="K29" s="48">
        <f t="shared" si="9"/>
        <v>273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  <mergeCell ref="C4:C5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4" operator="lessThan">
      <formula>0</formula>
    </cfRule>
  </conditionalFormatting>
  <conditionalFormatting sqref="U6">
    <cfRule type="cellIs" dxfId="564" priority="3" operator="lessThan">
      <formula>0</formula>
    </cfRule>
  </conditionalFormatting>
  <conditionalFormatting sqref="V6">
    <cfRule type="cellIs" dxfId="563" priority="2" operator="lessThan">
      <formula>0</formula>
    </cfRule>
  </conditionalFormatting>
  <conditionalFormatting sqref="V6">
    <cfRule type="cellIs" dxfId="56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49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1" priority="43" operator="equal">
      <formula>212030016606640</formula>
    </cfRule>
  </conditionalFormatting>
  <conditionalFormatting sqref="D29 E4:E6 E28:K29">
    <cfRule type="cellIs" dxfId="1370" priority="41" operator="equal">
      <formula>$E$4</formula>
    </cfRule>
    <cfRule type="cellIs" dxfId="1369" priority="42" operator="equal">
      <formula>2120</formula>
    </cfRule>
  </conditionalFormatting>
  <conditionalFormatting sqref="D29:E29 F4:F6 F28:F29">
    <cfRule type="cellIs" dxfId="1368" priority="39" operator="equal">
      <formula>$F$4</formula>
    </cfRule>
    <cfRule type="cellIs" dxfId="1367" priority="40" operator="equal">
      <formula>300</formula>
    </cfRule>
  </conditionalFormatting>
  <conditionalFormatting sqref="G4:G6 G28:G29">
    <cfRule type="cellIs" dxfId="1366" priority="37" operator="equal">
      <formula>$G$4</formula>
    </cfRule>
    <cfRule type="cellIs" dxfId="1365" priority="38" operator="equal">
      <formula>1660</formula>
    </cfRule>
  </conditionalFormatting>
  <conditionalFormatting sqref="H4:H6 H28:H29">
    <cfRule type="cellIs" dxfId="1364" priority="35" operator="equal">
      <formula>$H$4</formula>
    </cfRule>
    <cfRule type="cellIs" dxfId="1363" priority="36" operator="equal">
      <formula>6640</formula>
    </cfRule>
  </conditionalFormatting>
  <conditionalFormatting sqref="T6:T28">
    <cfRule type="cellIs" dxfId="1362" priority="34" operator="lessThan">
      <formula>0</formula>
    </cfRule>
  </conditionalFormatting>
  <conditionalFormatting sqref="T7:T27">
    <cfRule type="cellIs" dxfId="1361" priority="31" operator="lessThan">
      <formula>0</formula>
    </cfRule>
    <cfRule type="cellIs" dxfId="1360" priority="32" operator="lessThan">
      <formula>0</formula>
    </cfRule>
    <cfRule type="cellIs" dxfId="1359" priority="33" operator="lessThan">
      <formula>0</formula>
    </cfRule>
  </conditionalFormatting>
  <conditionalFormatting sqref="E4:E6 E28:K28">
    <cfRule type="cellIs" dxfId="1358" priority="30" operator="equal">
      <formula>$E$4</formula>
    </cfRule>
  </conditionalFormatting>
  <conditionalFormatting sqref="D28:D29 D6 D4:M4">
    <cfRule type="cellIs" dxfId="1357" priority="29" operator="equal">
      <formula>$D$4</formula>
    </cfRule>
  </conditionalFormatting>
  <conditionalFormatting sqref="I4:I6 I28:I29">
    <cfRule type="cellIs" dxfId="1356" priority="28" operator="equal">
      <formula>$I$4</formula>
    </cfRule>
  </conditionalFormatting>
  <conditionalFormatting sqref="J4:J6 J28:J29">
    <cfRule type="cellIs" dxfId="1355" priority="27" operator="equal">
      <formula>$J$4</formula>
    </cfRule>
  </conditionalFormatting>
  <conditionalFormatting sqref="K4:K6 K28:K29">
    <cfRule type="cellIs" dxfId="1354" priority="26" operator="equal">
      <formula>$K$4</formula>
    </cfRule>
  </conditionalFormatting>
  <conditionalFormatting sqref="M4:M6">
    <cfRule type="cellIs" dxfId="1353" priority="25" operator="equal">
      <formula>$L$4</formula>
    </cfRule>
  </conditionalFormatting>
  <conditionalFormatting sqref="T7:T28">
    <cfRule type="cellIs" dxfId="1352" priority="22" operator="lessThan">
      <formula>0</formula>
    </cfRule>
    <cfRule type="cellIs" dxfId="1351" priority="23" operator="lessThan">
      <formula>0</formula>
    </cfRule>
    <cfRule type="cellIs" dxfId="1350" priority="24" operator="lessThan">
      <formula>0</formula>
    </cfRule>
  </conditionalFormatting>
  <conditionalFormatting sqref="D5:K5">
    <cfRule type="cellIs" dxfId="1349" priority="21" operator="greaterThan">
      <formula>0</formula>
    </cfRule>
  </conditionalFormatting>
  <conditionalFormatting sqref="T6:T28">
    <cfRule type="cellIs" dxfId="1348" priority="20" operator="lessThan">
      <formula>0</formula>
    </cfRule>
  </conditionalFormatting>
  <conditionalFormatting sqref="T7:T27">
    <cfRule type="cellIs" dxfId="1347" priority="17" operator="lessThan">
      <formula>0</formula>
    </cfRule>
    <cfRule type="cellIs" dxfId="1346" priority="18" operator="lessThan">
      <formula>0</formula>
    </cfRule>
    <cfRule type="cellIs" dxfId="1345" priority="19" operator="lessThan">
      <formula>0</formula>
    </cfRule>
  </conditionalFormatting>
  <conditionalFormatting sqref="T7:T28">
    <cfRule type="cellIs" dxfId="1344" priority="14" operator="lessThan">
      <formula>0</formula>
    </cfRule>
    <cfRule type="cellIs" dxfId="1343" priority="15" operator="lessThan">
      <formula>0</formula>
    </cfRule>
    <cfRule type="cellIs" dxfId="1342" priority="16" operator="lessThan">
      <formula>0</formula>
    </cfRule>
  </conditionalFormatting>
  <conditionalFormatting sqref="D5:K5">
    <cfRule type="cellIs" dxfId="1341" priority="13" operator="greaterThan">
      <formula>0</formula>
    </cfRule>
  </conditionalFormatting>
  <conditionalFormatting sqref="L4 L6 L28:L29">
    <cfRule type="cellIs" dxfId="1340" priority="12" operator="equal">
      <formula>$L$4</formula>
    </cfRule>
  </conditionalFormatting>
  <conditionalFormatting sqref="D7:S7">
    <cfRule type="cellIs" dxfId="1339" priority="11" operator="greaterThan">
      <formula>0</formula>
    </cfRule>
  </conditionalFormatting>
  <conditionalFormatting sqref="D9:S9">
    <cfRule type="cellIs" dxfId="1338" priority="10" operator="greaterThan">
      <formula>0</formula>
    </cfRule>
  </conditionalFormatting>
  <conditionalFormatting sqref="D11:S11">
    <cfRule type="cellIs" dxfId="1337" priority="9" operator="greaterThan">
      <formula>0</formula>
    </cfRule>
  </conditionalFormatting>
  <conditionalFormatting sqref="D13:S13">
    <cfRule type="cellIs" dxfId="1336" priority="8" operator="greaterThan">
      <formula>0</formula>
    </cfRule>
  </conditionalFormatting>
  <conditionalFormatting sqref="D15:S15">
    <cfRule type="cellIs" dxfId="1335" priority="7" operator="greaterThan">
      <formula>0</formula>
    </cfRule>
  </conditionalFormatting>
  <conditionalFormatting sqref="D17:S17">
    <cfRule type="cellIs" dxfId="1334" priority="6" operator="greaterThan">
      <formula>0</formula>
    </cfRule>
  </conditionalFormatting>
  <conditionalFormatting sqref="D19:S19">
    <cfRule type="cellIs" dxfId="1333" priority="5" operator="greaterThan">
      <formula>0</formula>
    </cfRule>
  </conditionalFormatting>
  <conditionalFormatting sqref="D21:S21">
    <cfRule type="cellIs" dxfId="1332" priority="4" operator="greaterThan">
      <formula>0</formula>
    </cfRule>
  </conditionalFormatting>
  <conditionalFormatting sqref="D23:S23">
    <cfRule type="cellIs" dxfId="1331" priority="3" operator="greaterThan">
      <formula>0</formula>
    </cfRule>
  </conditionalFormatting>
  <conditionalFormatting sqref="D25:S25">
    <cfRule type="cellIs" dxfId="1330" priority="2" operator="greaterThan">
      <formula>0</formula>
    </cfRule>
  </conditionalFormatting>
  <conditionalFormatting sqref="D27:S27">
    <cfRule type="cellIs" dxfId="132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6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114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'19'!D29</f>
        <v>999136</v>
      </c>
      <c r="E4" s="2">
        <f>'19'!E29</f>
        <v>2155</v>
      </c>
      <c r="F4" s="2">
        <f>'19'!F29</f>
        <v>10260</v>
      </c>
      <c r="G4" s="2">
        <f>'19'!G29</f>
        <v>60</v>
      </c>
      <c r="H4" s="2">
        <f>'19'!H29</f>
        <v>25385</v>
      </c>
      <c r="I4" s="2">
        <f>'19'!I29</f>
        <v>1277</v>
      </c>
      <c r="J4" s="2">
        <f>'19'!J29</f>
        <v>468</v>
      </c>
      <c r="K4" s="2">
        <f>'19'!K29</f>
        <v>273</v>
      </c>
      <c r="L4" s="2">
        <f>'19'!L29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102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3031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3031</v>
      </c>
      <c r="N7" s="24">
        <f>D7+E7*20+F7*10+G7*9+H7*9+I7*191+J7*191+K7*182+L7*100</f>
        <v>5323</v>
      </c>
      <c r="O7" s="25">
        <f>M7*2.75%</f>
        <v>83.352500000000006</v>
      </c>
      <c r="P7" s="26"/>
      <c r="Q7" s="26">
        <v>64</v>
      </c>
      <c r="R7" s="24">
        <f>M7-(M7*2.75%)+I7*191+J7*191+K7*182+L7*100-Q7</f>
        <v>5175.6475</v>
      </c>
      <c r="S7" s="25">
        <f>M7*0.95%</f>
        <v>28.794499999999999</v>
      </c>
      <c r="T7" s="64">
        <f>S7-Q7</f>
        <v>-35.205500000000001</v>
      </c>
      <c r="U7" s="71"/>
      <c r="V7" s="72">
        <f>R7-U7</f>
        <v>5175.6475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7435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7435</v>
      </c>
      <c r="N8" s="24">
        <f t="shared" ref="N8:N27" si="1">D8+E8*20+F8*10+G8*9+H8*9+I8*191+J8*191+K8*182+L8*100</f>
        <v>13165</v>
      </c>
      <c r="O8" s="25">
        <f t="shared" ref="O8:O27" si="2">M8*2.75%</f>
        <v>204.46250000000001</v>
      </c>
      <c r="P8" s="26">
        <v>8300</v>
      </c>
      <c r="Q8" s="26">
        <v>100</v>
      </c>
      <c r="R8" s="24">
        <f t="shared" ref="R8:R27" si="3">M8-(M8*2.75%)+I8*191+J8*191+K8*182+L8*100-Q8</f>
        <v>12860.5375</v>
      </c>
      <c r="S8" s="25">
        <f t="shared" ref="S8:S27" si="4">M8*0.95%</f>
        <v>70.632499999999993</v>
      </c>
      <c r="T8" s="64">
        <f t="shared" ref="T8:T27" si="5">S8-Q8</f>
        <v>-29.367500000000007</v>
      </c>
      <c r="U8" s="71">
        <v>45</v>
      </c>
      <c r="V8" s="72">
        <f t="shared" ref="V8:V27" si="6">R8-U8</f>
        <v>12815.5375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8056</v>
      </c>
      <c r="E9" s="30"/>
      <c r="F9" s="30"/>
      <c r="G9" s="30"/>
      <c r="H9" s="30"/>
      <c r="I9" s="20">
        <v>6</v>
      </c>
      <c r="J9" s="20">
        <v>3</v>
      </c>
      <c r="K9" s="20"/>
      <c r="L9" s="20"/>
      <c r="M9" s="20">
        <f t="shared" si="0"/>
        <v>8056</v>
      </c>
      <c r="N9" s="24">
        <f t="shared" si="1"/>
        <v>9775</v>
      </c>
      <c r="O9" s="25">
        <f t="shared" si="2"/>
        <v>221.54</v>
      </c>
      <c r="P9" s="26"/>
      <c r="Q9" s="26">
        <v>64</v>
      </c>
      <c r="R9" s="24">
        <f t="shared" si="3"/>
        <v>9489.4599999999991</v>
      </c>
      <c r="S9" s="25">
        <f t="shared" si="4"/>
        <v>76.531999999999996</v>
      </c>
      <c r="T9" s="64">
        <f t="shared" si="5"/>
        <v>12.531999999999996</v>
      </c>
      <c r="U9" s="71">
        <v>36</v>
      </c>
      <c r="V9" s="72">
        <f t="shared" si="6"/>
        <v>9453.4599999999991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7229</v>
      </c>
      <c r="E10" s="30">
        <v>50</v>
      </c>
      <c r="F10" s="30">
        <v>50</v>
      </c>
      <c r="G10" s="30"/>
      <c r="H10" s="30"/>
      <c r="I10" s="20"/>
      <c r="J10" s="20"/>
      <c r="K10" s="20"/>
      <c r="L10" s="20"/>
      <c r="M10" s="20">
        <f t="shared" si="0"/>
        <v>8729</v>
      </c>
      <c r="N10" s="24">
        <f t="shared" si="1"/>
        <v>8729</v>
      </c>
      <c r="O10" s="25">
        <f t="shared" si="2"/>
        <v>240.04750000000001</v>
      </c>
      <c r="P10" s="26"/>
      <c r="Q10" s="26">
        <v>30</v>
      </c>
      <c r="R10" s="24">
        <f t="shared" si="3"/>
        <v>8458.9524999999994</v>
      </c>
      <c r="S10" s="25">
        <f t="shared" si="4"/>
        <v>82.9255</v>
      </c>
      <c r="T10" s="64">
        <f t="shared" si="5"/>
        <v>52.9255</v>
      </c>
      <c r="U10" s="71">
        <v>18</v>
      </c>
      <c r="V10" s="72">
        <f t="shared" si="6"/>
        <v>8440.9524999999994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43788</v>
      </c>
      <c r="E11" s="30"/>
      <c r="F11" s="30"/>
      <c r="G11" s="32"/>
      <c r="H11" s="30"/>
      <c r="I11" s="20">
        <v>13</v>
      </c>
      <c r="J11" s="20">
        <v>5</v>
      </c>
      <c r="K11" s="20"/>
      <c r="L11" s="20"/>
      <c r="M11" s="20">
        <f t="shared" si="0"/>
        <v>43788</v>
      </c>
      <c r="N11" s="24">
        <f t="shared" si="1"/>
        <v>47226</v>
      </c>
      <c r="O11" s="25">
        <f t="shared" si="2"/>
        <v>1204.17</v>
      </c>
      <c r="P11" s="26"/>
      <c r="Q11" s="26">
        <v>51</v>
      </c>
      <c r="R11" s="24">
        <f t="shared" si="3"/>
        <v>45970.83</v>
      </c>
      <c r="S11" s="25">
        <f t="shared" si="4"/>
        <v>415.98599999999999</v>
      </c>
      <c r="T11" s="64">
        <f t="shared" si="5"/>
        <v>364.98599999999999</v>
      </c>
      <c r="U11" s="71">
        <v>360</v>
      </c>
      <c r="V11" s="72">
        <f t="shared" si="6"/>
        <v>45610.83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3508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3508</v>
      </c>
      <c r="N12" s="24">
        <f t="shared" si="1"/>
        <v>5328</v>
      </c>
      <c r="O12" s="25">
        <f t="shared" si="2"/>
        <v>96.47</v>
      </c>
      <c r="P12" s="26"/>
      <c r="Q12" s="26">
        <v>31</v>
      </c>
      <c r="R12" s="24">
        <f t="shared" si="3"/>
        <v>5200.5300000000007</v>
      </c>
      <c r="S12" s="25">
        <f t="shared" si="4"/>
        <v>33.326000000000001</v>
      </c>
      <c r="T12" s="64">
        <f t="shared" si="5"/>
        <v>2.3260000000000005</v>
      </c>
      <c r="U12" s="71"/>
      <c r="V12" s="72">
        <f t="shared" si="6"/>
        <v>5200.5300000000007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2314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2314</v>
      </c>
      <c r="N13" s="24">
        <f t="shared" si="1"/>
        <v>2314</v>
      </c>
      <c r="O13" s="25">
        <f t="shared" si="2"/>
        <v>63.634999999999998</v>
      </c>
      <c r="P13" s="26"/>
      <c r="Q13" s="26"/>
      <c r="R13" s="24">
        <f t="shared" si="3"/>
        <v>2250.3649999999998</v>
      </c>
      <c r="S13" s="25">
        <f t="shared" si="4"/>
        <v>21.983000000000001</v>
      </c>
      <c r="T13" s="64">
        <f t="shared" si="5"/>
        <v>21.983000000000001</v>
      </c>
      <c r="U13" s="71"/>
      <c r="V13" s="72">
        <f t="shared" si="6"/>
        <v>2250.3649999999998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5781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</v>
      </c>
      <c r="N14" s="24">
        <f t="shared" si="1"/>
        <v>5781</v>
      </c>
      <c r="O14" s="25">
        <f t="shared" si="2"/>
        <v>158.97749999999999</v>
      </c>
      <c r="P14" s="26">
        <v>10000</v>
      </c>
      <c r="Q14" s="26">
        <v>154</v>
      </c>
      <c r="R14" s="24">
        <f t="shared" si="3"/>
        <v>5468.0225</v>
      </c>
      <c r="S14" s="25">
        <f t="shared" si="4"/>
        <v>54.919499999999999</v>
      </c>
      <c r="T14" s="64">
        <f t="shared" si="5"/>
        <v>-99.080500000000001</v>
      </c>
      <c r="U14" s="71">
        <v>18</v>
      </c>
      <c r="V14" s="72">
        <f t="shared" si="6"/>
        <v>5450.0225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8681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8681</v>
      </c>
      <c r="N15" s="24">
        <f t="shared" si="1"/>
        <v>10546</v>
      </c>
      <c r="O15" s="25">
        <f t="shared" si="2"/>
        <v>238.72749999999999</v>
      </c>
      <c r="P15" s="26"/>
      <c r="Q15" s="26">
        <v>154</v>
      </c>
      <c r="R15" s="24">
        <f t="shared" si="3"/>
        <v>10153.272499999999</v>
      </c>
      <c r="S15" s="25">
        <f t="shared" si="4"/>
        <v>82.469499999999996</v>
      </c>
      <c r="T15" s="64">
        <f t="shared" si="5"/>
        <v>-71.530500000000004</v>
      </c>
      <c r="U15" s="71">
        <v>54</v>
      </c>
      <c r="V15" s="72">
        <f t="shared" si="6"/>
        <v>10099.272499999999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5370</v>
      </c>
      <c r="E16" s="30"/>
      <c r="F16" s="30"/>
      <c r="G16" s="30"/>
      <c r="H16" s="30"/>
      <c r="I16" s="20">
        <v>31</v>
      </c>
      <c r="J16" s="20"/>
      <c r="K16" s="20"/>
      <c r="L16" s="20"/>
      <c r="M16" s="20">
        <f t="shared" si="0"/>
        <v>5370</v>
      </c>
      <c r="N16" s="24">
        <f t="shared" si="1"/>
        <v>11291</v>
      </c>
      <c r="O16" s="25">
        <f t="shared" si="2"/>
        <v>147.67500000000001</v>
      </c>
      <c r="P16" s="26">
        <v>15530</v>
      </c>
      <c r="Q16" s="26">
        <v>62</v>
      </c>
      <c r="R16" s="24">
        <f t="shared" si="3"/>
        <v>11081.325000000001</v>
      </c>
      <c r="S16" s="25">
        <f t="shared" si="4"/>
        <v>51.015000000000001</v>
      </c>
      <c r="T16" s="64">
        <f t="shared" si="5"/>
        <v>-10.984999999999999</v>
      </c>
      <c r="U16" s="71">
        <v>36</v>
      </c>
      <c r="V16" s="72">
        <f t="shared" si="6"/>
        <v>11045.325000000001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8604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10504</v>
      </c>
      <c r="N17" s="24">
        <f t="shared" si="1"/>
        <v>12369</v>
      </c>
      <c r="O17" s="25">
        <f t="shared" si="2"/>
        <v>288.86</v>
      </c>
      <c r="P17" s="26"/>
      <c r="Q17" s="26">
        <v>98</v>
      </c>
      <c r="R17" s="24">
        <f t="shared" si="3"/>
        <v>11982.14</v>
      </c>
      <c r="S17" s="25">
        <f t="shared" si="4"/>
        <v>99.787999999999997</v>
      </c>
      <c r="T17" s="64">
        <f t="shared" si="5"/>
        <v>1.7879999999999967</v>
      </c>
      <c r="U17" s="71">
        <v>72</v>
      </c>
      <c r="V17" s="72">
        <f t="shared" si="6"/>
        <v>11910.14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9131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9131</v>
      </c>
      <c r="N18" s="24">
        <f t="shared" si="1"/>
        <v>9131</v>
      </c>
      <c r="O18" s="25">
        <f t="shared" si="2"/>
        <v>251.10249999999999</v>
      </c>
      <c r="P18" s="26">
        <v>92865</v>
      </c>
      <c r="Q18" s="26">
        <v>100</v>
      </c>
      <c r="R18" s="24">
        <f t="shared" si="3"/>
        <v>8779.8974999999991</v>
      </c>
      <c r="S18" s="25">
        <f t="shared" si="4"/>
        <v>86.744500000000002</v>
      </c>
      <c r="T18" s="64">
        <f t="shared" si="5"/>
        <v>-13.255499999999998</v>
      </c>
      <c r="U18" s="71">
        <v>18</v>
      </c>
      <c r="V18" s="72">
        <f t="shared" si="6"/>
        <v>8761.8974999999991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11149</v>
      </c>
      <c r="N19" s="24">
        <f t="shared" si="1"/>
        <v>11149</v>
      </c>
      <c r="O19" s="25">
        <f t="shared" si="2"/>
        <v>306.59750000000003</v>
      </c>
      <c r="P19" s="26">
        <v>1000</v>
      </c>
      <c r="Q19" s="26">
        <v>120</v>
      </c>
      <c r="R19" s="24">
        <f t="shared" si="3"/>
        <v>10722.4025</v>
      </c>
      <c r="S19" s="25">
        <f t="shared" si="4"/>
        <v>105.91549999999999</v>
      </c>
      <c r="T19" s="64">
        <f t="shared" si="5"/>
        <v>-14.084500000000006</v>
      </c>
      <c r="U19" s="71">
        <v>45</v>
      </c>
      <c r="V19" s="72">
        <f t="shared" si="6"/>
        <v>10677.4025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2675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2675</v>
      </c>
      <c r="N20" s="24">
        <f t="shared" si="1"/>
        <v>2675</v>
      </c>
      <c r="O20" s="25">
        <f t="shared" si="2"/>
        <v>73.5625</v>
      </c>
      <c r="P20" s="26"/>
      <c r="Q20" s="26">
        <v>120</v>
      </c>
      <c r="R20" s="24">
        <f t="shared" si="3"/>
        <v>2481.4375</v>
      </c>
      <c r="S20" s="25">
        <f t="shared" si="4"/>
        <v>25.412499999999998</v>
      </c>
      <c r="T20" s="64">
        <f t="shared" si="5"/>
        <v>-94.587500000000006</v>
      </c>
      <c r="U20" s="71"/>
      <c r="V20" s="72">
        <f t="shared" si="6"/>
        <v>2481.4375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10639</v>
      </c>
      <c r="E21" s="30"/>
      <c r="F21" s="30">
        <v>20</v>
      </c>
      <c r="G21" s="30"/>
      <c r="H21" s="30">
        <v>30</v>
      </c>
      <c r="I21" s="20">
        <v>1</v>
      </c>
      <c r="J21" s="20"/>
      <c r="K21" s="20"/>
      <c r="L21" s="20"/>
      <c r="M21" s="20">
        <f t="shared" si="0"/>
        <v>11109</v>
      </c>
      <c r="N21" s="24">
        <f t="shared" si="1"/>
        <v>11300</v>
      </c>
      <c r="O21" s="25">
        <f t="shared" si="2"/>
        <v>305.4975</v>
      </c>
      <c r="P21" s="26">
        <v>60</v>
      </c>
      <c r="Q21" s="26">
        <v>30</v>
      </c>
      <c r="R21" s="24">
        <f t="shared" si="3"/>
        <v>10964.502500000001</v>
      </c>
      <c r="S21" s="25">
        <f t="shared" si="4"/>
        <v>105.5355</v>
      </c>
      <c r="T21" s="64">
        <f t="shared" si="5"/>
        <v>75.535499999999999</v>
      </c>
      <c r="U21" s="71">
        <v>45</v>
      </c>
      <c r="V21" s="72">
        <f t="shared" si="6"/>
        <v>10919.502500000001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43777</v>
      </c>
      <c r="E22" s="30">
        <v>30</v>
      </c>
      <c r="F22" s="30">
        <v>50</v>
      </c>
      <c r="G22" s="20"/>
      <c r="H22" s="30">
        <v>60</v>
      </c>
      <c r="I22" s="20">
        <v>5</v>
      </c>
      <c r="J22" s="20"/>
      <c r="K22" s="20"/>
      <c r="L22" s="20"/>
      <c r="M22" s="20">
        <f t="shared" si="0"/>
        <v>45417</v>
      </c>
      <c r="N22" s="24">
        <f t="shared" si="1"/>
        <v>46372</v>
      </c>
      <c r="O22" s="25">
        <f t="shared" si="2"/>
        <v>1248.9675</v>
      </c>
      <c r="P22" s="26">
        <v>10000</v>
      </c>
      <c r="Q22" s="26">
        <v>200</v>
      </c>
      <c r="R22" s="24">
        <f t="shared" si="3"/>
        <v>44923.032500000001</v>
      </c>
      <c r="S22" s="25">
        <f t="shared" si="4"/>
        <v>431.4615</v>
      </c>
      <c r="T22" s="64">
        <f t="shared" si="5"/>
        <v>231.4615</v>
      </c>
      <c r="U22" s="71">
        <v>306</v>
      </c>
      <c r="V22" s="72">
        <f t="shared" si="6"/>
        <v>44617.032500000001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15742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15742</v>
      </c>
      <c r="N23" s="24">
        <f t="shared" si="1"/>
        <v>15742</v>
      </c>
      <c r="O23" s="25">
        <f t="shared" si="2"/>
        <v>432.90500000000003</v>
      </c>
      <c r="P23" s="26">
        <v>29952</v>
      </c>
      <c r="Q23" s="26">
        <v>100</v>
      </c>
      <c r="R23" s="24">
        <f t="shared" si="3"/>
        <v>15209.094999999999</v>
      </c>
      <c r="S23" s="25">
        <f t="shared" si="4"/>
        <v>149.54900000000001</v>
      </c>
      <c r="T23" s="64">
        <f t="shared" si="5"/>
        <v>49.549000000000007</v>
      </c>
      <c r="U23" s="71">
        <v>90</v>
      </c>
      <c r="V23" s="72">
        <f t="shared" si="6"/>
        <v>15119.094999999999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8739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8739</v>
      </c>
      <c r="N24" s="24">
        <f t="shared" si="1"/>
        <v>8739</v>
      </c>
      <c r="O24" s="25">
        <f t="shared" si="2"/>
        <v>240.32249999999999</v>
      </c>
      <c r="P24" s="26">
        <v>20000</v>
      </c>
      <c r="Q24" s="26">
        <v>63</v>
      </c>
      <c r="R24" s="24">
        <f t="shared" si="3"/>
        <v>8435.6774999999998</v>
      </c>
      <c r="S24" s="25">
        <f t="shared" si="4"/>
        <v>83.020499999999998</v>
      </c>
      <c r="T24" s="64">
        <f t="shared" si="5"/>
        <v>20.020499999999998</v>
      </c>
      <c r="U24" s="71">
        <v>36</v>
      </c>
      <c r="V24" s="72">
        <f t="shared" si="6"/>
        <v>8399.6774999999998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8080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8080</v>
      </c>
      <c r="N25" s="24">
        <f t="shared" si="1"/>
        <v>8080</v>
      </c>
      <c r="O25" s="25">
        <f t="shared" si="2"/>
        <v>222.2</v>
      </c>
      <c r="P25" s="26">
        <v>63630</v>
      </c>
      <c r="Q25" s="26">
        <v>75</v>
      </c>
      <c r="R25" s="24">
        <f t="shared" si="3"/>
        <v>7782.8</v>
      </c>
      <c r="S25" s="25">
        <f t="shared" si="4"/>
        <v>76.760000000000005</v>
      </c>
      <c r="T25" s="64">
        <f t="shared" si="5"/>
        <v>1.7600000000000051</v>
      </c>
      <c r="U25" s="71">
        <v>63</v>
      </c>
      <c r="V25" s="72">
        <f t="shared" si="6"/>
        <v>7719.8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5158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5158</v>
      </c>
      <c r="N26" s="24">
        <f t="shared" si="1"/>
        <v>5158</v>
      </c>
      <c r="O26" s="25">
        <f t="shared" si="2"/>
        <v>141.845</v>
      </c>
      <c r="P26" s="26">
        <v>2000</v>
      </c>
      <c r="Q26" s="26">
        <v>18</v>
      </c>
      <c r="R26" s="24">
        <f t="shared" si="3"/>
        <v>4998.1549999999997</v>
      </c>
      <c r="S26" s="25">
        <f t="shared" si="4"/>
        <v>49.000999999999998</v>
      </c>
      <c r="T26" s="64">
        <f t="shared" si="5"/>
        <v>31.000999999999998</v>
      </c>
      <c r="U26" s="71">
        <v>18</v>
      </c>
      <c r="V26" s="72">
        <f t="shared" si="6"/>
        <v>4980.1549999999997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2537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2537</v>
      </c>
      <c r="N27" s="40">
        <f t="shared" si="1"/>
        <v>2537</v>
      </c>
      <c r="O27" s="25">
        <f t="shared" si="2"/>
        <v>69.767499999999998</v>
      </c>
      <c r="P27" s="41"/>
      <c r="Q27" s="41"/>
      <c r="R27" s="24">
        <f t="shared" si="3"/>
        <v>2467.2325000000001</v>
      </c>
      <c r="S27" s="42">
        <f t="shared" si="4"/>
        <v>24.101499999999998</v>
      </c>
      <c r="T27" s="65">
        <f t="shared" si="5"/>
        <v>24.101499999999998</v>
      </c>
      <c r="U27" s="71"/>
      <c r="V27" s="72">
        <f t="shared" si="6"/>
        <v>2467.2325000000001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221424</v>
      </c>
      <c r="E28" s="45">
        <f t="shared" si="7"/>
        <v>80</v>
      </c>
      <c r="F28" s="45">
        <f t="shared" ref="F28:V28" si="8">SUM(F7:F27)</f>
        <v>220</v>
      </c>
      <c r="G28" s="45">
        <f t="shared" si="8"/>
        <v>0</v>
      </c>
      <c r="H28" s="45">
        <f t="shared" si="8"/>
        <v>190</v>
      </c>
      <c r="I28" s="45">
        <f t="shared" si="8"/>
        <v>108</v>
      </c>
      <c r="J28" s="45">
        <f t="shared" si="8"/>
        <v>8</v>
      </c>
      <c r="K28" s="45">
        <f t="shared" si="8"/>
        <v>20</v>
      </c>
      <c r="L28" s="45">
        <f t="shared" si="8"/>
        <v>0</v>
      </c>
      <c r="M28" s="66">
        <f t="shared" si="8"/>
        <v>226934</v>
      </c>
      <c r="N28" s="66">
        <f t="shared" si="8"/>
        <v>252730</v>
      </c>
      <c r="O28" s="67">
        <f t="shared" si="8"/>
        <v>6240.6850000000004</v>
      </c>
      <c r="P28" s="66">
        <f t="shared" si="8"/>
        <v>253337</v>
      </c>
      <c r="Q28" s="66">
        <f t="shared" si="8"/>
        <v>1634</v>
      </c>
      <c r="R28" s="66">
        <f t="shared" si="8"/>
        <v>244855.315</v>
      </c>
      <c r="S28" s="66">
        <f t="shared" si="8"/>
        <v>2155.8730000000005</v>
      </c>
      <c r="T28" s="68">
        <f t="shared" si="8"/>
        <v>521.87299999999993</v>
      </c>
      <c r="U28" s="68">
        <f t="shared" si="8"/>
        <v>1260</v>
      </c>
      <c r="V28" s="68">
        <f t="shared" si="8"/>
        <v>243595.315</v>
      </c>
    </row>
    <row r="29" spans="1:22" ht="15.75" thickBot="1" x14ac:dyDescent="0.3">
      <c r="A29" s="102" t="s">
        <v>39</v>
      </c>
      <c r="B29" s="103"/>
      <c r="C29" s="104"/>
      <c r="D29" s="48">
        <f>D4+D5-D28</f>
        <v>777712</v>
      </c>
      <c r="E29" s="48">
        <f t="shared" ref="E29:L29" si="9">E4+E5-E28</f>
        <v>2075</v>
      </c>
      <c r="F29" s="48">
        <f t="shared" si="9"/>
        <v>10040</v>
      </c>
      <c r="G29" s="48">
        <f t="shared" si="9"/>
        <v>60</v>
      </c>
      <c r="H29" s="48">
        <f t="shared" si="9"/>
        <v>25195</v>
      </c>
      <c r="I29" s="48">
        <f t="shared" si="9"/>
        <v>1169</v>
      </c>
      <c r="J29" s="48">
        <f t="shared" si="9"/>
        <v>460</v>
      </c>
      <c r="K29" s="48">
        <f t="shared" si="9"/>
        <v>253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47" operator="equal">
      <formula>212030016606640</formula>
    </cfRule>
  </conditionalFormatting>
  <conditionalFormatting sqref="D29 E4:E6 E28:K29">
    <cfRule type="cellIs" dxfId="560" priority="45" operator="equal">
      <formula>$E$4</formula>
    </cfRule>
    <cfRule type="cellIs" dxfId="559" priority="46" operator="equal">
      <formula>2120</formula>
    </cfRule>
  </conditionalFormatting>
  <conditionalFormatting sqref="D29:E29 F4:F6 F28:F29">
    <cfRule type="cellIs" dxfId="558" priority="43" operator="equal">
      <formula>$F$4</formula>
    </cfRule>
    <cfRule type="cellIs" dxfId="557" priority="44" operator="equal">
      <formula>300</formula>
    </cfRule>
  </conditionalFormatting>
  <conditionalFormatting sqref="G4:G6 G28:G29">
    <cfRule type="cellIs" dxfId="556" priority="41" operator="equal">
      <formula>$G$4</formula>
    </cfRule>
    <cfRule type="cellIs" dxfId="555" priority="42" operator="equal">
      <formula>1660</formula>
    </cfRule>
  </conditionalFormatting>
  <conditionalFormatting sqref="H4:H6 H28:H29">
    <cfRule type="cellIs" dxfId="554" priority="39" operator="equal">
      <formula>$H$4</formula>
    </cfRule>
    <cfRule type="cellIs" dxfId="553" priority="40" operator="equal">
      <formula>6640</formula>
    </cfRule>
  </conditionalFormatting>
  <conditionalFormatting sqref="T6:T28 U28:V28">
    <cfRule type="cellIs" dxfId="552" priority="38" operator="lessThan">
      <formula>0</formula>
    </cfRule>
  </conditionalFormatting>
  <conditionalFormatting sqref="T7:T27">
    <cfRule type="cellIs" dxfId="551" priority="35" operator="lessThan">
      <formula>0</formula>
    </cfRule>
    <cfRule type="cellIs" dxfId="550" priority="36" operator="lessThan">
      <formula>0</formula>
    </cfRule>
    <cfRule type="cellIs" dxfId="549" priority="37" operator="lessThan">
      <formula>0</formula>
    </cfRule>
  </conditionalFormatting>
  <conditionalFormatting sqref="E4:E6 E28:K28">
    <cfRule type="cellIs" dxfId="548" priority="34" operator="equal">
      <formula>$E$4</formula>
    </cfRule>
  </conditionalFormatting>
  <conditionalFormatting sqref="D28:D29 D6 D4:M4">
    <cfRule type="cellIs" dxfId="547" priority="33" operator="equal">
      <formula>$D$4</formula>
    </cfRule>
  </conditionalFormatting>
  <conditionalFormatting sqref="I4:I6 I28:I29">
    <cfRule type="cellIs" dxfId="546" priority="32" operator="equal">
      <formula>$I$4</formula>
    </cfRule>
  </conditionalFormatting>
  <conditionalFormatting sqref="J4:J6 J28:J29">
    <cfRule type="cellIs" dxfId="545" priority="31" operator="equal">
      <formula>$J$4</formula>
    </cfRule>
  </conditionalFormatting>
  <conditionalFormatting sqref="K4:K6 K28:K29">
    <cfRule type="cellIs" dxfId="544" priority="30" operator="equal">
      <formula>$K$4</formula>
    </cfRule>
  </conditionalFormatting>
  <conditionalFormatting sqref="M4:M6">
    <cfRule type="cellIs" dxfId="543" priority="29" operator="equal">
      <formula>$L$4</formula>
    </cfRule>
  </conditionalFormatting>
  <conditionalFormatting sqref="T7:T28 U28:V28">
    <cfRule type="cellIs" dxfId="542" priority="26" operator="lessThan">
      <formula>0</formula>
    </cfRule>
    <cfRule type="cellIs" dxfId="541" priority="27" operator="lessThan">
      <formula>0</formula>
    </cfRule>
    <cfRule type="cellIs" dxfId="540" priority="28" operator="lessThan">
      <formula>0</formula>
    </cfRule>
  </conditionalFormatting>
  <conditionalFormatting sqref="D5:K5">
    <cfRule type="cellIs" dxfId="539" priority="25" operator="greaterThan">
      <formula>0</formula>
    </cfRule>
  </conditionalFormatting>
  <conditionalFormatting sqref="T6:T28 U28:V28">
    <cfRule type="cellIs" dxfId="538" priority="24" operator="lessThan">
      <formula>0</formula>
    </cfRule>
  </conditionalFormatting>
  <conditionalFormatting sqref="T7:T27">
    <cfRule type="cellIs" dxfId="537" priority="21" operator="lessThan">
      <formula>0</formula>
    </cfRule>
    <cfRule type="cellIs" dxfId="536" priority="22" operator="lessThan">
      <formula>0</formula>
    </cfRule>
    <cfRule type="cellIs" dxfId="535" priority="23" operator="lessThan">
      <formula>0</formula>
    </cfRule>
  </conditionalFormatting>
  <conditionalFormatting sqref="T7:T28 U28:V28">
    <cfRule type="cellIs" dxfId="534" priority="18" operator="lessThan">
      <formula>0</formula>
    </cfRule>
    <cfRule type="cellIs" dxfId="533" priority="19" operator="lessThan">
      <formula>0</formula>
    </cfRule>
    <cfRule type="cellIs" dxfId="532" priority="20" operator="lessThan">
      <formula>0</formula>
    </cfRule>
  </conditionalFormatting>
  <conditionalFormatting sqref="D5:K5">
    <cfRule type="cellIs" dxfId="531" priority="17" operator="greaterThan">
      <formula>0</formula>
    </cfRule>
  </conditionalFormatting>
  <conditionalFormatting sqref="L4 L6 L28:L29">
    <cfRule type="cellIs" dxfId="530" priority="16" operator="equal">
      <formula>$L$4</formula>
    </cfRule>
  </conditionalFormatting>
  <conditionalFormatting sqref="D7:S7">
    <cfRule type="cellIs" dxfId="529" priority="15" operator="greaterThan">
      <formula>0</formula>
    </cfRule>
  </conditionalFormatting>
  <conditionalFormatting sqref="D9:S9">
    <cfRule type="cellIs" dxfId="528" priority="14" operator="greaterThan">
      <formula>0</formula>
    </cfRule>
  </conditionalFormatting>
  <conditionalFormatting sqref="D11:S11">
    <cfRule type="cellIs" dxfId="527" priority="13" operator="greaterThan">
      <formula>0</formula>
    </cfRule>
  </conditionalFormatting>
  <conditionalFormatting sqref="D13:S13">
    <cfRule type="cellIs" dxfId="526" priority="12" operator="greaterThan">
      <formula>0</formula>
    </cfRule>
  </conditionalFormatting>
  <conditionalFormatting sqref="D15:S15">
    <cfRule type="cellIs" dxfId="525" priority="11" operator="greaterThan">
      <formula>0</formula>
    </cfRule>
  </conditionalFormatting>
  <conditionalFormatting sqref="D17:S17">
    <cfRule type="cellIs" dxfId="524" priority="10" operator="greaterThan">
      <formula>0</formula>
    </cfRule>
  </conditionalFormatting>
  <conditionalFormatting sqref="D19:S19">
    <cfRule type="cellIs" dxfId="523" priority="9" operator="greaterThan">
      <formula>0</formula>
    </cfRule>
  </conditionalFormatting>
  <conditionalFormatting sqref="D21:S21">
    <cfRule type="cellIs" dxfId="522" priority="8" operator="greaterThan">
      <formula>0</formula>
    </cfRule>
  </conditionalFormatting>
  <conditionalFormatting sqref="D23:S23">
    <cfRule type="cellIs" dxfId="521" priority="7" operator="greaterThan">
      <formula>0</formula>
    </cfRule>
  </conditionalFormatting>
  <conditionalFormatting sqref="D25:S25">
    <cfRule type="cellIs" dxfId="520" priority="6" operator="greaterThan">
      <formula>0</formula>
    </cfRule>
  </conditionalFormatting>
  <conditionalFormatting sqref="D27:S27">
    <cfRule type="cellIs" dxfId="519" priority="5" operator="greaterThan">
      <formula>0</formula>
    </cfRule>
  </conditionalFormatting>
  <conditionalFormatting sqref="U6">
    <cfRule type="cellIs" dxfId="518" priority="4" operator="lessThan">
      <formula>0</formula>
    </cfRule>
  </conditionalFormatting>
  <conditionalFormatting sqref="U6">
    <cfRule type="cellIs" dxfId="517" priority="3" operator="lessThan">
      <formula>0</formula>
    </cfRule>
  </conditionalFormatting>
  <conditionalFormatting sqref="V6">
    <cfRule type="cellIs" dxfId="516" priority="2" operator="lessThan">
      <formula>0</formula>
    </cfRule>
  </conditionalFormatting>
  <conditionalFormatting sqref="V6">
    <cfRule type="cellIs" dxfId="515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17" sqref="F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'20'!D29</f>
        <v>777712</v>
      </c>
      <c r="E4" s="2">
        <f>'20'!E29</f>
        <v>2075</v>
      </c>
      <c r="F4" s="2">
        <f>'20'!F29</f>
        <v>10040</v>
      </c>
      <c r="G4" s="2">
        <f>'20'!G29</f>
        <v>60</v>
      </c>
      <c r="H4" s="2">
        <f>'20'!H29</f>
        <v>25195</v>
      </c>
      <c r="I4" s="2">
        <f>'20'!I29</f>
        <v>1169</v>
      </c>
      <c r="J4" s="2">
        <f>'20'!J29</f>
        <v>460</v>
      </c>
      <c r="K4" s="2">
        <f>'20'!K29</f>
        <v>253</v>
      </c>
      <c r="L4" s="2">
        <f>'20'!L29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777712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'21'!D29</f>
        <v>777712</v>
      </c>
      <c r="E4" s="2">
        <f>'21'!E29</f>
        <v>2075</v>
      </c>
      <c r="F4" s="2">
        <f>'21'!F29</f>
        <v>10040</v>
      </c>
      <c r="G4" s="2">
        <f>'21'!G29</f>
        <v>60</v>
      </c>
      <c r="H4" s="2">
        <f>'21'!H29</f>
        <v>25195</v>
      </c>
      <c r="I4" s="2">
        <f>'21'!I29</f>
        <v>1169</v>
      </c>
      <c r="J4" s="2">
        <f>'21'!J29</f>
        <v>460</v>
      </c>
      <c r="K4" s="2">
        <f>'21'!K29</f>
        <v>253</v>
      </c>
      <c r="L4" s="2">
        <f>'21'!L29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720</v>
      </c>
      <c r="N18" s="24">
        <f t="shared" si="1"/>
        <v>720</v>
      </c>
      <c r="O18" s="25">
        <f t="shared" si="2"/>
        <v>19.8</v>
      </c>
      <c r="P18" s="26"/>
      <c r="Q18" s="26"/>
      <c r="R18" s="24">
        <f t="shared" si="3"/>
        <v>700.2</v>
      </c>
      <c r="S18" s="25">
        <f t="shared" si="4"/>
        <v>6.84</v>
      </c>
      <c r="T18" s="27">
        <f t="shared" si="5"/>
        <v>6.84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2776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2776</v>
      </c>
      <c r="N28" s="45">
        <f t="shared" si="7"/>
        <v>2776</v>
      </c>
      <c r="O28" s="46">
        <f t="shared" si="7"/>
        <v>76.34</v>
      </c>
      <c r="P28" s="45">
        <f t="shared" si="7"/>
        <v>0</v>
      </c>
      <c r="Q28" s="45">
        <f t="shared" si="7"/>
        <v>0</v>
      </c>
      <c r="R28" s="45">
        <f t="shared" si="7"/>
        <v>2699.66</v>
      </c>
      <c r="S28" s="45">
        <f t="shared" si="7"/>
        <v>26.372</v>
      </c>
      <c r="T28" s="47">
        <f t="shared" si="7"/>
        <v>26.372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774936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'22'!D29</f>
        <v>774936</v>
      </c>
      <c r="E4" s="2">
        <f>'22'!E29</f>
        <v>2075</v>
      </c>
      <c r="F4" s="2">
        <f>'22'!F29</f>
        <v>10040</v>
      </c>
      <c r="G4" s="2">
        <f>'22'!G29</f>
        <v>60</v>
      </c>
      <c r="H4" s="2">
        <f>'22'!H29</f>
        <v>25195</v>
      </c>
      <c r="I4" s="2">
        <f>'22'!I29</f>
        <v>1169</v>
      </c>
      <c r="J4" s="2">
        <f>'22'!J29</f>
        <v>460</v>
      </c>
      <c r="K4" s="2">
        <f>'22'!K29</f>
        <v>253</v>
      </c>
      <c r="L4" s="2">
        <f>'22'!L29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1028</v>
      </c>
      <c r="N18" s="24">
        <f t="shared" si="1"/>
        <v>1028</v>
      </c>
      <c r="O18" s="25">
        <f t="shared" si="2"/>
        <v>28.27</v>
      </c>
      <c r="P18" s="26"/>
      <c r="Q18" s="26"/>
      <c r="R18" s="24">
        <f t="shared" si="3"/>
        <v>999.73</v>
      </c>
      <c r="S18" s="25">
        <f t="shared" si="4"/>
        <v>9.766</v>
      </c>
      <c r="T18" s="27">
        <f t="shared" si="5"/>
        <v>9.766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2056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2056</v>
      </c>
      <c r="N28" s="45">
        <f t="shared" si="7"/>
        <v>2056</v>
      </c>
      <c r="O28" s="46">
        <f t="shared" si="7"/>
        <v>56.54</v>
      </c>
      <c r="P28" s="45">
        <f t="shared" si="7"/>
        <v>0</v>
      </c>
      <c r="Q28" s="45">
        <f t="shared" si="7"/>
        <v>0</v>
      </c>
      <c r="R28" s="45">
        <f t="shared" si="7"/>
        <v>1999.46</v>
      </c>
      <c r="S28" s="45">
        <f t="shared" si="7"/>
        <v>19.532</v>
      </c>
      <c r="T28" s="47">
        <f t="shared" si="7"/>
        <v>19.532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772880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O30" sqref="O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115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'23'!D29</f>
        <v>772880</v>
      </c>
      <c r="E4" s="2">
        <f>'23'!E29</f>
        <v>2075</v>
      </c>
      <c r="F4" s="2">
        <f>'23'!F29</f>
        <v>10040</v>
      </c>
      <c r="G4" s="2">
        <f>'23'!G29</f>
        <v>60</v>
      </c>
      <c r="H4" s="2">
        <f>'23'!H29</f>
        <v>25195</v>
      </c>
      <c r="I4" s="2">
        <f>'23'!I29</f>
        <v>1169</v>
      </c>
      <c r="J4" s="2">
        <f>'23'!J29</f>
        <v>460</v>
      </c>
      <c r="K4" s="2">
        <f>'23'!K29</f>
        <v>253</v>
      </c>
      <c r="L4" s="2">
        <f>'23'!L29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1387</v>
      </c>
      <c r="N7" s="24">
        <f>D7+E7*20+F7*10+G7*9+H7*9+I7*191+J7*191+K7*182+L7*100</f>
        <v>1387</v>
      </c>
      <c r="O7" s="25">
        <f>M7*2.75%</f>
        <v>38.142499999999998</v>
      </c>
      <c r="P7" s="26"/>
      <c r="Q7" s="26"/>
      <c r="R7" s="24">
        <f>M7-(M7*2.75%)+I7*191+J7*191+K7*182+L7*100-Q7</f>
        <v>1348.8575000000001</v>
      </c>
      <c r="S7" s="25">
        <f>M7*0.95%</f>
        <v>13.176499999999999</v>
      </c>
      <c r="T7" s="27">
        <f>S7-Q7</f>
        <v>13.176499999999999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2570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2570</v>
      </c>
      <c r="N8" s="24">
        <f t="shared" ref="N8:N27" si="1">D8+E8*20+F8*10+G8*9+H8*9+I8*191+J8*191+K8*182+L8*100</f>
        <v>2570</v>
      </c>
      <c r="O8" s="25">
        <f t="shared" ref="O8:O27" si="2">M8*2.75%</f>
        <v>70.674999999999997</v>
      </c>
      <c r="P8" s="26"/>
      <c r="Q8" s="26"/>
      <c r="R8" s="24">
        <f t="shared" ref="R8:R27" si="3">M8-(M8*2.75%)+I8*191+J8*191+K8*182+L8*100-Q8</f>
        <v>2499.3249999999998</v>
      </c>
      <c r="S8" s="25">
        <f t="shared" ref="S8:S27" si="4">M8*0.95%</f>
        <v>24.414999999999999</v>
      </c>
      <c r="T8" s="27">
        <f t="shared" ref="T8:T27" si="5">S8-Q8</f>
        <v>24.414999999999999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7710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7710</v>
      </c>
      <c r="N9" s="24">
        <f t="shared" si="1"/>
        <v>7710</v>
      </c>
      <c r="O9" s="25">
        <f t="shared" si="2"/>
        <v>212.02500000000001</v>
      </c>
      <c r="P9" s="26"/>
      <c r="Q9" s="26">
        <v>57</v>
      </c>
      <c r="R9" s="24">
        <f t="shared" si="3"/>
        <v>7440.9750000000004</v>
      </c>
      <c r="S9" s="25">
        <f t="shared" si="4"/>
        <v>73.245000000000005</v>
      </c>
      <c r="T9" s="27">
        <f t="shared" si="5"/>
        <v>16.245000000000005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1234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1234</v>
      </c>
      <c r="N10" s="24">
        <f t="shared" si="1"/>
        <v>1234</v>
      </c>
      <c r="O10" s="25">
        <f t="shared" si="2"/>
        <v>33.935000000000002</v>
      </c>
      <c r="P10" s="26"/>
      <c r="Q10" s="26"/>
      <c r="R10" s="24">
        <f t="shared" si="3"/>
        <v>1200.0650000000001</v>
      </c>
      <c r="S10" s="25">
        <f t="shared" si="4"/>
        <v>11.722999999999999</v>
      </c>
      <c r="T10" s="27">
        <f t="shared" si="5"/>
        <v>11.722999999999999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1028</v>
      </c>
      <c r="N13" s="24">
        <f t="shared" si="1"/>
        <v>1028</v>
      </c>
      <c r="O13" s="25">
        <f t="shared" si="2"/>
        <v>28.27</v>
      </c>
      <c r="P13" s="26"/>
      <c r="Q13" s="26"/>
      <c r="R13" s="24">
        <f t="shared" si="3"/>
        <v>999.73</v>
      </c>
      <c r="S13" s="25">
        <f t="shared" si="4"/>
        <v>9.766</v>
      </c>
      <c r="T13" s="27">
        <f t="shared" si="5"/>
        <v>9.766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6580</v>
      </c>
      <c r="E15" s="30"/>
      <c r="F15" s="30"/>
      <c r="G15" s="30"/>
      <c r="H15" s="30"/>
      <c r="I15" s="20">
        <v>10</v>
      </c>
      <c r="J15" s="20"/>
      <c r="K15" s="20"/>
      <c r="L15" s="20"/>
      <c r="M15" s="20">
        <f t="shared" si="0"/>
        <v>6580</v>
      </c>
      <c r="N15" s="24">
        <f t="shared" si="1"/>
        <v>8490</v>
      </c>
      <c r="O15" s="25">
        <f t="shared" si="2"/>
        <v>180.95</v>
      </c>
      <c r="P15" s="26"/>
      <c r="Q15" s="26">
        <v>110</v>
      </c>
      <c r="R15" s="24">
        <f t="shared" si="3"/>
        <v>8199.0499999999993</v>
      </c>
      <c r="S15" s="25">
        <f t="shared" si="4"/>
        <v>62.51</v>
      </c>
      <c r="T15" s="27">
        <f t="shared" si="5"/>
        <v>-47.49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7196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7196</v>
      </c>
      <c r="N19" s="24">
        <f t="shared" si="1"/>
        <v>7196</v>
      </c>
      <c r="O19" s="25">
        <f t="shared" si="2"/>
        <v>197.89000000000001</v>
      </c>
      <c r="P19" s="26"/>
      <c r="Q19" s="26">
        <v>120</v>
      </c>
      <c r="R19" s="24">
        <f t="shared" si="3"/>
        <v>6878.11</v>
      </c>
      <c r="S19" s="25">
        <f t="shared" si="4"/>
        <v>68.361999999999995</v>
      </c>
      <c r="T19" s="27">
        <f t="shared" si="5"/>
        <v>-51.638000000000005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514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</v>
      </c>
      <c r="N20" s="24">
        <f t="shared" si="1"/>
        <v>514</v>
      </c>
      <c r="O20" s="25">
        <f t="shared" si="2"/>
        <v>14.135</v>
      </c>
      <c r="P20" s="26"/>
      <c r="Q20" s="26"/>
      <c r="R20" s="24">
        <f t="shared" si="3"/>
        <v>499.86500000000001</v>
      </c>
      <c r="S20" s="25">
        <f t="shared" si="4"/>
        <v>4.883</v>
      </c>
      <c r="T20" s="27">
        <f t="shared" si="5"/>
        <v>4.883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1390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1390</v>
      </c>
      <c r="N21" s="24">
        <f t="shared" si="1"/>
        <v>1390</v>
      </c>
      <c r="O21" s="25">
        <f t="shared" si="2"/>
        <v>38.225000000000001</v>
      </c>
      <c r="P21" s="26"/>
      <c r="Q21" s="26"/>
      <c r="R21" s="24">
        <f t="shared" si="3"/>
        <v>1351.7750000000001</v>
      </c>
      <c r="S21" s="25">
        <f t="shared" si="4"/>
        <v>13.205</v>
      </c>
      <c r="T21" s="27">
        <f t="shared" si="5"/>
        <v>13.205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3"/>
        <v>3499.0549999999998</v>
      </c>
      <c r="S22" s="25">
        <f t="shared" si="4"/>
        <v>34.180999999999997</v>
      </c>
      <c r="T22" s="27">
        <f t="shared" si="5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1748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1748</v>
      </c>
      <c r="N23" s="24">
        <f t="shared" si="1"/>
        <v>1748</v>
      </c>
      <c r="O23" s="25">
        <f t="shared" si="2"/>
        <v>48.07</v>
      </c>
      <c r="P23" s="26"/>
      <c r="Q23" s="26"/>
      <c r="R23" s="24">
        <f t="shared" si="3"/>
        <v>1699.93</v>
      </c>
      <c r="S23" s="25">
        <f t="shared" si="4"/>
        <v>16.605999999999998</v>
      </c>
      <c r="T23" s="27">
        <f t="shared" si="5"/>
        <v>16.605999999999998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1028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1028</v>
      </c>
      <c r="N25" s="24">
        <f t="shared" si="1"/>
        <v>1028</v>
      </c>
      <c r="O25" s="25">
        <f t="shared" si="2"/>
        <v>28.27</v>
      </c>
      <c r="P25" s="26"/>
      <c r="Q25" s="26"/>
      <c r="R25" s="24">
        <f t="shared" si="3"/>
        <v>999.73</v>
      </c>
      <c r="S25" s="25">
        <f t="shared" si="4"/>
        <v>9.766</v>
      </c>
      <c r="T25" s="27">
        <f t="shared" si="5"/>
        <v>9.766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18</v>
      </c>
      <c r="R26" s="24">
        <f t="shared" si="3"/>
        <v>1981.46</v>
      </c>
      <c r="S26" s="25">
        <f t="shared" si="4"/>
        <v>19.532</v>
      </c>
      <c r="T26" s="27">
        <f t="shared" si="5"/>
        <v>1.532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3290</v>
      </c>
      <c r="N27" s="40">
        <f t="shared" si="1"/>
        <v>3290</v>
      </c>
      <c r="O27" s="25">
        <f t="shared" si="2"/>
        <v>90.474999999999994</v>
      </c>
      <c r="P27" s="41"/>
      <c r="Q27" s="41"/>
      <c r="R27" s="24">
        <f t="shared" si="3"/>
        <v>3199.5250000000001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48525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10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48525</v>
      </c>
      <c r="N28" s="45">
        <f t="shared" si="7"/>
        <v>50435</v>
      </c>
      <c r="O28" s="46">
        <f t="shared" si="7"/>
        <v>1334.4374999999995</v>
      </c>
      <c r="P28" s="45">
        <f t="shared" si="7"/>
        <v>0</v>
      </c>
      <c r="Q28" s="45">
        <f t="shared" si="7"/>
        <v>305</v>
      </c>
      <c r="R28" s="45">
        <f t="shared" si="7"/>
        <v>48795.562500000007</v>
      </c>
      <c r="S28" s="45">
        <f t="shared" si="7"/>
        <v>460.9874999999999</v>
      </c>
      <c r="T28" s="47">
        <f t="shared" si="7"/>
        <v>155.98749999999998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724355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'24'!D29</f>
        <v>724355</v>
      </c>
      <c r="E4" s="2">
        <f>'24'!E29</f>
        <v>2075</v>
      </c>
      <c r="F4" s="2">
        <f>'24'!F29</f>
        <v>10040</v>
      </c>
      <c r="G4" s="2">
        <f>'24'!G29</f>
        <v>60</v>
      </c>
      <c r="H4" s="2">
        <f>'24'!H29</f>
        <v>25195</v>
      </c>
      <c r="I4" s="2">
        <f>'24'!I29</f>
        <v>1159</v>
      </c>
      <c r="J4" s="2">
        <f>'24'!J29</f>
        <v>460</v>
      </c>
      <c r="K4" s="2">
        <f>'24'!K29</f>
        <v>253</v>
      </c>
      <c r="L4" s="2">
        <f>'24'!L29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724355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'25'!D29</f>
        <v>724355</v>
      </c>
      <c r="E4" s="2">
        <f>'25'!E29</f>
        <v>2075</v>
      </c>
      <c r="F4" s="2">
        <f>'25'!F29</f>
        <v>10040</v>
      </c>
      <c r="G4" s="2">
        <f>'25'!G29</f>
        <v>60</v>
      </c>
      <c r="H4" s="2">
        <f>'25'!H29</f>
        <v>25195</v>
      </c>
      <c r="I4" s="2">
        <f>'25'!I29</f>
        <v>1159</v>
      </c>
      <c r="J4" s="2">
        <f>'25'!J29</f>
        <v>460</v>
      </c>
      <c r="K4" s="2">
        <f>'25'!K29</f>
        <v>253</v>
      </c>
      <c r="L4" s="2">
        <f>'25'!L29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724355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'26'!D29</f>
        <v>724355</v>
      </c>
      <c r="E4" s="2">
        <f>'26'!E29</f>
        <v>2075</v>
      </c>
      <c r="F4" s="2">
        <f>'26'!F29</f>
        <v>10040</v>
      </c>
      <c r="G4" s="2">
        <f>'26'!G29</f>
        <v>60</v>
      </c>
      <c r="H4" s="2">
        <f>'26'!H29</f>
        <v>25195</v>
      </c>
      <c r="I4" s="2">
        <f>'26'!I29</f>
        <v>1159</v>
      </c>
      <c r="J4" s="2">
        <f>'26'!J29</f>
        <v>460</v>
      </c>
      <c r="K4" s="2">
        <f>'26'!K29</f>
        <v>253</v>
      </c>
      <c r="L4" s="2">
        <f>'26'!L29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724355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'27'!D29</f>
        <v>724355</v>
      </c>
      <c r="E4" s="2">
        <f>'27'!E29</f>
        <v>2075</v>
      </c>
      <c r="F4" s="2">
        <f>'27'!F29</f>
        <v>10040</v>
      </c>
      <c r="G4" s="2">
        <f>'27'!G29</f>
        <v>60</v>
      </c>
      <c r="H4" s="2">
        <f>'27'!H29</f>
        <v>25195</v>
      </c>
      <c r="I4" s="2">
        <f>'27'!I29</f>
        <v>1159</v>
      </c>
      <c r="J4" s="2">
        <f>'27'!J29</f>
        <v>460</v>
      </c>
      <c r="K4" s="2">
        <f>'27'!K29</f>
        <v>253</v>
      </c>
      <c r="L4" s="2">
        <f>'27'!L29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724355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'28'!D29</f>
        <v>724355</v>
      </c>
      <c r="E4" s="2">
        <f>'28'!E29</f>
        <v>2075</v>
      </c>
      <c r="F4" s="2">
        <f>'28'!F29</f>
        <v>10040</v>
      </c>
      <c r="G4" s="2">
        <f>'28'!G29</f>
        <v>60</v>
      </c>
      <c r="H4" s="2">
        <f>'28'!H29</f>
        <v>25195</v>
      </c>
      <c r="I4" s="2">
        <f>'28'!I29</f>
        <v>1159</v>
      </c>
      <c r="J4" s="2">
        <f>'28'!J29</f>
        <v>460</v>
      </c>
      <c r="K4" s="2">
        <f>'28'!K29</f>
        <v>253</v>
      </c>
      <c r="L4" s="2">
        <f>'28'!L29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724355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8" priority="43" operator="equal">
      <formula>212030016606640</formula>
    </cfRule>
  </conditionalFormatting>
  <conditionalFormatting sqref="D29 E4:E6 E28:K29">
    <cfRule type="cellIs" dxfId="1327" priority="41" operator="equal">
      <formula>$E$4</formula>
    </cfRule>
    <cfRule type="cellIs" dxfId="1326" priority="42" operator="equal">
      <formula>2120</formula>
    </cfRule>
  </conditionalFormatting>
  <conditionalFormatting sqref="D29:E29 F4:F6 F28:F29">
    <cfRule type="cellIs" dxfId="1325" priority="39" operator="equal">
      <formula>$F$4</formula>
    </cfRule>
    <cfRule type="cellIs" dxfId="1324" priority="40" operator="equal">
      <formula>300</formula>
    </cfRule>
  </conditionalFormatting>
  <conditionalFormatting sqref="G4:G6 G28:G29">
    <cfRule type="cellIs" dxfId="1323" priority="37" operator="equal">
      <formula>$G$4</formula>
    </cfRule>
    <cfRule type="cellIs" dxfId="1322" priority="38" operator="equal">
      <formula>1660</formula>
    </cfRule>
  </conditionalFormatting>
  <conditionalFormatting sqref="H4:H6 H28:H29">
    <cfRule type="cellIs" dxfId="1321" priority="35" operator="equal">
      <formula>$H$4</formula>
    </cfRule>
    <cfRule type="cellIs" dxfId="1320" priority="36" operator="equal">
      <formula>6640</formula>
    </cfRule>
  </conditionalFormatting>
  <conditionalFormatting sqref="T6:T28">
    <cfRule type="cellIs" dxfId="1319" priority="34" operator="lessThan">
      <formula>0</formula>
    </cfRule>
  </conditionalFormatting>
  <conditionalFormatting sqref="T7:T27">
    <cfRule type="cellIs" dxfId="1318" priority="31" operator="lessThan">
      <formula>0</formula>
    </cfRule>
    <cfRule type="cellIs" dxfId="1317" priority="32" operator="lessThan">
      <formula>0</formula>
    </cfRule>
    <cfRule type="cellIs" dxfId="1316" priority="33" operator="lessThan">
      <formula>0</formula>
    </cfRule>
  </conditionalFormatting>
  <conditionalFormatting sqref="E4:E6 E28:K28">
    <cfRule type="cellIs" dxfId="1315" priority="30" operator="equal">
      <formula>$E$4</formula>
    </cfRule>
  </conditionalFormatting>
  <conditionalFormatting sqref="D28:D29 D6 D4:M4">
    <cfRule type="cellIs" dxfId="1314" priority="29" operator="equal">
      <formula>$D$4</formula>
    </cfRule>
  </conditionalFormatting>
  <conditionalFormatting sqref="I4:I6 I28:I29">
    <cfRule type="cellIs" dxfId="1313" priority="28" operator="equal">
      <formula>$I$4</formula>
    </cfRule>
  </conditionalFormatting>
  <conditionalFormatting sqref="J4:J6 J28:J29">
    <cfRule type="cellIs" dxfId="1312" priority="27" operator="equal">
      <formula>$J$4</formula>
    </cfRule>
  </conditionalFormatting>
  <conditionalFormatting sqref="K4:K6 K28:K29">
    <cfRule type="cellIs" dxfId="1311" priority="26" operator="equal">
      <formula>$K$4</formula>
    </cfRule>
  </conditionalFormatting>
  <conditionalFormatting sqref="M4:M6">
    <cfRule type="cellIs" dxfId="1310" priority="25" operator="equal">
      <formula>$L$4</formula>
    </cfRule>
  </conditionalFormatting>
  <conditionalFormatting sqref="T7:T28">
    <cfRule type="cellIs" dxfId="1309" priority="22" operator="lessThan">
      <formula>0</formula>
    </cfRule>
    <cfRule type="cellIs" dxfId="1308" priority="23" operator="lessThan">
      <formula>0</formula>
    </cfRule>
    <cfRule type="cellIs" dxfId="1307" priority="24" operator="lessThan">
      <formula>0</formula>
    </cfRule>
  </conditionalFormatting>
  <conditionalFormatting sqref="D5:K5">
    <cfRule type="cellIs" dxfId="1306" priority="21" operator="greaterThan">
      <formula>0</formula>
    </cfRule>
  </conditionalFormatting>
  <conditionalFormatting sqref="T6:T28">
    <cfRule type="cellIs" dxfId="1305" priority="20" operator="lessThan">
      <formula>0</formula>
    </cfRule>
  </conditionalFormatting>
  <conditionalFormatting sqref="T7:T27">
    <cfRule type="cellIs" dxfId="1304" priority="17" operator="lessThan">
      <formula>0</formula>
    </cfRule>
    <cfRule type="cellIs" dxfId="1303" priority="18" operator="lessThan">
      <formula>0</formula>
    </cfRule>
    <cfRule type="cellIs" dxfId="1302" priority="19" operator="lessThan">
      <formula>0</formula>
    </cfRule>
  </conditionalFormatting>
  <conditionalFormatting sqref="T7:T28">
    <cfRule type="cellIs" dxfId="1301" priority="14" operator="lessThan">
      <formula>0</formula>
    </cfRule>
    <cfRule type="cellIs" dxfId="1300" priority="15" operator="lessThan">
      <formula>0</formula>
    </cfRule>
    <cfRule type="cellIs" dxfId="1299" priority="16" operator="lessThan">
      <formula>0</formula>
    </cfRule>
  </conditionalFormatting>
  <conditionalFormatting sqref="D5:K5">
    <cfRule type="cellIs" dxfId="1298" priority="13" operator="greaterThan">
      <formula>0</formula>
    </cfRule>
  </conditionalFormatting>
  <conditionalFormatting sqref="L4 L6 L28:L29">
    <cfRule type="cellIs" dxfId="1297" priority="12" operator="equal">
      <formula>$L$4</formula>
    </cfRule>
  </conditionalFormatting>
  <conditionalFormatting sqref="D7:S7">
    <cfRule type="cellIs" dxfId="1296" priority="11" operator="greaterThan">
      <formula>0</formula>
    </cfRule>
  </conditionalFormatting>
  <conditionalFormatting sqref="D9:S9">
    <cfRule type="cellIs" dxfId="1295" priority="10" operator="greaterThan">
      <formula>0</formula>
    </cfRule>
  </conditionalFormatting>
  <conditionalFormatting sqref="D11:S11">
    <cfRule type="cellIs" dxfId="1294" priority="9" operator="greaterThan">
      <formula>0</formula>
    </cfRule>
  </conditionalFormatting>
  <conditionalFormatting sqref="D13:S13">
    <cfRule type="cellIs" dxfId="1293" priority="8" operator="greaterThan">
      <formula>0</formula>
    </cfRule>
  </conditionalFormatting>
  <conditionalFormatting sqref="D15:S15">
    <cfRule type="cellIs" dxfId="1292" priority="7" operator="greaterThan">
      <formula>0</formula>
    </cfRule>
  </conditionalFormatting>
  <conditionalFormatting sqref="D17:S17">
    <cfRule type="cellIs" dxfId="1291" priority="6" operator="greaterThan">
      <formula>0</formula>
    </cfRule>
  </conditionalFormatting>
  <conditionalFormatting sqref="D19:S19">
    <cfRule type="cellIs" dxfId="1290" priority="5" operator="greaterThan">
      <formula>0</formula>
    </cfRule>
  </conditionalFormatting>
  <conditionalFormatting sqref="D21:S21">
    <cfRule type="cellIs" dxfId="1289" priority="4" operator="greaterThan">
      <formula>0</formula>
    </cfRule>
  </conditionalFormatting>
  <conditionalFormatting sqref="D23:S23">
    <cfRule type="cellIs" dxfId="1288" priority="3" operator="greaterThan">
      <formula>0</formula>
    </cfRule>
  </conditionalFormatting>
  <conditionalFormatting sqref="D25:S25">
    <cfRule type="cellIs" dxfId="1287" priority="2" operator="greaterThan">
      <formula>0</formula>
    </cfRule>
  </conditionalFormatting>
  <conditionalFormatting sqref="D27:S27">
    <cfRule type="cellIs" dxfId="128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'29'!D29</f>
        <v>724355</v>
      </c>
      <c r="E4" s="2">
        <f>'29'!E29</f>
        <v>2075</v>
      </c>
      <c r="F4" s="2">
        <f>'29'!F29</f>
        <v>10040</v>
      </c>
      <c r="G4" s="2">
        <f>'29'!G29</f>
        <v>60</v>
      </c>
      <c r="H4" s="2">
        <f>'29'!H29</f>
        <v>25195</v>
      </c>
      <c r="I4" s="2">
        <f>'29'!I29</f>
        <v>1159</v>
      </c>
      <c r="J4" s="2">
        <f>'29'!J29</f>
        <v>460</v>
      </c>
      <c r="K4" s="2">
        <f>'29'!K29</f>
        <v>253</v>
      </c>
      <c r="L4" s="2">
        <f>'29'!L29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724355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'30'!D29</f>
        <v>724355</v>
      </c>
      <c r="E4" s="2">
        <f>'30'!E29</f>
        <v>2075</v>
      </c>
      <c r="F4" s="2">
        <f>'30'!F29</f>
        <v>10040</v>
      </c>
      <c r="G4" s="2">
        <f>'30'!G29</f>
        <v>60</v>
      </c>
      <c r="H4" s="2">
        <f>'30'!H29</f>
        <v>25195</v>
      </c>
      <c r="I4" s="2">
        <f>'30'!I29</f>
        <v>1159</v>
      </c>
      <c r="J4" s="2">
        <f>'30'!J29</f>
        <v>460</v>
      </c>
      <c r="K4" s="2">
        <f>'30'!K29</f>
        <v>253</v>
      </c>
      <c r="L4" s="2">
        <f>'30'!L29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724355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selection activeCell="E29" sqref="E2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/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5619089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274651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2360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58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339791</v>
      </c>
      <c r="N7" s="24">
        <f>D7+E7*20+F7*10+G7*9+H7*9+I7*191+J7*191+K7*182+L7*100</f>
        <v>355437</v>
      </c>
      <c r="O7" s="25">
        <f>M7*2.75%</f>
        <v>9344.2525000000005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1503</v>
      </c>
      <c r="R7" s="24">
        <f>M7-(M7*2.75%)+I7*191+J7*191+K7*182+L7*100-Q7</f>
        <v>344589.7475</v>
      </c>
      <c r="S7" s="25">
        <f>M7*0.95%</f>
        <v>3228.0144999999998</v>
      </c>
      <c r="T7" s="27">
        <f>S7-Q7</f>
        <v>1725.0144999999998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156496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880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1150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184846</v>
      </c>
      <c r="N8" s="24">
        <f t="shared" ref="N8:N27" si="1">D8+E8*20+F8*10+G8*9+H8*9+I8*191+J8*191+K8*182+L8*100</f>
        <v>190958</v>
      </c>
      <c r="O8" s="25">
        <f t="shared" ref="O8:O27" si="2">M8*2.75%</f>
        <v>5083.2650000000003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1697</v>
      </c>
      <c r="R8" s="24">
        <f t="shared" ref="R8:R27" si="3">M8-(M8*2.75%)+I8*191+J8*191+K8*182+L8*100-Q8</f>
        <v>184177.73499999999</v>
      </c>
      <c r="S8" s="25">
        <f t="shared" ref="S8:S27" si="4">M8*0.95%</f>
        <v>1756.037</v>
      </c>
      <c r="T8" s="27">
        <f t="shared" ref="T8:T27" si="5">S8-Q8</f>
        <v>59.037000000000035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431527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2810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79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6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13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469537</v>
      </c>
      <c r="N9" s="24">
        <f t="shared" si="1"/>
        <v>488138</v>
      </c>
      <c r="O9" s="25">
        <f t="shared" si="2"/>
        <v>12912.2675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2348</v>
      </c>
      <c r="R9" s="24">
        <f t="shared" si="3"/>
        <v>472877.73249999998</v>
      </c>
      <c r="S9" s="25">
        <f t="shared" si="4"/>
        <v>4460.6014999999998</v>
      </c>
      <c r="T9" s="27">
        <f t="shared" si="5"/>
        <v>2112.6014999999998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122503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129563</v>
      </c>
      <c r="N10" s="24">
        <f t="shared" si="1"/>
        <v>147027</v>
      </c>
      <c r="O10" s="25">
        <f t="shared" si="2"/>
        <v>3562.9825000000001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434</v>
      </c>
      <c r="R10" s="24">
        <f t="shared" si="3"/>
        <v>143030.01750000002</v>
      </c>
      <c r="S10" s="25">
        <f t="shared" si="4"/>
        <v>1230.8485000000001</v>
      </c>
      <c r="T10" s="27">
        <f t="shared" si="5"/>
        <v>796.84850000000006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194343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74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48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212648</v>
      </c>
      <c r="N11" s="24">
        <f t="shared" si="1"/>
        <v>240864</v>
      </c>
      <c r="O11" s="25">
        <f t="shared" si="2"/>
        <v>5847.82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953</v>
      </c>
      <c r="R11" s="24">
        <f t="shared" si="3"/>
        <v>234063.18</v>
      </c>
      <c r="S11" s="25">
        <f t="shared" si="4"/>
        <v>2020.1559999999999</v>
      </c>
      <c r="T11" s="27">
        <f t="shared" si="5"/>
        <v>1067.1559999999999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112506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1210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1700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173006</v>
      </c>
      <c r="N12" s="24">
        <f t="shared" si="1"/>
        <v>175972</v>
      </c>
      <c r="O12" s="25">
        <f t="shared" si="2"/>
        <v>4757.665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449</v>
      </c>
      <c r="R12" s="24">
        <f t="shared" si="3"/>
        <v>170765.33499999999</v>
      </c>
      <c r="S12" s="25">
        <f t="shared" si="4"/>
        <v>1643.557</v>
      </c>
      <c r="T12" s="27">
        <f t="shared" si="5"/>
        <v>1194.557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129165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133945</v>
      </c>
      <c r="N13" s="24">
        <f t="shared" si="1"/>
        <v>135765</v>
      </c>
      <c r="O13" s="25">
        <f t="shared" si="2"/>
        <v>3683.4875000000002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139</v>
      </c>
      <c r="R13" s="24">
        <f t="shared" si="3"/>
        <v>131942.51250000001</v>
      </c>
      <c r="S13" s="25">
        <f t="shared" si="4"/>
        <v>1272.4775</v>
      </c>
      <c r="T13" s="27">
        <f t="shared" si="5"/>
        <v>1133.4775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354685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1830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389915</v>
      </c>
      <c r="N14" s="24">
        <f t="shared" si="1"/>
        <v>400494</v>
      </c>
      <c r="O14" s="25">
        <f t="shared" si="2"/>
        <v>10722.6625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1865</v>
      </c>
      <c r="R14" s="24">
        <f t="shared" si="3"/>
        <v>387906.33750000002</v>
      </c>
      <c r="S14" s="25">
        <f t="shared" si="4"/>
        <v>3704.1925000000001</v>
      </c>
      <c r="T14" s="27">
        <f t="shared" si="5"/>
        <v>1839.1925000000001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295822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960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315852</v>
      </c>
      <c r="N15" s="24">
        <f t="shared" si="1"/>
        <v>328314</v>
      </c>
      <c r="O15" s="25">
        <f t="shared" si="2"/>
        <v>8685.93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2282</v>
      </c>
      <c r="R15" s="24">
        <f t="shared" si="3"/>
        <v>317346.07</v>
      </c>
      <c r="S15" s="25">
        <f t="shared" si="4"/>
        <v>3000.5940000000001</v>
      </c>
      <c r="T15" s="27">
        <f t="shared" si="5"/>
        <v>718.59400000000005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354203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1330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2930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415473</v>
      </c>
      <c r="N16" s="24">
        <f t="shared" si="1"/>
        <v>428409</v>
      </c>
      <c r="O16" s="25">
        <f t="shared" si="2"/>
        <v>11425.5075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2234</v>
      </c>
      <c r="R16" s="24">
        <f t="shared" si="3"/>
        <v>414749.49249999999</v>
      </c>
      <c r="S16" s="25">
        <f t="shared" si="4"/>
        <v>3946.9935</v>
      </c>
      <c r="T16" s="27">
        <f t="shared" si="5"/>
        <v>1712.9935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254755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400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650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1270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40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12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281225</v>
      </c>
      <c r="N17" s="24">
        <f t="shared" si="1"/>
        <v>291049</v>
      </c>
      <c r="O17" s="25">
        <f t="shared" si="2"/>
        <v>7733.6875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1569</v>
      </c>
      <c r="R17" s="24">
        <f t="shared" si="3"/>
        <v>281746.3125</v>
      </c>
      <c r="S17" s="25">
        <f t="shared" si="4"/>
        <v>2671.6374999999998</v>
      </c>
      <c r="T17" s="27">
        <f t="shared" si="5"/>
        <v>1102.6374999999998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203938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440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31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209698</v>
      </c>
      <c r="N18" s="24">
        <f t="shared" si="1"/>
        <v>215619</v>
      </c>
      <c r="O18" s="25">
        <f t="shared" si="2"/>
        <v>5766.6949999999997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2637</v>
      </c>
      <c r="R18" s="24">
        <f t="shared" si="3"/>
        <v>207215.30499999999</v>
      </c>
      <c r="S18" s="25">
        <f t="shared" si="4"/>
        <v>1992.1309999999999</v>
      </c>
      <c r="T18" s="27">
        <f t="shared" si="5"/>
        <v>-644.86900000000014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238575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1420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55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260955</v>
      </c>
      <c r="N19" s="24">
        <f t="shared" si="1"/>
        <v>272752</v>
      </c>
      <c r="O19" s="25">
        <f t="shared" si="2"/>
        <v>7176.2624999999998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2200</v>
      </c>
      <c r="R19" s="24">
        <f t="shared" si="3"/>
        <v>263375.73749999999</v>
      </c>
      <c r="S19" s="25">
        <f t="shared" si="4"/>
        <v>2479.0724999999998</v>
      </c>
      <c r="T19" s="27">
        <f t="shared" si="5"/>
        <v>279.07249999999976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130533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134333</v>
      </c>
      <c r="N20" s="24">
        <f t="shared" si="1"/>
        <v>137153</v>
      </c>
      <c r="O20" s="25">
        <f t="shared" si="2"/>
        <v>3694.1574999999998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1910</v>
      </c>
      <c r="R20" s="24">
        <f t="shared" si="3"/>
        <v>131548.8425</v>
      </c>
      <c r="S20" s="25">
        <f t="shared" si="4"/>
        <v>1276.1634999999999</v>
      </c>
      <c r="T20" s="27">
        <f t="shared" si="5"/>
        <v>-633.83650000000011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130886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360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670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380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148206</v>
      </c>
      <c r="N21" s="24">
        <f t="shared" si="1"/>
        <v>159475</v>
      </c>
      <c r="O21" s="25">
        <f t="shared" si="2"/>
        <v>4075.665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364</v>
      </c>
      <c r="R21" s="24">
        <f t="shared" si="3"/>
        <v>155035.33499999999</v>
      </c>
      <c r="S21" s="25">
        <f t="shared" si="4"/>
        <v>1407.9569999999999</v>
      </c>
      <c r="T21" s="27">
        <f t="shared" si="5"/>
        <v>1043.9569999999999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411670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690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57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14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450440</v>
      </c>
      <c r="N22" s="24">
        <f t="shared" si="1"/>
        <v>463875</v>
      </c>
      <c r="O22" s="25">
        <f t="shared" si="2"/>
        <v>12387.1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2577</v>
      </c>
      <c r="R22" s="24">
        <f t="shared" si="3"/>
        <v>448910.9</v>
      </c>
      <c r="S22" s="25">
        <f t="shared" si="4"/>
        <v>4279.18</v>
      </c>
      <c r="T22" s="27">
        <f t="shared" si="5"/>
        <v>1702.1800000000003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191596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216996</v>
      </c>
      <c r="N23" s="24">
        <f t="shared" si="1"/>
        <v>227456</v>
      </c>
      <c r="O23" s="25">
        <f t="shared" si="2"/>
        <v>5967.39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1437</v>
      </c>
      <c r="R23" s="24">
        <f t="shared" si="3"/>
        <v>220051.61</v>
      </c>
      <c r="S23" s="25">
        <f t="shared" si="4"/>
        <v>2061.462</v>
      </c>
      <c r="T23" s="27">
        <f t="shared" si="5"/>
        <v>624.46199999999999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502354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910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1890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3510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571134</v>
      </c>
      <c r="N24" s="24">
        <f t="shared" si="1"/>
        <v>589092</v>
      </c>
      <c r="O24" s="25">
        <f t="shared" si="2"/>
        <v>15706.184999999999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2325</v>
      </c>
      <c r="R24" s="24">
        <f t="shared" si="3"/>
        <v>571060.81499999994</v>
      </c>
      <c r="S24" s="25">
        <f t="shared" si="4"/>
        <v>5425.7730000000001</v>
      </c>
      <c r="T24" s="27">
        <f t="shared" si="5"/>
        <v>3100.7730000000001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195111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490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800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215811</v>
      </c>
      <c r="N25" s="24">
        <f t="shared" si="1"/>
        <v>224781</v>
      </c>
      <c r="O25" s="25">
        <f t="shared" si="2"/>
        <v>5934.8024999999998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1258</v>
      </c>
      <c r="R25" s="24">
        <f t="shared" si="3"/>
        <v>217588.19750000001</v>
      </c>
      <c r="S25" s="25">
        <f t="shared" si="4"/>
        <v>2050.2044999999998</v>
      </c>
      <c r="T25" s="27">
        <f t="shared" si="5"/>
        <v>792.20449999999983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209500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241240</v>
      </c>
      <c r="N26" s="24">
        <f t="shared" si="1"/>
        <v>245471</v>
      </c>
      <c r="O26" s="25">
        <f t="shared" si="2"/>
        <v>6634.1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988</v>
      </c>
      <c r="R26" s="24">
        <f t="shared" si="3"/>
        <v>237848.9</v>
      </c>
      <c r="S26" s="25">
        <f t="shared" si="4"/>
        <v>2291.7799999999997</v>
      </c>
      <c r="T26" s="27">
        <f t="shared" si="5"/>
        <v>1303.7799999999997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218433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190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400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228833</v>
      </c>
      <c r="N27" s="40">
        <f t="shared" si="1"/>
        <v>237203</v>
      </c>
      <c r="O27" s="25">
        <f t="shared" si="2"/>
        <v>6292.9075000000003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1050</v>
      </c>
      <c r="R27" s="24">
        <f t="shared" si="3"/>
        <v>229860.0925</v>
      </c>
      <c r="S27" s="42">
        <f t="shared" si="4"/>
        <v>2173.9135000000001</v>
      </c>
      <c r="T27" s="43">
        <f t="shared" si="5"/>
        <v>1123.9135000000001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5113252</v>
      </c>
      <c r="E28" s="45">
        <f t="shared" si="6"/>
        <v>10330</v>
      </c>
      <c r="F28" s="45">
        <f t="shared" ref="F28:T28" si="7">SUM(F7:F27)</f>
        <v>15200</v>
      </c>
      <c r="G28" s="45">
        <f t="shared" si="7"/>
        <v>430</v>
      </c>
      <c r="H28" s="45">
        <f t="shared" si="7"/>
        <v>27525</v>
      </c>
      <c r="I28" s="45">
        <f t="shared" si="7"/>
        <v>861</v>
      </c>
      <c r="J28" s="45">
        <f t="shared" si="7"/>
        <v>68</v>
      </c>
      <c r="K28" s="45">
        <f t="shared" si="7"/>
        <v>299</v>
      </c>
      <c r="L28" s="45">
        <f t="shared" si="7"/>
        <v>0</v>
      </c>
      <c r="M28" s="45">
        <f t="shared" si="7"/>
        <v>5723447</v>
      </c>
      <c r="N28" s="45">
        <f t="shared" si="7"/>
        <v>5955304</v>
      </c>
      <c r="O28" s="46">
        <f t="shared" si="7"/>
        <v>157394.79250000001</v>
      </c>
      <c r="P28" s="45">
        <f t="shared" si="7"/>
        <v>0</v>
      </c>
      <c r="Q28" s="45">
        <f t="shared" si="7"/>
        <v>32219</v>
      </c>
      <c r="R28" s="45">
        <f t="shared" si="7"/>
        <v>5765690.2075000005</v>
      </c>
      <c r="S28" s="45">
        <f t="shared" si="7"/>
        <v>54372.746500000008</v>
      </c>
      <c r="T28" s="47">
        <f t="shared" si="7"/>
        <v>22153.746500000001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724355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14" sqref="A14:XFD14"/>
    </sheetView>
  </sheetViews>
  <sheetFormatPr defaultRowHeight="15" x14ac:dyDescent="0.25"/>
  <cols>
    <col min="1" max="1" width="18.85546875" customWidth="1"/>
    <col min="2" max="2" width="16.140625" customWidth="1"/>
    <col min="3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135" t="s">
        <v>110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</row>
    <row r="2" spans="1:15" ht="26.25" x14ac:dyDescent="0.4">
      <c r="A2" s="76" t="s">
        <v>65</v>
      </c>
      <c r="B2" s="77" t="s">
        <v>66</v>
      </c>
      <c r="C2" s="78" t="s">
        <v>67</v>
      </c>
      <c r="D2" s="78" t="s">
        <v>68</v>
      </c>
      <c r="E2" s="78" t="s">
        <v>69</v>
      </c>
      <c r="F2" s="78" t="s">
        <v>93</v>
      </c>
      <c r="G2" s="78" t="s">
        <v>98</v>
      </c>
      <c r="H2" s="78" t="s">
        <v>103</v>
      </c>
      <c r="I2" s="78" t="s">
        <v>104</v>
      </c>
      <c r="J2" s="78" t="s">
        <v>108</v>
      </c>
      <c r="K2" s="83" t="s">
        <v>99</v>
      </c>
      <c r="L2" s="92" t="s">
        <v>70</v>
      </c>
      <c r="M2" s="95" t="s">
        <v>109</v>
      </c>
    </row>
    <row r="3" spans="1:15" ht="18.75" x14ac:dyDescent="0.3">
      <c r="A3" s="84" t="s">
        <v>71</v>
      </c>
      <c r="B3" s="84">
        <v>60000</v>
      </c>
      <c r="C3" s="84">
        <f>'11'!E7*20+'11'!F7*10+'11'!G7*9+'11'!H7*9</f>
        <v>360</v>
      </c>
      <c r="D3" s="84">
        <f>'12'!E7*20+'12'!F7*10+'12'!G7*9+'12'!H7*9</f>
        <v>16320</v>
      </c>
      <c r="E3" s="84">
        <f>'13'!E7*20+'13'!F7*10+'13'!G7*9+'13'!H7*9</f>
        <v>3600</v>
      </c>
      <c r="F3" s="84">
        <f>'14'!F7*20+'14'!G7*10+'14'!H7*9+'14'!I7*9</f>
        <v>12700</v>
      </c>
      <c r="G3" s="84">
        <f>'15'!E7*20+'15'!F7*10+'15'!G7*9+'15'!H7*9</f>
        <v>0</v>
      </c>
      <c r="H3" s="84">
        <f>'16'!E7*20+'16'!F7*10+'16'!G7*9+'16'!H7*9</f>
        <v>0</v>
      </c>
      <c r="I3" s="84">
        <f>'17'!E7*20+'17'!F7*10+'17'!G7*9+'17'!H7*9</f>
        <v>29170</v>
      </c>
      <c r="J3" s="84">
        <f>'18'!E7*20+'18'!F7*10+'18'!G7*9+'18'!H7*9</f>
        <v>0</v>
      </c>
      <c r="K3" s="84">
        <f>SUM(C3:J3)</f>
        <v>62150</v>
      </c>
      <c r="L3" s="93">
        <f>B3-K3</f>
        <v>-2150</v>
      </c>
      <c r="M3" s="96">
        <f>K3/B3</f>
        <v>1.0358333333333334</v>
      </c>
    </row>
    <row r="4" spans="1:15" ht="18.75" x14ac:dyDescent="0.3">
      <c r="A4" s="84" t="s">
        <v>72</v>
      </c>
      <c r="B4" s="84">
        <v>20000</v>
      </c>
      <c r="C4" s="84">
        <f>'11'!E8*20+'11'!F8*10+'11'!G8*9+'11'!H8*9</f>
        <v>0</v>
      </c>
      <c r="D4" s="84">
        <f>'12'!E8*20+'12'!F8*10+'12'!G8*9+'12'!H8*9</f>
        <v>5250</v>
      </c>
      <c r="E4" s="84">
        <f>'13'!E8*20+'13'!F8*10+'13'!G8*9+'13'!H8*9</f>
        <v>5250</v>
      </c>
      <c r="F4" s="84">
        <f>'14'!E8*20+'14'!F8*10+'14'!G8*9+'14'!H8*9</f>
        <v>0</v>
      </c>
      <c r="G4" s="84">
        <f>'15'!E8*20+'15'!F8*10+'15'!G8*9+'15'!H8*9</f>
        <v>3000</v>
      </c>
      <c r="H4" s="84">
        <f>'16'!E8*20+'16'!F8*10+'16'!G8*9+'16'!H8*9</f>
        <v>0</v>
      </c>
      <c r="I4" s="84">
        <f>'17'!E8*20+'17'!F8*10+'17'!G8*9+'17'!H8*9</f>
        <v>3000</v>
      </c>
      <c r="J4" s="84">
        <f>'18'!E8*20+'18'!F8*10+'18'!G8*9+'18'!H8*9</f>
        <v>0</v>
      </c>
      <c r="K4" s="84">
        <f t="shared" ref="K4:K23" si="0">SUM(C4:J4)</f>
        <v>16500</v>
      </c>
      <c r="L4" s="94">
        <f t="shared" ref="L4:L23" si="1">B4-K4</f>
        <v>3500</v>
      </c>
      <c r="M4" s="96">
        <f t="shared" ref="M4:M24" si="2">K4/B4</f>
        <v>0.82499999999999996</v>
      </c>
    </row>
    <row r="5" spans="1:15" ht="18.75" x14ac:dyDescent="0.3">
      <c r="A5" s="84" t="s">
        <v>73</v>
      </c>
      <c r="B5" s="84">
        <v>60000</v>
      </c>
      <c r="C5" s="84">
        <f>'11'!E9*20+'11'!F9*10+'11'!G9*9+'11'!H9*9</f>
        <v>5940</v>
      </c>
      <c r="D5" s="84">
        <f>'12'!E9*20+'12'!F9*10+'12'!G9*9+'12'!H9*9</f>
        <v>6950</v>
      </c>
      <c r="E5" s="84">
        <f>'13'!E9*20+'13'!F9*10+'13'!G9*9+'13'!H9*9</f>
        <v>2970</v>
      </c>
      <c r="F5" s="84">
        <f>'14'!E9*20+'14'!F9*10+'14'!G9*9+'14'!H9*9</f>
        <v>5150</v>
      </c>
      <c r="G5" s="84">
        <f>'15'!E9*20+'15'!F9*10+'15'!G9*9+'15'!H9*9</f>
        <v>0</v>
      </c>
      <c r="H5" s="84">
        <f>'16'!E9*20+'16'!F9*10+'16'!G9*9+'16'!H9*9</f>
        <v>0</v>
      </c>
      <c r="I5" s="84">
        <f>'17'!E9*20+'17'!F9*10+'17'!G9*9+'17'!H9*9</f>
        <v>2690</v>
      </c>
      <c r="J5" s="84">
        <f>'18'!E9*20+'18'!F9*10+'18'!G9*9+'18'!H9*9</f>
        <v>1910</v>
      </c>
      <c r="K5" s="84">
        <f t="shared" si="0"/>
        <v>25610</v>
      </c>
      <c r="L5" s="94">
        <f t="shared" si="1"/>
        <v>34390</v>
      </c>
      <c r="M5" s="96">
        <f t="shared" si="2"/>
        <v>0.42683333333333334</v>
      </c>
    </row>
    <row r="6" spans="1:15" ht="18.75" x14ac:dyDescent="0.3">
      <c r="A6" s="84" t="s">
        <v>74</v>
      </c>
      <c r="B6" s="84">
        <v>20000</v>
      </c>
      <c r="C6" s="84">
        <f>'11'!E10*20+'11'!F10*10+'11'!G10*9+'11'!H10*9</f>
        <v>1180</v>
      </c>
      <c r="D6" s="84">
        <f>'12'!E10*20+'12'!F10*10+'12'!G10*9+'12'!H10*9</f>
        <v>0</v>
      </c>
      <c r="E6" s="84">
        <f>'13'!E10*20+'13'!F10*10+'13'!G10*9+'13'!H10*9</f>
        <v>1030</v>
      </c>
      <c r="F6" s="84">
        <f>'14'!E10*20+'14'!F10*10+'14'!G10*9+'14'!H10*9</f>
        <v>1500</v>
      </c>
      <c r="G6" s="84">
        <f>'15'!E10*20+'15'!F10*10+'15'!G10*9+'15'!H10*9</f>
        <v>0</v>
      </c>
      <c r="H6" s="84">
        <f>'16'!E10*20+'16'!F10*10+'16'!G10*9+'16'!H10*9</f>
        <v>0</v>
      </c>
      <c r="I6" s="84">
        <f>'17'!E10*20+'17'!F10*10+'17'!G10*9+'17'!H10*9</f>
        <v>0</v>
      </c>
      <c r="J6" s="84">
        <f>'18'!E10*20+'18'!F10*10+'18'!G10*9+'18'!H10*9</f>
        <v>0</v>
      </c>
      <c r="K6" s="84">
        <f t="shared" si="0"/>
        <v>3710</v>
      </c>
      <c r="L6" s="94">
        <f t="shared" si="1"/>
        <v>16290</v>
      </c>
      <c r="M6" s="96">
        <f t="shared" si="2"/>
        <v>0.1855</v>
      </c>
    </row>
    <row r="7" spans="1:15" ht="18.75" x14ac:dyDescent="0.3">
      <c r="A7" s="84" t="s">
        <v>75</v>
      </c>
      <c r="B7" s="84">
        <v>20000</v>
      </c>
      <c r="C7" s="84">
        <f>'11'!E11*20+'11'!F11*10+'11'!G11*9+'11'!H11*9</f>
        <v>8265</v>
      </c>
      <c r="D7" s="84">
        <f>'12'!E11*20+'12'!F11*10+'12'!G11*9+'12'!H11*9</f>
        <v>6250</v>
      </c>
      <c r="E7" s="84">
        <f>'13'!E11*20+'13'!F11*10+'13'!G11*9+'13'!H11*9</f>
        <v>1540</v>
      </c>
      <c r="F7" s="84">
        <f>'14'!E11*20+'14'!F11*10+'14'!G11*9+'14'!H11*9</f>
        <v>0</v>
      </c>
      <c r="G7" s="84">
        <f>'15'!E11*20+'15'!F11*10+'15'!G11*9+'15'!H11*9</f>
        <v>0</v>
      </c>
      <c r="H7" s="84">
        <f>'16'!E11*20+'16'!F11*10+'16'!G11*9+'16'!H11*9</f>
        <v>0</v>
      </c>
      <c r="I7" s="84">
        <f>'17'!E11*20+'17'!F11*10+'17'!G11*9+'17'!H11*9</f>
        <v>0</v>
      </c>
      <c r="J7" s="84">
        <f>'18'!E11*20+'18'!F11*10+'18'!G11*9+'18'!H11*9</f>
        <v>0</v>
      </c>
      <c r="K7" s="84">
        <f t="shared" si="0"/>
        <v>16055</v>
      </c>
      <c r="L7" s="94">
        <f t="shared" si="1"/>
        <v>3945</v>
      </c>
      <c r="M7" s="96">
        <f t="shared" si="2"/>
        <v>0.80274999999999996</v>
      </c>
      <c r="O7" s="79"/>
    </row>
    <row r="8" spans="1:15" ht="18.75" x14ac:dyDescent="0.3">
      <c r="A8" s="84" t="s">
        <v>76</v>
      </c>
      <c r="B8" s="84">
        <v>20000</v>
      </c>
      <c r="C8" s="84">
        <f>'11'!E12*20+'11'!F12*10+'11'!G12*9+'11'!H12*9</f>
        <v>0</v>
      </c>
      <c r="D8" s="84">
        <f>'12'!E12*20+'12'!F12*10+'12'!G12*9+'12'!H12*9</f>
        <v>0</v>
      </c>
      <c r="E8" s="84">
        <f>'13'!E12*20+'13'!F12*10+'13'!G12*9+'13'!H12*9</f>
        <v>3900</v>
      </c>
      <c r="F8" s="84">
        <f>'14'!E12*20+'14'!F12*10+'14'!G12*9+'14'!H12*9</f>
        <v>28750</v>
      </c>
      <c r="G8" s="84">
        <f>'15'!E12*20+'15'!F12*10+'15'!G12*9+'15'!H12*9</f>
        <v>0</v>
      </c>
      <c r="H8" s="84">
        <f>'16'!E12*20+'16'!F12*10+'16'!G12*9+'16'!H12*9</f>
        <v>0</v>
      </c>
      <c r="I8" s="84">
        <f>'17'!E12*20+'17'!F12*10+'17'!G12*9+'17'!H12*9</f>
        <v>9250</v>
      </c>
      <c r="J8" s="84">
        <f>'18'!E12*20+'18'!F12*10+'18'!G12*9+'18'!H12*9</f>
        <v>14700</v>
      </c>
      <c r="K8" s="84">
        <f t="shared" si="0"/>
        <v>56600</v>
      </c>
      <c r="L8" s="93">
        <f t="shared" si="1"/>
        <v>-36600</v>
      </c>
      <c r="M8" s="96">
        <f t="shared" si="2"/>
        <v>2.83</v>
      </c>
    </row>
    <row r="9" spans="1:15" ht="18.75" x14ac:dyDescent="0.3">
      <c r="A9" s="84" t="s">
        <v>77</v>
      </c>
      <c r="B9" s="84">
        <v>20000</v>
      </c>
      <c r="C9" s="84">
        <f>'11'!E13*20+'11'!F13*10+'11'!G13*9+'11'!H13*9</f>
        <v>0</v>
      </c>
      <c r="D9" s="84">
        <f>'12'!E13*20+'12'!F13*10+'12'!G13*9+'12'!H13*9</f>
        <v>0</v>
      </c>
      <c r="E9" s="84">
        <f>'13'!E13*20+'13'!F13*10+'13'!G13*9+'13'!H13*9</f>
        <v>0</v>
      </c>
      <c r="F9" s="84">
        <f>'14'!E13*20+'14'!F13*10+'14'!G13*9+'14'!H13*9</f>
        <v>1900</v>
      </c>
      <c r="G9" s="84">
        <f>'15'!E13*20+'15'!F13*10+'15'!G13*9+'15'!H13*9</f>
        <v>900</v>
      </c>
      <c r="H9" s="84">
        <f>'16'!E13*20+'16'!F13*10+'16'!G13*9+'16'!H13*9</f>
        <v>0</v>
      </c>
      <c r="I9" s="84">
        <f>'17'!E13*20+'17'!F13*10+'17'!G13*9+'17'!H13*9</f>
        <v>1980</v>
      </c>
      <c r="J9" s="84">
        <f>'18'!E13*20+'18'!F13*10+'18'!G13*9+'18'!H13*9</f>
        <v>0</v>
      </c>
      <c r="K9" s="84">
        <f t="shared" si="0"/>
        <v>4780</v>
      </c>
      <c r="L9" s="94">
        <f t="shared" si="1"/>
        <v>15220</v>
      </c>
      <c r="M9" s="96">
        <f t="shared" si="2"/>
        <v>0.23899999999999999</v>
      </c>
    </row>
    <row r="10" spans="1:15" ht="18.75" x14ac:dyDescent="0.3">
      <c r="A10" s="84" t="s">
        <v>78</v>
      </c>
      <c r="B10" s="84">
        <v>60000</v>
      </c>
      <c r="C10" s="84">
        <f>'11'!E14*20+'11'!F14*10+'11'!G14*9+'11'!H14*9</f>
        <v>0</v>
      </c>
      <c r="D10" s="84">
        <f>'12'!E14*20+'12'!F14*10+'12'!G14*9+'12'!H14*9</f>
        <v>17160</v>
      </c>
      <c r="E10" s="84">
        <f>'13'!E14*20+'13'!F14*10+'13'!G14*9+'13'!H14*9</f>
        <v>0</v>
      </c>
      <c r="F10" s="84">
        <f>'14'!E14*20+'14'!F14*10+'14'!G14*9+'14'!H14*9</f>
        <v>5920</v>
      </c>
      <c r="G10" s="84">
        <f>'15'!E14*20+'15'!F14*10+'15'!G14*9+'15'!H14*9</f>
        <v>4590</v>
      </c>
      <c r="H10" s="84">
        <f>'16'!E14*20+'16'!F14*10+'16'!G14*9+'16'!H14*9</f>
        <v>0</v>
      </c>
      <c r="I10" s="84">
        <f>'17'!E14*20+'17'!F14*10+'17'!G14*9+'17'!H14*9</f>
        <v>0</v>
      </c>
      <c r="J10" s="84">
        <f>'18'!E14*20+'18'!F14*10+'18'!G14*9+'18'!H14*9</f>
        <v>5040</v>
      </c>
      <c r="K10" s="84">
        <f t="shared" si="0"/>
        <v>32710</v>
      </c>
      <c r="L10" s="94">
        <f t="shared" si="1"/>
        <v>27290</v>
      </c>
      <c r="M10" s="96">
        <f t="shared" si="2"/>
        <v>0.54516666666666669</v>
      </c>
    </row>
    <row r="11" spans="1:15" ht="18.75" x14ac:dyDescent="0.3">
      <c r="A11" s="84" t="s">
        <v>79</v>
      </c>
      <c r="B11" s="84">
        <v>60000</v>
      </c>
      <c r="C11" s="84">
        <f>'11'!E15*20+'11'!F15*10+'11'!G15*9+'11'!H15*9</f>
        <v>450</v>
      </c>
      <c r="D11" s="84">
        <f>'12'!E15*20+'12'!F15*10+'12'!G15*9+'12'!H15*9</f>
        <v>0</v>
      </c>
      <c r="E11" s="84">
        <f>'13'!E15*20+'13'!F15*10+'13'!G15*9+'13'!H15*9</f>
        <v>0</v>
      </c>
      <c r="F11" s="84">
        <f>'14'!E15*20+'14'!F15*10+'14'!G15*9+'14'!H15*9</f>
        <v>540</v>
      </c>
      <c r="G11" s="84">
        <f>'15'!E15*20+'15'!F15*10+'15'!G15*9+'15'!H15*9</f>
        <v>1220</v>
      </c>
      <c r="H11" s="84">
        <f>'16'!E15*20+'16'!F15*10+'16'!G15*9+'16'!H15*9</f>
        <v>180</v>
      </c>
      <c r="I11" s="84">
        <f>'17'!E15*20+'17'!F15*10+'17'!G15*9+'17'!H15*9</f>
        <v>0</v>
      </c>
      <c r="J11" s="84">
        <f>'18'!E15*20+'18'!F15*10+'18'!G15*9+'18'!H15*9</f>
        <v>15130</v>
      </c>
      <c r="K11" s="84">
        <f t="shared" si="0"/>
        <v>17520</v>
      </c>
      <c r="L11" s="94">
        <f t="shared" si="1"/>
        <v>42480</v>
      </c>
      <c r="M11" s="96">
        <f t="shared" si="2"/>
        <v>0.29199999999999998</v>
      </c>
    </row>
    <row r="12" spans="1:15" ht="18.75" x14ac:dyDescent="0.3">
      <c r="A12" s="84" t="s">
        <v>80</v>
      </c>
      <c r="B12" s="84">
        <v>60000</v>
      </c>
      <c r="C12" s="84">
        <f>'11'!E16*20+'11'!F16*10+'11'!G16*9+'11'!H16*9</f>
        <v>720</v>
      </c>
      <c r="D12" s="84">
        <f>'12'!E16*20+'12'!F16*10+'12'!G16*9+'12'!H16*9</f>
        <v>1500</v>
      </c>
      <c r="E12" s="84">
        <f>'13'!E16*20+'13'!F16*10+'13'!G16*9+'13'!H16*9</f>
        <v>900</v>
      </c>
      <c r="F12" s="84">
        <f>'14'!E16*20+'14'!F16*10+'14'!G16*9+'14'!H16*9</f>
        <v>280</v>
      </c>
      <c r="G12" s="84">
        <f>'15'!E16*20+'15'!F16*10+'15'!G16*9+'15'!H16*9</f>
        <v>3850</v>
      </c>
      <c r="H12" s="84">
        <f>'16'!E16*20+'16'!F16*10+'16'!G16*9+'16'!H16*9</f>
        <v>0</v>
      </c>
      <c r="I12" s="84">
        <f>'17'!E16*20+'17'!F16*10+'17'!G16*9+'17'!H16*9</f>
        <v>33210</v>
      </c>
      <c r="J12" s="84">
        <f>'18'!E16*20+'18'!F16*10+'18'!G16*9+'18'!H16*9</f>
        <v>560</v>
      </c>
      <c r="K12" s="84">
        <f t="shared" si="0"/>
        <v>41020</v>
      </c>
      <c r="L12" s="94">
        <f t="shared" si="1"/>
        <v>18980</v>
      </c>
      <c r="M12" s="96">
        <f t="shared" si="2"/>
        <v>0.68366666666666664</v>
      </c>
    </row>
    <row r="13" spans="1:15" ht="18.75" x14ac:dyDescent="0.3">
      <c r="A13" s="84" t="s">
        <v>81</v>
      </c>
      <c r="B13" s="84">
        <v>50000</v>
      </c>
      <c r="C13" s="84">
        <f>'11'!E17*20+'11'!F17*10+'11'!G17*9+'11'!H17*9</f>
        <v>4080</v>
      </c>
      <c r="D13" s="84">
        <f>'12'!E17*20+'12'!F17*10+'12'!G17*9+'12'!H17*9</f>
        <v>4170</v>
      </c>
      <c r="E13" s="84">
        <f>'13'!E17*20+'13'!F17*10+'13'!G17*9+'13'!H17*9</f>
        <v>3250</v>
      </c>
      <c r="F13" s="84">
        <f>'14'!E17*20+'14'!F17*10+'14'!G17*9+'14'!H17*9</f>
        <v>900</v>
      </c>
      <c r="G13" s="84">
        <f>'15'!E17*20+'15'!F17*10+'15'!G17*9+'15'!H17*9</f>
        <v>2900</v>
      </c>
      <c r="H13" s="84">
        <f>'16'!E17*20+'16'!F17*10+'16'!G17*9+'16'!H17*9</f>
        <v>0</v>
      </c>
      <c r="I13" s="84">
        <f>'17'!E17*20+'17'!F17*10+'17'!G17*9+'17'!H17*9</f>
        <v>0</v>
      </c>
      <c r="J13" s="84">
        <f>'18'!E17*20+'18'!F17*10+'18'!G17*9+'18'!H17*9</f>
        <v>4300</v>
      </c>
      <c r="K13" s="84">
        <f t="shared" si="0"/>
        <v>19600</v>
      </c>
      <c r="L13" s="94">
        <f t="shared" si="1"/>
        <v>30400</v>
      </c>
      <c r="M13" s="96">
        <f t="shared" si="2"/>
        <v>0.39200000000000002</v>
      </c>
    </row>
    <row r="14" spans="1:15" ht="18.75" x14ac:dyDescent="0.3">
      <c r="A14" s="84" t="s">
        <v>82</v>
      </c>
      <c r="B14" s="84">
        <v>40000</v>
      </c>
      <c r="C14" s="84">
        <f>'11'!E18*20+'11'!F18*10+'11'!G18*9+'11'!H18*9</f>
        <v>0</v>
      </c>
      <c r="D14" s="84">
        <f>'12'!E18*20+'12'!F18*10+'12'!G18*9+'12'!H18*9</f>
        <v>0</v>
      </c>
      <c r="E14" s="84">
        <f>'13'!E18*20+'13'!F18*10+'13'!G18*9+'13'!H18*9</f>
        <v>0</v>
      </c>
      <c r="F14" s="84">
        <f>'14'!E18*20+'14'!F18*10+'14'!G18*9+'14'!H18*9</f>
        <v>0</v>
      </c>
      <c r="G14" s="84">
        <f>'15'!E18*20+'15'!F18*10+'15'!G18*9+'15'!H18*9</f>
        <v>5190</v>
      </c>
      <c r="H14" s="84">
        <f>'16'!E18*20+'16'!F18*10+'16'!G18*9+'16'!H18*9</f>
        <v>0</v>
      </c>
      <c r="I14" s="84">
        <f>'17'!E18*20+'17'!F18*10+'17'!G18*9+'17'!H18*9</f>
        <v>0</v>
      </c>
      <c r="J14" s="84">
        <f>'18'!E18*20+'18'!F18*10+'18'!G18*9+'18'!H18*9</f>
        <v>0</v>
      </c>
      <c r="K14" s="84">
        <f t="shared" si="0"/>
        <v>5190</v>
      </c>
      <c r="L14" s="94">
        <f t="shared" si="1"/>
        <v>34810</v>
      </c>
      <c r="M14" s="96">
        <f t="shared" si="2"/>
        <v>0.12975</v>
      </c>
    </row>
    <row r="15" spans="1:15" ht="18.75" x14ac:dyDescent="0.3">
      <c r="A15" s="84" t="s">
        <v>83</v>
      </c>
      <c r="B15" s="84">
        <v>50000</v>
      </c>
      <c r="C15" s="84">
        <f>'11'!E19*20+'11'!F19*10+'11'!G19*9+'11'!H19*9</f>
        <v>2580</v>
      </c>
      <c r="D15" s="84">
        <f>'12'!E19*20+'12'!F19*10+'12'!G19*9+'12'!H19*9</f>
        <v>1190</v>
      </c>
      <c r="E15" s="84">
        <f>'13'!E19*20+'13'!F19*10+'13'!G19*9+'13'!H19*9</f>
        <v>2250</v>
      </c>
      <c r="F15" s="84">
        <f>'14'!E19*20+'14'!F19*10+'14'!G19*9+'14'!H19*9</f>
        <v>540</v>
      </c>
      <c r="G15" s="84">
        <f>'15'!E19*20+'15'!F19*10+'15'!G19*9+'15'!H19*9</f>
        <v>0</v>
      </c>
      <c r="H15" s="84">
        <f>'16'!E19*20+'16'!F19*10+'16'!G19*9+'16'!H19*9</f>
        <v>0</v>
      </c>
      <c r="I15" s="84">
        <f>'17'!E19*20+'17'!F19*10+'17'!G19*9+'17'!H19*9</f>
        <v>2380</v>
      </c>
      <c r="J15" s="84">
        <f>'18'!E19*20+'18'!F19*10+'18'!G19*9+'18'!H19*9</f>
        <v>540</v>
      </c>
      <c r="K15" s="84">
        <f t="shared" si="0"/>
        <v>9480</v>
      </c>
      <c r="L15" s="94">
        <f t="shared" si="1"/>
        <v>40520</v>
      </c>
      <c r="M15" s="96">
        <f t="shared" si="2"/>
        <v>0.18959999999999999</v>
      </c>
    </row>
    <row r="16" spans="1:15" ht="18.75" x14ac:dyDescent="0.3">
      <c r="A16" s="84" t="s">
        <v>84</v>
      </c>
      <c r="B16" s="84">
        <v>20000</v>
      </c>
      <c r="C16" s="84">
        <f>'11'!E20*20+'11'!F20*10+'11'!G20*9+'11'!H20*9</f>
        <v>0</v>
      </c>
      <c r="D16" s="84">
        <f>'12'!E20*20+'12'!F20*10+'12'!G20*9+'12'!H20*9</f>
        <v>0</v>
      </c>
      <c r="E16" s="84">
        <f>'13'!E20*20+'13'!F20*10+'13'!G20*9+'13'!H20*9</f>
        <v>0</v>
      </c>
      <c r="F16" s="84">
        <f>'14'!E20*20+'14'!F20*10+'14'!G20*9+'14'!H20*9</f>
        <v>1900</v>
      </c>
      <c r="G16" s="84">
        <f>'15'!E20*20+'15'!F20*10+'15'!G20*9+'15'!H20*9</f>
        <v>0</v>
      </c>
      <c r="H16" s="84">
        <f>'16'!E20*20+'16'!F20*10+'16'!G20*9+'16'!H20*9</f>
        <v>0</v>
      </c>
      <c r="I16" s="84">
        <f>'17'!E20*20+'17'!F20*10+'17'!G20*9+'17'!H20*9</f>
        <v>950</v>
      </c>
      <c r="J16" s="84">
        <f>'18'!E20*20+'18'!F20*10+'18'!G20*9+'18'!H20*9</f>
        <v>0</v>
      </c>
      <c r="K16" s="84">
        <f t="shared" si="0"/>
        <v>2850</v>
      </c>
      <c r="L16" s="94">
        <f t="shared" si="1"/>
        <v>17150</v>
      </c>
      <c r="M16" s="96">
        <f t="shared" si="2"/>
        <v>0.14249999999999999</v>
      </c>
    </row>
    <row r="17" spans="1:13" ht="18.75" x14ac:dyDescent="0.3">
      <c r="A17" s="84" t="s">
        <v>85</v>
      </c>
      <c r="B17" s="84">
        <v>20000</v>
      </c>
      <c r="C17" s="84">
        <f>'11'!E21*20+'11'!F21*10+'11'!G21*9+'11'!H21*9</f>
        <v>0</v>
      </c>
      <c r="D17" s="84">
        <f>'12'!E21*20+'12'!F21*10+'12'!G21*9+'12'!H21*9</f>
        <v>0</v>
      </c>
      <c r="E17" s="84">
        <f>'13'!E21*20+'13'!F21*10+'13'!G21*9+'13'!H21*9</f>
        <v>0</v>
      </c>
      <c r="F17" s="84">
        <f>'14'!E21*20+'14'!F21*10+'14'!G21*9+'14'!H21*9</f>
        <v>4000</v>
      </c>
      <c r="G17" s="84">
        <f>'15'!E21*20+'15'!F21*10+'15'!G21*9+'15'!H21*9</f>
        <v>5700</v>
      </c>
      <c r="H17" s="84">
        <f>'16'!E21*20+'16'!F21*10+'16'!G21*9+'16'!H21*9</f>
        <v>1200</v>
      </c>
      <c r="I17" s="84">
        <f>'17'!E21*20+'17'!F21*10+'17'!G21*9+'17'!H21*9</f>
        <v>0</v>
      </c>
      <c r="J17" s="84">
        <f>'18'!E21*20+'18'!F21*10+'18'!G21*9+'18'!H21*9</f>
        <v>500</v>
      </c>
      <c r="K17" s="84">
        <f t="shared" si="0"/>
        <v>11400</v>
      </c>
      <c r="L17" s="94">
        <f t="shared" si="1"/>
        <v>8600</v>
      </c>
      <c r="M17" s="96">
        <f t="shared" si="2"/>
        <v>0.56999999999999995</v>
      </c>
    </row>
    <row r="18" spans="1:13" ht="18.75" x14ac:dyDescent="0.3">
      <c r="A18" s="84" t="s">
        <v>86</v>
      </c>
      <c r="B18" s="84">
        <v>80000</v>
      </c>
      <c r="C18" s="84">
        <f>'11'!E22*20+'11'!F22*10+'11'!G22*9+'11'!H22*9</f>
        <v>500</v>
      </c>
      <c r="D18" s="84">
        <f>'12'!E22*20+'12'!F22*10+'12'!G22*9+'12'!H22*9</f>
        <v>0</v>
      </c>
      <c r="E18" s="84">
        <f>'13'!E22*20+'13'!F22*10+'13'!G22*9+'13'!H22*9</f>
        <v>13540</v>
      </c>
      <c r="F18" s="84">
        <f>'14'!E22*20+'14'!F22*10+'14'!G22*9+'14'!H22*9</f>
        <v>1170</v>
      </c>
      <c r="G18" s="84">
        <f>'15'!E22*20+'15'!F22*10+'15'!G22*9+'15'!H22*9</f>
        <v>7100</v>
      </c>
      <c r="H18" s="84">
        <f>'16'!E22*20+'16'!F22*10+'16'!G22*9+'16'!H22*9</f>
        <v>0</v>
      </c>
      <c r="I18" s="84">
        <f>'17'!E22*20+'17'!F22*10+'17'!G22*9+'17'!H22*9</f>
        <v>4550</v>
      </c>
      <c r="J18" s="84">
        <f>'18'!E22*20+'18'!F22*10+'18'!G22*9+'18'!H22*9</f>
        <v>0</v>
      </c>
      <c r="K18" s="84">
        <f t="shared" si="0"/>
        <v>26860</v>
      </c>
      <c r="L18" s="94">
        <f t="shared" si="1"/>
        <v>53140</v>
      </c>
      <c r="M18" s="96">
        <f t="shared" si="2"/>
        <v>0.33574999999999999</v>
      </c>
    </row>
    <row r="19" spans="1:13" ht="18.75" x14ac:dyDescent="0.3">
      <c r="A19" s="84" t="s">
        <v>87</v>
      </c>
      <c r="B19" s="84">
        <v>20000</v>
      </c>
      <c r="C19" s="84">
        <f>'11'!E23*20+'11'!F23*10+'11'!G23*9+'11'!H23*9</f>
        <v>0</v>
      </c>
      <c r="D19" s="84">
        <f>'12'!E23*20+'12'!F23*10+'12'!G23*9+'12'!H23*9</f>
        <v>0</v>
      </c>
      <c r="E19" s="84">
        <f>'13'!E23*20+'13'!F23*10+'13'!G23*9+'13'!H23*9</f>
        <v>0</v>
      </c>
      <c r="F19" s="84">
        <f>'14'!E23*20+'14'!F23*10+'14'!G23*9+'14'!H23*9</f>
        <v>0</v>
      </c>
      <c r="G19" s="84">
        <f>'15'!E23*20+'15'!F23*10+'15'!G23*9+'15'!H23*9</f>
        <v>25400</v>
      </c>
      <c r="H19" s="84">
        <f>'16'!E23*20+'16'!F23*10+'16'!G23*9+'16'!H23*9</f>
        <v>0</v>
      </c>
      <c r="I19" s="84">
        <f>'17'!E23*20+'17'!F23*10+'17'!G23*9+'17'!H23*9</f>
        <v>0</v>
      </c>
      <c r="J19" s="84">
        <f>'18'!E23*20+'18'!F23*10+'18'!G23*9+'18'!H23*9</f>
        <v>0</v>
      </c>
      <c r="K19" s="84">
        <f t="shared" si="0"/>
        <v>25400</v>
      </c>
      <c r="L19" s="93">
        <f t="shared" si="1"/>
        <v>-5400</v>
      </c>
      <c r="M19" s="96">
        <f t="shared" si="2"/>
        <v>1.27</v>
      </c>
    </row>
    <row r="20" spans="1:13" ht="18.75" x14ac:dyDescent="0.3">
      <c r="A20" s="84" t="s">
        <v>88</v>
      </c>
      <c r="B20" s="84">
        <v>80000</v>
      </c>
      <c r="C20" s="84">
        <f>'11'!E24*20+'11'!F24*10+'11'!G24*9+'11'!H24*9</f>
        <v>9000</v>
      </c>
      <c r="D20" s="84">
        <f>'12'!E24*20+'12'!F24*10+'12'!G24*9+'12'!H24*9</f>
        <v>1540</v>
      </c>
      <c r="E20" s="84">
        <f>'13'!E24*20+'13'!F24*10+'13'!G24*9+'13'!H24*9</f>
        <v>5250</v>
      </c>
      <c r="F20" s="84">
        <f>'14'!E24*20+'14'!F24*10+'14'!G24*9+'14'!H24*9</f>
        <v>5180</v>
      </c>
      <c r="G20" s="84">
        <f>'15'!E24*20+'15'!F24*10+'15'!G24*9+'15'!H24*9</f>
        <v>21250</v>
      </c>
      <c r="H20" s="84">
        <f>'16'!E24*20+'16'!F24*10+'16'!G24*9+'16'!H24*9</f>
        <v>0</v>
      </c>
      <c r="I20" s="84">
        <f>'17'!E24*20+'17'!F24*10+'17'!G24*9+'17'!H24*9</f>
        <v>0</v>
      </c>
      <c r="J20" s="84">
        <f>'18'!E24*20+'18'!F24*10+'18'!G24*9+'18'!H24*9</f>
        <v>17270</v>
      </c>
      <c r="K20" s="84">
        <f t="shared" si="0"/>
        <v>59490</v>
      </c>
      <c r="L20" s="94">
        <f t="shared" si="1"/>
        <v>20510</v>
      </c>
      <c r="M20" s="96">
        <f t="shared" si="2"/>
        <v>0.74362499999999998</v>
      </c>
    </row>
    <row r="21" spans="1:13" ht="18.75" x14ac:dyDescent="0.3">
      <c r="A21" s="84" t="s">
        <v>89</v>
      </c>
      <c r="B21" s="84">
        <v>25000</v>
      </c>
      <c r="C21" s="84">
        <f>'11'!E25*20+'11'!F25*10+'11'!G25*9+'11'!H25*9</f>
        <v>920</v>
      </c>
      <c r="D21" s="84">
        <f>'12'!E25*20+'12'!F25*10+'12'!G25*9+'12'!H25*9</f>
        <v>4040</v>
      </c>
      <c r="E21" s="84">
        <f>'13'!E25*20+'13'!F25*10+'13'!G25*9+'13'!H25*9</f>
        <v>4570</v>
      </c>
      <c r="F21" s="84">
        <f>'14'!E25*20+'14'!F25*10+'14'!G25*9+'14'!H25*9</f>
        <v>3320</v>
      </c>
      <c r="G21" s="84">
        <f>'15'!E25*20+'15'!F25*10+'15'!G25*9+'15'!H25*9</f>
        <v>0</v>
      </c>
      <c r="H21" s="84">
        <f>'16'!E25*20+'16'!F25*10+'16'!G25*9+'16'!H25*9</f>
        <v>0</v>
      </c>
      <c r="I21" s="84">
        <f>'17'!E25*20+'17'!F25*10+'17'!G25*9+'17'!H25*9</f>
        <v>1990</v>
      </c>
      <c r="J21" s="84">
        <f>'18'!E25*20+'18'!F25*10+'18'!G25*9+'18'!H25*9</f>
        <v>1000</v>
      </c>
      <c r="K21" s="84">
        <f t="shared" si="0"/>
        <v>15840</v>
      </c>
      <c r="L21" s="94">
        <f t="shared" si="1"/>
        <v>9160</v>
      </c>
      <c r="M21" s="96">
        <f t="shared" si="2"/>
        <v>0.63360000000000005</v>
      </c>
    </row>
    <row r="22" spans="1:13" ht="18.75" x14ac:dyDescent="0.3">
      <c r="A22" s="84" t="s">
        <v>90</v>
      </c>
      <c r="B22" s="84">
        <v>20000</v>
      </c>
      <c r="C22" s="84">
        <f>'11'!E26*20+'11'!F26*10+'11'!G26*9+'11'!H26*9</f>
        <v>1400</v>
      </c>
      <c r="D22" s="84">
        <f>'12'!E26*20+'12'!F26*10+'12'!G26*9+'12'!H26*9</f>
        <v>9000</v>
      </c>
      <c r="E22" s="84">
        <f>'13'!E26*20+'13'!F26*10+'13'!G26*9+'13'!H26*9</f>
        <v>5250</v>
      </c>
      <c r="F22" s="84">
        <f>'14'!E26*20+'14'!F26*10+'14'!G26*9+'14'!H26*9</f>
        <v>6790</v>
      </c>
      <c r="G22" s="84">
        <f>'15'!E26*20+'15'!F26*10+'15'!G26*9+'15'!H26*9</f>
        <v>0</v>
      </c>
      <c r="H22" s="84">
        <f>'16'!E26*20+'16'!F26*10+'16'!G26*9+'16'!H26*9</f>
        <v>0</v>
      </c>
      <c r="I22" s="84">
        <f>'17'!E26*20+'17'!F26*10+'17'!G26*9+'17'!H26*9</f>
        <v>0</v>
      </c>
      <c r="J22" s="84">
        <f>'18'!E26*20+'18'!F26*10+'18'!G26*9+'18'!H26*9</f>
        <v>0</v>
      </c>
      <c r="K22" s="84">
        <f t="shared" si="0"/>
        <v>22440</v>
      </c>
      <c r="L22" s="93">
        <f t="shared" si="1"/>
        <v>-2440</v>
      </c>
      <c r="M22" s="96">
        <f t="shared" si="2"/>
        <v>1.1220000000000001</v>
      </c>
    </row>
    <row r="23" spans="1:13" ht="18.75" x14ac:dyDescent="0.3">
      <c r="A23" s="84" t="s">
        <v>91</v>
      </c>
      <c r="B23" s="84">
        <v>30000</v>
      </c>
      <c r="C23" s="84">
        <f>'11'!E27*20+'11'!F27*10+'11'!G27*9+'11'!H27*9</f>
        <v>0</v>
      </c>
      <c r="D23" s="84">
        <f>'12'!E27*20+'12'!F27*10+'12'!G27*9+'12'!H27*9</f>
        <v>0</v>
      </c>
      <c r="E23" s="84">
        <f>'13'!E27*20+'13'!F27*10+'13'!G27*9+'13'!H27*9</f>
        <v>0</v>
      </c>
      <c r="F23" s="84">
        <f>'14'!E27*20+'14'!F27*10+'14'!G27*9+'14'!H27*9</f>
        <v>0</v>
      </c>
      <c r="G23" s="84">
        <f>'15'!E27*20+'15'!F27*10+'15'!G27*9+'15'!H27*9</f>
        <v>0</v>
      </c>
      <c r="H23" s="84"/>
      <c r="I23" s="84">
        <f>'17'!E27*20+'17'!F27*10+'17'!G27*9+'17'!H27*9</f>
        <v>9500</v>
      </c>
      <c r="J23" s="84">
        <f>'18'!E27*20+'18'!F27*10+'18'!G27*9+'18'!H27*9</f>
        <v>900</v>
      </c>
      <c r="K23" s="84">
        <f t="shared" si="0"/>
        <v>10400</v>
      </c>
      <c r="L23" s="94">
        <f t="shared" si="1"/>
        <v>19600</v>
      </c>
      <c r="M23" s="96">
        <f t="shared" si="2"/>
        <v>0.34666666666666668</v>
      </c>
    </row>
    <row r="24" spans="1:13" ht="18.75" x14ac:dyDescent="0.3">
      <c r="A24" s="82" t="s">
        <v>92</v>
      </c>
      <c r="B24" s="82">
        <f>SUM(B3:B23)</f>
        <v>835000</v>
      </c>
      <c r="C24" s="82">
        <f t="shared" ref="C24:L24" si="3">SUM(C3:C23)</f>
        <v>35395</v>
      </c>
      <c r="D24" s="82">
        <f t="shared" si="3"/>
        <v>73370</v>
      </c>
      <c r="E24" s="82">
        <f t="shared" si="3"/>
        <v>53300</v>
      </c>
      <c r="F24" s="82">
        <f t="shared" si="3"/>
        <v>80540</v>
      </c>
      <c r="G24" s="82">
        <f t="shared" si="3"/>
        <v>81100</v>
      </c>
      <c r="H24" s="82">
        <f t="shared" si="3"/>
        <v>1380</v>
      </c>
      <c r="I24" s="82">
        <f t="shared" si="3"/>
        <v>98670</v>
      </c>
      <c r="J24" s="82">
        <f t="shared" si="3"/>
        <v>61850</v>
      </c>
      <c r="K24" s="82">
        <f t="shared" si="3"/>
        <v>485605</v>
      </c>
      <c r="L24" s="93">
        <f t="shared" si="3"/>
        <v>349395</v>
      </c>
      <c r="M24" s="97">
        <f t="shared" si="2"/>
        <v>0.581562874251497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5" priority="43" operator="equal">
      <formula>212030016606640</formula>
    </cfRule>
  </conditionalFormatting>
  <conditionalFormatting sqref="D29 E4:E6 E28:K29">
    <cfRule type="cellIs" dxfId="1284" priority="41" operator="equal">
      <formula>$E$4</formula>
    </cfRule>
    <cfRule type="cellIs" dxfId="1283" priority="42" operator="equal">
      <formula>2120</formula>
    </cfRule>
  </conditionalFormatting>
  <conditionalFormatting sqref="D29:E29 F4:F6 F28:F29">
    <cfRule type="cellIs" dxfId="1282" priority="39" operator="equal">
      <formula>$F$4</formula>
    </cfRule>
    <cfRule type="cellIs" dxfId="1281" priority="40" operator="equal">
      <formula>300</formula>
    </cfRule>
  </conditionalFormatting>
  <conditionalFormatting sqref="G4:G6 G28:G29">
    <cfRule type="cellIs" dxfId="1280" priority="37" operator="equal">
      <formula>$G$4</formula>
    </cfRule>
    <cfRule type="cellIs" dxfId="1279" priority="38" operator="equal">
      <formula>1660</formula>
    </cfRule>
  </conditionalFormatting>
  <conditionalFormatting sqref="H4:H6 H28:H29">
    <cfRule type="cellIs" dxfId="1278" priority="35" operator="equal">
      <formula>$H$4</formula>
    </cfRule>
    <cfRule type="cellIs" dxfId="1277" priority="36" operator="equal">
      <formula>6640</formula>
    </cfRule>
  </conditionalFormatting>
  <conditionalFormatting sqref="T6:T28">
    <cfRule type="cellIs" dxfId="1276" priority="34" operator="lessThan">
      <formula>0</formula>
    </cfRule>
  </conditionalFormatting>
  <conditionalFormatting sqref="T7:T27">
    <cfRule type="cellIs" dxfId="1275" priority="31" operator="lessThan">
      <formula>0</formula>
    </cfRule>
    <cfRule type="cellIs" dxfId="1274" priority="32" operator="lessThan">
      <formula>0</formula>
    </cfRule>
    <cfRule type="cellIs" dxfId="1273" priority="33" operator="lessThan">
      <formula>0</formula>
    </cfRule>
  </conditionalFormatting>
  <conditionalFormatting sqref="E4:E6 E28:K28">
    <cfRule type="cellIs" dxfId="1272" priority="30" operator="equal">
      <formula>$E$4</formula>
    </cfRule>
  </conditionalFormatting>
  <conditionalFormatting sqref="D28:D29 D6 D4:M4">
    <cfRule type="cellIs" dxfId="1271" priority="29" operator="equal">
      <formula>$D$4</formula>
    </cfRule>
  </conditionalFormatting>
  <conditionalFormatting sqref="I4:I6 I28:I29">
    <cfRule type="cellIs" dxfId="1270" priority="28" operator="equal">
      <formula>$I$4</formula>
    </cfRule>
  </conditionalFormatting>
  <conditionalFormatting sqref="J4:J6 J28:J29">
    <cfRule type="cellIs" dxfId="1269" priority="27" operator="equal">
      <formula>$J$4</formula>
    </cfRule>
  </conditionalFormatting>
  <conditionalFormatting sqref="K4:K6 K28:K29">
    <cfRule type="cellIs" dxfId="1268" priority="26" operator="equal">
      <formula>$K$4</formula>
    </cfRule>
  </conditionalFormatting>
  <conditionalFormatting sqref="M4:M6">
    <cfRule type="cellIs" dxfId="1267" priority="25" operator="equal">
      <formula>$L$4</formula>
    </cfRule>
  </conditionalFormatting>
  <conditionalFormatting sqref="T7:T28">
    <cfRule type="cellIs" dxfId="1266" priority="22" operator="lessThan">
      <formula>0</formula>
    </cfRule>
    <cfRule type="cellIs" dxfId="1265" priority="23" operator="lessThan">
      <formula>0</formula>
    </cfRule>
    <cfRule type="cellIs" dxfId="1264" priority="24" operator="lessThan">
      <formula>0</formula>
    </cfRule>
  </conditionalFormatting>
  <conditionalFormatting sqref="D5:K5">
    <cfRule type="cellIs" dxfId="1263" priority="21" operator="greaterThan">
      <formula>0</formula>
    </cfRule>
  </conditionalFormatting>
  <conditionalFormatting sqref="T6:T28">
    <cfRule type="cellIs" dxfId="1262" priority="20" operator="lessThan">
      <formula>0</formula>
    </cfRule>
  </conditionalFormatting>
  <conditionalFormatting sqref="T7:T27">
    <cfRule type="cellIs" dxfId="1261" priority="17" operator="lessThan">
      <formula>0</formula>
    </cfRule>
    <cfRule type="cellIs" dxfId="1260" priority="18" operator="lessThan">
      <formula>0</formula>
    </cfRule>
    <cfRule type="cellIs" dxfId="1259" priority="19" operator="lessThan">
      <formula>0</formula>
    </cfRule>
  </conditionalFormatting>
  <conditionalFormatting sqref="T7:T28">
    <cfRule type="cellIs" dxfId="1258" priority="14" operator="lessThan">
      <formula>0</formula>
    </cfRule>
    <cfRule type="cellIs" dxfId="1257" priority="15" operator="lessThan">
      <formula>0</formula>
    </cfRule>
    <cfRule type="cellIs" dxfId="1256" priority="16" operator="lessThan">
      <formula>0</formula>
    </cfRule>
  </conditionalFormatting>
  <conditionalFormatting sqref="D5:K5">
    <cfRule type="cellIs" dxfId="1255" priority="13" operator="greaterThan">
      <formula>0</formula>
    </cfRule>
  </conditionalFormatting>
  <conditionalFormatting sqref="L4 L6 L28:L29">
    <cfRule type="cellIs" dxfId="1254" priority="12" operator="equal">
      <formula>$L$4</formula>
    </cfRule>
  </conditionalFormatting>
  <conditionalFormatting sqref="D7:S7">
    <cfRule type="cellIs" dxfId="1253" priority="11" operator="greaterThan">
      <formula>0</formula>
    </cfRule>
  </conditionalFormatting>
  <conditionalFormatting sqref="D9:S9">
    <cfRule type="cellIs" dxfId="1252" priority="10" operator="greaterThan">
      <formula>0</formula>
    </cfRule>
  </conditionalFormatting>
  <conditionalFormatting sqref="D11:S11">
    <cfRule type="cellIs" dxfId="1251" priority="9" operator="greaterThan">
      <formula>0</formula>
    </cfRule>
  </conditionalFormatting>
  <conditionalFormatting sqref="D13:S13">
    <cfRule type="cellIs" dxfId="1250" priority="8" operator="greaterThan">
      <formula>0</formula>
    </cfRule>
  </conditionalFormatting>
  <conditionalFormatting sqref="D15:S15">
    <cfRule type="cellIs" dxfId="1249" priority="7" operator="greaterThan">
      <formula>0</formula>
    </cfRule>
  </conditionalFormatting>
  <conditionalFormatting sqref="D17:S17">
    <cfRule type="cellIs" dxfId="1248" priority="6" operator="greaterThan">
      <formula>0</formula>
    </cfRule>
  </conditionalFormatting>
  <conditionalFormatting sqref="D19:S19">
    <cfRule type="cellIs" dxfId="1247" priority="5" operator="greaterThan">
      <formula>0</formula>
    </cfRule>
  </conditionalFormatting>
  <conditionalFormatting sqref="D21:S21">
    <cfRule type="cellIs" dxfId="1246" priority="4" operator="greaterThan">
      <formula>0</formula>
    </cfRule>
  </conditionalFormatting>
  <conditionalFormatting sqref="D23:S23">
    <cfRule type="cellIs" dxfId="1245" priority="3" operator="greaterThan">
      <formula>0</formula>
    </cfRule>
  </conditionalFormatting>
  <conditionalFormatting sqref="D25:S25">
    <cfRule type="cellIs" dxfId="1244" priority="2" operator="greaterThan">
      <formula>0</formula>
    </cfRule>
  </conditionalFormatting>
  <conditionalFormatting sqref="D27:S27">
    <cfRule type="cellIs" dxfId="124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2" priority="43" operator="equal">
      <formula>212030016606640</formula>
    </cfRule>
  </conditionalFormatting>
  <conditionalFormatting sqref="D29 E4:E6 E28:K29">
    <cfRule type="cellIs" dxfId="1241" priority="41" operator="equal">
      <formula>$E$4</formula>
    </cfRule>
    <cfRule type="cellIs" dxfId="1240" priority="42" operator="equal">
      <formula>2120</formula>
    </cfRule>
  </conditionalFormatting>
  <conditionalFormatting sqref="D29:E29 F4:F6 F28:F29">
    <cfRule type="cellIs" dxfId="1239" priority="39" operator="equal">
      <formula>$F$4</formula>
    </cfRule>
    <cfRule type="cellIs" dxfId="1238" priority="40" operator="equal">
      <formula>300</formula>
    </cfRule>
  </conditionalFormatting>
  <conditionalFormatting sqref="G4:G6 G28:G29">
    <cfRule type="cellIs" dxfId="1237" priority="37" operator="equal">
      <formula>$G$4</formula>
    </cfRule>
    <cfRule type="cellIs" dxfId="1236" priority="38" operator="equal">
      <formula>1660</formula>
    </cfRule>
  </conditionalFormatting>
  <conditionalFormatting sqref="H4:H6 H28:H29">
    <cfRule type="cellIs" dxfId="1235" priority="35" operator="equal">
      <formula>$H$4</formula>
    </cfRule>
    <cfRule type="cellIs" dxfId="1234" priority="36" operator="equal">
      <formula>6640</formula>
    </cfRule>
  </conditionalFormatting>
  <conditionalFormatting sqref="T6:T28">
    <cfRule type="cellIs" dxfId="1233" priority="34" operator="lessThan">
      <formula>0</formula>
    </cfRule>
  </conditionalFormatting>
  <conditionalFormatting sqref="T7:T27">
    <cfRule type="cellIs" dxfId="1232" priority="31" operator="lessThan">
      <formula>0</formula>
    </cfRule>
    <cfRule type="cellIs" dxfId="1231" priority="32" operator="lessThan">
      <formula>0</formula>
    </cfRule>
    <cfRule type="cellIs" dxfId="1230" priority="33" operator="lessThan">
      <formula>0</formula>
    </cfRule>
  </conditionalFormatting>
  <conditionalFormatting sqref="E4:E6 E28:K28">
    <cfRule type="cellIs" dxfId="1229" priority="30" operator="equal">
      <formula>$E$4</formula>
    </cfRule>
  </conditionalFormatting>
  <conditionalFormatting sqref="D28:D29 D6 D4:M4">
    <cfRule type="cellIs" dxfId="1228" priority="29" operator="equal">
      <formula>$D$4</formula>
    </cfRule>
  </conditionalFormatting>
  <conditionalFormatting sqref="I4:I6 I28:I29">
    <cfRule type="cellIs" dxfId="1227" priority="28" operator="equal">
      <formula>$I$4</formula>
    </cfRule>
  </conditionalFormatting>
  <conditionalFormatting sqref="J4:J6 J28:J29">
    <cfRule type="cellIs" dxfId="1226" priority="27" operator="equal">
      <formula>$J$4</formula>
    </cfRule>
  </conditionalFormatting>
  <conditionalFormatting sqref="K4:K6 K28:K29">
    <cfRule type="cellIs" dxfId="1225" priority="26" operator="equal">
      <formula>$K$4</formula>
    </cfRule>
  </conditionalFormatting>
  <conditionalFormatting sqref="M4:M6">
    <cfRule type="cellIs" dxfId="1224" priority="25" operator="equal">
      <formula>$L$4</formula>
    </cfRule>
  </conditionalFormatting>
  <conditionalFormatting sqref="T7:T28">
    <cfRule type="cellIs" dxfId="1223" priority="22" operator="lessThan">
      <formula>0</formula>
    </cfRule>
    <cfRule type="cellIs" dxfId="1222" priority="23" operator="lessThan">
      <formula>0</formula>
    </cfRule>
    <cfRule type="cellIs" dxfId="1221" priority="24" operator="lessThan">
      <formula>0</formula>
    </cfRule>
  </conditionalFormatting>
  <conditionalFormatting sqref="D5:K5">
    <cfRule type="cellIs" dxfId="1220" priority="21" operator="greaterThan">
      <formula>0</formula>
    </cfRule>
  </conditionalFormatting>
  <conditionalFormatting sqref="T6:T28">
    <cfRule type="cellIs" dxfId="1219" priority="20" operator="lessThan">
      <formula>0</formula>
    </cfRule>
  </conditionalFormatting>
  <conditionalFormatting sqref="T7:T27">
    <cfRule type="cellIs" dxfId="1218" priority="17" operator="lessThan">
      <formula>0</formula>
    </cfRule>
    <cfRule type="cellIs" dxfId="1217" priority="18" operator="lessThan">
      <formula>0</formula>
    </cfRule>
    <cfRule type="cellIs" dxfId="1216" priority="19" operator="lessThan">
      <formula>0</formula>
    </cfRule>
  </conditionalFormatting>
  <conditionalFormatting sqref="T7:T28">
    <cfRule type="cellIs" dxfId="1215" priority="14" operator="lessThan">
      <formula>0</formula>
    </cfRule>
    <cfRule type="cellIs" dxfId="1214" priority="15" operator="lessThan">
      <formula>0</formula>
    </cfRule>
    <cfRule type="cellIs" dxfId="1213" priority="16" operator="lessThan">
      <formula>0</formula>
    </cfRule>
  </conditionalFormatting>
  <conditionalFormatting sqref="D5:K5">
    <cfRule type="cellIs" dxfId="1212" priority="13" operator="greaterThan">
      <formula>0</formula>
    </cfRule>
  </conditionalFormatting>
  <conditionalFormatting sqref="L4 L6 L28:L29">
    <cfRule type="cellIs" dxfId="1211" priority="12" operator="equal">
      <formula>$L$4</formula>
    </cfRule>
  </conditionalFormatting>
  <conditionalFormatting sqref="D7:S7">
    <cfRule type="cellIs" dxfId="1210" priority="11" operator="greaterThan">
      <formula>0</formula>
    </cfRule>
  </conditionalFormatting>
  <conditionalFormatting sqref="D9:S9">
    <cfRule type="cellIs" dxfId="1209" priority="10" operator="greaterThan">
      <formula>0</formula>
    </cfRule>
  </conditionalFormatting>
  <conditionalFormatting sqref="D11:S11">
    <cfRule type="cellIs" dxfId="1208" priority="9" operator="greaterThan">
      <formula>0</formula>
    </cfRule>
  </conditionalFormatting>
  <conditionalFormatting sqref="D13:S13">
    <cfRule type="cellIs" dxfId="1207" priority="8" operator="greaterThan">
      <formula>0</formula>
    </cfRule>
  </conditionalFormatting>
  <conditionalFormatting sqref="D15:S15">
    <cfRule type="cellIs" dxfId="1206" priority="7" operator="greaterThan">
      <formula>0</formula>
    </cfRule>
  </conditionalFormatting>
  <conditionalFormatting sqref="D17:S17">
    <cfRule type="cellIs" dxfId="1205" priority="6" operator="greaterThan">
      <formula>0</formula>
    </cfRule>
  </conditionalFormatting>
  <conditionalFormatting sqref="D19:S19">
    <cfRule type="cellIs" dxfId="1204" priority="5" operator="greaterThan">
      <formula>0</formula>
    </cfRule>
  </conditionalFormatting>
  <conditionalFormatting sqref="D21:S21">
    <cfRule type="cellIs" dxfId="1203" priority="4" operator="greaterThan">
      <formula>0</formula>
    </cfRule>
  </conditionalFormatting>
  <conditionalFormatting sqref="D23:S23">
    <cfRule type="cellIs" dxfId="1202" priority="3" operator="greaterThan">
      <formula>0</formula>
    </cfRule>
  </conditionalFormatting>
  <conditionalFormatting sqref="D25:S25">
    <cfRule type="cellIs" dxfId="1201" priority="2" operator="greaterThan">
      <formula>0</formula>
    </cfRule>
  </conditionalFormatting>
  <conditionalFormatting sqref="D27:S27">
    <cfRule type="cellIs" dxfId="120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9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53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99" t="s">
        <v>38</v>
      </c>
      <c r="B28" s="100"/>
      <c r="C28" s="101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102" t="s">
        <v>39</v>
      </c>
      <c r="B29" s="103"/>
      <c r="C29" s="104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9" priority="43" operator="equal">
      <formula>212030016606640</formula>
    </cfRule>
  </conditionalFormatting>
  <conditionalFormatting sqref="D29 E4:E6 E28:K29">
    <cfRule type="cellIs" dxfId="1198" priority="41" operator="equal">
      <formula>$E$4</formula>
    </cfRule>
    <cfRule type="cellIs" dxfId="1197" priority="42" operator="equal">
      <formula>2120</formula>
    </cfRule>
  </conditionalFormatting>
  <conditionalFormatting sqref="D29:E29 F4:F6 F28:F29">
    <cfRule type="cellIs" dxfId="1196" priority="39" operator="equal">
      <formula>$F$4</formula>
    </cfRule>
    <cfRule type="cellIs" dxfId="1195" priority="40" operator="equal">
      <formula>300</formula>
    </cfRule>
  </conditionalFormatting>
  <conditionalFormatting sqref="G4:G6 G28:G29">
    <cfRule type="cellIs" dxfId="1194" priority="37" operator="equal">
      <formula>$G$4</formula>
    </cfRule>
    <cfRule type="cellIs" dxfId="1193" priority="38" operator="equal">
      <formula>1660</formula>
    </cfRule>
  </conditionalFormatting>
  <conditionalFormatting sqref="H4:H6 H28:H29">
    <cfRule type="cellIs" dxfId="1192" priority="35" operator="equal">
      <formula>$H$4</formula>
    </cfRule>
    <cfRule type="cellIs" dxfId="1191" priority="36" operator="equal">
      <formula>6640</formula>
    </cfRule>
  </conditionalFormatting>
  <conditionalFormatting sqref="T6:T28">
    <cfRule type="cellIs" dxfId="1190" priority="34" operator="lessThan">
      <formula>0</formula>
    </cfRule>
  </conditionalFormatting>
  <conditionalFormatting sqref="T7:T27">
    <cfRule type="cellIs" dxfId="1189" priority="31" operator="lessThan">
      <formula>0</formula>
    </cfRule>
    <cfRule type="cellIs" dxfId="1188" priority="32" operator="lessThan">
      <formula>0</formula>
    </cfRule>
    <cfRule type="cellIs" dxfId="1187" priority="33" operator="lessThan">
      <formula>0</formula>
    </cfRule>
  </conditionalFormatting>
  <conditionalFormatting sqref="E4:E6 E28:K28">
    <cfRule type="cellIs" dxfId="1186" priority="30" operator="equal">
      <formula>$E$4</formula>
    </cfRule>
  </conditionalFormatting>
  <conditionalFormatting sqref="D28:D29 D6 D4:M4">
    <cfRule type="cellIs" dxfId="1185" priority="29" operator="equal">
      <formula>$D$4</formula>
    </cfRule>
  </conditionalFormatting>
  <conditionalFormatting sqref="I4:I6 I28:I29">
    <cfRule type="cellIs" dxfId="1184" priority="28" operator="equal">
      <formula>$I$4</formula>
    </cfRule>
  </conditionalFormatting>
  <conditionalFormatting sqref="J4:J6 J28:J29">
    <cfRule type="cellIs" dxfId="1183" priority="27" operator="equal">
      <formula>$J$4</formula>
    </cfRule>
  </conditionalFormatting>
  <conditionalFormatting sqref="K4:K6 K28:K29">
    <cfRule type="cellIs" dxfId="1182" priority="26" operator="equal">
      <formula>$K$4</formula>
    </cfRule>
  </conditionalFormatting>
  <conditionalFormatting sqref="M4:M6">
    <cfRule type="cellIs" dxfId="1181" priority="25" operator="equal">
      <formula>$L$4</formula>
    </cfRule>
  </conditionalFormatting>
  <conditionalFormatting sqref="T7:T28">
    <cfRule type="cellIs" dxfId="1180" priority="22" operator="lessThan">
      <formula>0</formula>
    </cfRule>
    <cfRule type="cellIs" dxfId="1179" priority="23" operator="lessThan">
      <formula>0</formula>
    </cfRule>
    <cfRule type="cellIs" dxfId="1178" priority="24" operator="lessThan">
      <formula>0</formula>
    </cfRule>
  </conditionalFormatting>
  <conditionalFormatting sqref="D5:K5">
    <cfRule type="cellIs" dxfId="1177" priority="21" operator="greaterThan">
      <formula>0</formula>
    </cfRule>
  </conditionalFormatting>
  <conditionalFormatting sqref="T6:T28">
    <cfRule type="cellIs" dxfId="1176" priority="20" operator="lessThan">
      <formula>0</formula>
    </cfRule>
  </conditionalFormatting>
  <conditionalFormatting sqref="T7:T27">
    <cfRule type="cellIs" dxfId="1175" priority="17" operator="lessThan">
      <formula>0</formula>
    </cfRule>
    <cfRule type="cellIs" dxfId="1174" priority="18" operator="lessThan">
      <formula>0</formula>
    </cfRule>
    <cfRule type="cellIs" dxfId="1173" priority="19" operator="lessThan">
      <formula>0</formula>
    </cfRule>
  </conditionalFormatting>
  <conditionalFormatting sqref="T7:T28">
    <cfRule type="cellIs" dxfId="1172" priority="14" operator="lessThan">
      <formula>0</formula>
    </cfRule>
    <cfRule type="cellIs" dxfId="1171" priority="15" operator="lessThan">
      <formula>0</formula>
    </cfRule>
    <cfRule type="cellIs" dxfId="1170" priority="16" operator="lessThan">
      <formula>0</formula>
    </cfRule>
  </conditionalFormatting>
  <conditionalFormatting sqref="D5:K5">
    <cfRule type="cellIs" dxfId="1169" priority="13" operator="greaterThan">
      <formula>0</formula>
    </cfRule>
  </conditionalFormatting>
  <conditionalFormatting sqref="L4 L6 L28:L29">
    <cfRule type="cellIs" dxfId="1168" priority="12" operator="equal">
      <formula>$L$4</formula>
    </cfRule>
  </conditionalFormatting>
  <conditionalFormatting sqref="D7:S7">
    <cfRule type="cellIs" dxfId="1167" priority="11" operator="greaterThan">
      <formula>0</formula>
    </cfRule>
  </conditionalFormatting>
  <conditionalFormatting sqref="D9:S9">
    <cfRule type="cellIs" dxfId="1166" priority="10" operator="greaterThan">
      <formula>0</formula>
    </cfRule>
  </conditionalFormatting>
  <conditionalFormatting sqref="D11:S11">
    <cfRule type="cellIs" dxfId="1165" priority="9" operator="greaterThan">
      <formula>0</formula>
    </cfRule>
  </conditionalFormatting>
  <conditionalFormatting sqref="D13:S13">
    <cfRule type="cellIs" dxfId="1164" priority="8" operator="greaterThan">
      <formula>0</formula>
    </cfRule>
  </conditionalFormatting>
  <conditionalFormatting sqref="D15:S15">
    <cfRule type="cellIs" dxfId="1163" priority="7" operator="greaterThan">
      <formula>0</formula>
    </cfRule>
  </conditionalFormatting>
  <conditionalFormatting sqref="D17:S17">
    <cfRule type="cellIs" dxfId="1162" priority="6" operator="greaterThan">
      <formula>0</formula>
    </cfRule>
  </conditionalFormatting>
  <conditionalFormatting sqref="D19:S19">
    <cfRule type="cellIs" dxfId="1161" priority="5" operator="greaterThan">
      <formula>0</formula>
    </cfRule>
  </conditionalFormatting>
  <conditionalFormatting sqref="D21:S21">
    <cfRule type="cellIs" dxfId="1160" priority="4" operator="greaterThan">
      <formula>0</formula>
    </cfRule>
  </conditionalFormatting>
  <conditionalFormatting sqref="D23:S23">
    <cfRule type="cellIs" dxfId="1159" priority="3" operator="greaterThan">
      <formula>0</formula>
    </cfRule>
  </conditionalFormatting>
  <conditionalFormatting sqref="D25:S25">
    <cfRule type="cellIs" dxfId="1158" priority="2" operator="greaterThan">
      <formula>0</formula>
    </cfRule>
  </conditionalFormatting>
  <conditionalFormatting sqref="D27:S27">
    <cfRule type="cellIs" dxfId="115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54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99" t="s">
        <v>38</v>
      </c>
      <c r="B28" s="100"/>
      <c r="C28" s="101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102" t="s">
        <v>39</v>
      </c>
      <c r="B29" s="103"/>
      <c r="C29" s="104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6" priority="43" operator="equal">
      <formula>212030016606640</formula>
    </cfRule>
  </conditionalFormatting>
  <conditionalFormatting sqref="D29 E4:E6 E28:K29">
    <cfRule type="cellIs" dxfId="1155" priority="41" operator="equal">
      <formula>$E$4</formula>
    </cfRule>
    <cfRule type="cellIs" dxfId="1154" priority="42" operator="equal">
      <formula>2120</formula>
    </cfRule>
  </conditionalFormatting>
  <conditionalFormatting sqref="D29:E29 F4:F6 F28:F29">
    <cfRule type="cellIs" dxfId="1153" priority="39" operator="equal">
      <formula>$F$4</formula>
    </cfRule>
    <cfRule type="cellIs" dxfId="1152" priority="40" operator="equal">
      <formula>300</formula>
    </cfRule>
  </conditionalFormatting>
  <conditionalFormatting sqref="G4:G6 G28:G29">
    <cfRule type="cellIs" dxfId="1151" priority="37" operator="equal">
      <formula>$G$4</formula>
    </cfRule>
    <cfRule type="cellIs" dxfId="1150" priority="38" operator="equal">
      <formula>1660</formula>
    </cfRule>
  </conditionalFormatting>
  <conditionalFormatting sqref="H4:H6 H28:H29">
    <cfRule type="cellIs" dxfId="1149" priority="35" operator="equal">
      <formula>$H$4</formula>
    </cfRule>
    <cfRule type="cellIs" dxfId="1148" priority="36" operator="equal">
      <formula>6640</formula>
    </cfRule>
  </conditionalFormatting>
  <conditionalFormatting sqref="T6:T28">
    <cfRule type="cellIs" dxfId="1147" priority="34" operator="lessThan">
      <formula>0</formula>
    </cfRule>
  </conditionalFormatting>
  <conditionalFormatting sqref="T7:T27">
    <cfRule type="cellIs" dxfId="1146" priority="31" operator="lessThan">
      <formula>0</formula>
    </cfRule>
    <cfRule type="cellIs" dxfId="1145" priority="32" operator="lessThan">
      <formula>0</formula>
    </cfRule>
    <cfRule type="cellIs" dxfId="1144" priority="33" operator="lessThan">
      <formula>0</formula>
    </cfRule>
  </conditionalFormatting>
  <conditionalFormatting sqref="E4:E6 E28:K28">
    <cfRule type="cellIs" dxfId="1143" priority="30" operator="equal">
      <formula>$E$4</formula>
    </cfRule>
  </conditionalFormatting>
  <conditionalFormatting sqref="D28:D29 D6 D4:M4">
    <cfRule type="cellIs" dxfId="1142" priority="29" operator="equal">
      <formula>$D$4</formula>
    </cfRule>
  </conditionalFormatting>
  <conditionalFormatting sqref="I4:I6 I28:I29">
    <cfRule type="cellIs" dxfId="1141" priority="28" operator="equal">
      <formula>$I$4</formula>
    </cfRule>
  </conditionalFormatting>
  <conditionalFormatting sqref="J4:J6 J28:J29">
    <cfRule type="cellIs" dxfId="1140" priority="27" operator="equal">
      <formula>$J$4</formula>
    </cfRule>
  </conditionalFormatting>
  <conditionalFormatting sqref="K4:K6 K28:K29">
    <cfRule type="cellIs" dxfId="1139" priority="26" operator="equal">
      <formula>$K$4</formula>
    </cfRule>
  </conditionalFormatting>
  <conditionalFormatting sqref="M4:M6">
    <cfRule type="cellIs" dxfId="1138" priority="25" operator="equal">
      <formula>$L$4</formula>
    </cfRule>
  </conditionalFormatting>
  <conditionalFormatting sqref="T7:T28">
    <cfRule type="cellIs" dxfId="1137" priority="22" operator="lessThan">
      <formula>0</formula>
    </cfRule>
    <cfRule type="cellIs" dxfId="1136" priority="23" operator="lessThan">
      <formula>0</formula>
    </cfRule>
    <cfRule type="cellIs" dxfId="1135" priority="24" operator="lessThan">
      <formula>0</formula>
    </cfRule>
  </conditionalFormatting>
  <conditionalFormatting sqref="D5:K5">
    <cfRule type="cellIs" dxfId="1134" priority="21" operator="greaterThan">
      <formula>0</formula>
    </cfRule>
  </conditionalFormatting>
  <conditionalFormatting sqref="T6:T28">
    <cfRule type="cellIs" dxfId="1133" priority="20" operator="lessThan">
      <formula>0</formula>
    </cfRule>
  </conditionalFormatting>
  <conditionalFormatting sqref="T7:T27">
    <cfRule type="cellIs" dxfId="1132" priority="17" operator="lessThan">
      <formula>0</formula>
    </cfRule>
    <cfRule type="cellIs" dxfId="1131" priority="18" operator="lessThan">
      <formula>0</formula>
    </cfRule>
    <cfRule type="cellIs" dxfId="1130" priority="19" operator="lessThan">
      <formula>0</formula>
    </cfRule>
  </conditionalFormatting>
  <conditionalFormatting sqref="T7:T28">
    <cfRule type="cellIs" dxfId="1129" priority="14" operator="lessThan">
      <formula>0</formula>
    </cfRule>
    <cfRule type="cellIs" dxfId="1128" priority="15" operator="lessThan">
      <formula>0</formula>
    </cfRule>
    <cfRule type="cellIs" dxfId="1127" priority="16" operator="lessThan">
      <formula>0</formula>
    </cfRule>
  </conditionalFormatting>
  <conditionalFormatting sqref="D5:K5">
    <cfRule type="cellIs" dxfId="1126" priority="13" operator="greaterThan">
      <formula>0</formula>
    </cfRule>
  </conditionalFormatting>
  <conditionalFormatting sqref="L4 L6 L28:L29">
    <cfRule type="cellIs" dxfId="1125" priority="12" operator="equal">
      <formula>$L$4</formula>
    </cfRule>
  </conditionalFormatting>
  <conditionalFormatting sqref="D7:S7">
    <cfRule type="cellIs" dxfId="1124" priority="11" operator="greaterThan">
      <formula>0</formula>
    </cfRule>
  </conditionalFormatting>
  <conditionalFormatting sqref="D9:S9">
    <cfRule type="cellIs" dxfId="1123" priority="10" operator="greaterThan">
      <formula>0</formula>
    </cfRule>
  </conditionalFormatting>
  <conditionalFormatting sqref="D11:S11">
    <cfRule type="cellIs" dxfId="1122" priority="9" operator="greaterThan">
      <formula>0</formula>
    </cfRule>
  </conditionalFormatting>
  <conditionalFormatting sqref="D13:S13">
    <cfRule type="cellIs" dxfId="1121" priority="8" operator="greaterThan">
      <formula>0</formula>
    </cfRule>
  </conditionalFormatting>
  <conditionalFormatting sqref="D15:S15">
    <cfRule type="cellIs" dxfId="1120" priority="7" operator="greaterThan">
      <formula>0</formula>
    </cfRule>
  </conditionalFormatting>
  <conditionalFormatting sqref="D17:S17">
    <cfRule type="cellIs" dxfId="1119" priority="6" operator="greaterThan">
      <formula>0</formula>
    </cfRule>
  </conditionalFormatting>
  <conditionalFormatting sqref="D19:S19">
    <cfRule type="cellIs" dxfId="1118" priority="5" operator="greaterThan">
      <formula>0</formula>
    </cfRule>
  </conditionalFormatting>
  <conditionalFormatting sqref="D21:S21">
    <cfRule type="cellIs" dxfId="1117" priority="4" operator="greaterThan">
      <formula>0</formula>
    </cfRule>
  </conditionalFormatting>
  <conditionalFormatting sqref="D23:S23">
    <cfRule type="cellIs" dxfId="1116" priority="3" operator="greaterThan">
      <formula>0</formula>
    </cfRule>
  </conditionalFormatting>
  <conditionalFormatting sqref="D25:S25">
    <cfRule type="cellIs" dxfId="1115" priority="2" operator="greaterThan">
      <formula>0</formula>
    </cfRule>
  </conditionalFormatting>
  <conditionalFormatting sqref="D27:S27">
    <cfRule type="cellIs" dxfId="111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6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4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4" ht="18.75" x14ac:dyDescent="0.25">
      <c r="A3" s="109" t="s">
        <v>58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4" x14ac:dyDescent="0.25">
      <c r="A4" s="113" t="s">
        <v>1</v>
      </c>
      <c r="B4" s="113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6"/>
      <c r="W4" s="116"/>
      <c r="X4" s="117"/>
    </row>
    <row r="5" spans="1:24" x14ac:dyDescent="0.25">
      <c r="A5" s="113" t="s">
        <v>2</v>
      </c>
      <c r="B5" s="113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6"/>
      <c r="W5" s="116"/>
      <c r="X5" s="117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99" t="s">
        <v>38</v>
      </c>
      <c r="B28" s="100"/>
      <c r="C28" s="101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102" t="s">
        <v>39</v>
      </c>
      <c r="B29" s="103"/>
      <c r="C29" s="104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18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20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113" priority="59" operator="equal">
      <formula>212030016606640</formula>
    </cfRule>
  </conditionalFormatting>
  <conditionalFormatting sqref="D29 E4:E6 E28:K29">
    <cfRule type="cellIs" dxfId="1112" priority="57" operator="equal">
      <formula>$E$4</formula>
    </cfRule>
    <cfRule type="cellIs" dxfId="1111" priority="58" operator="equal">
      <formula>2120</formula>
    </cfRule>
  </conditionalFormatting>
  <conditionalFormatting sqref="D29:E29 F4:F6 F28:F29">
    <cfRule type="cellIs" dxfId="1110" priority="55" operator="equal">
      <formula>$F$4</formula>
    </cfRule>
    <cfRule type="cellIs" dxfId="1109" priority="56" operator="equal">
      <formula>300</formula>
    </cfRule>
  </conditionalFormatting>
  <conditionalFormatting sqref="G4:G6 G28:G29">
    <cfRule type="cellIs" dxfId="1108" priority="53" operator="equal">
      <formula>$G$4</formula>
    </cfRule>
    <cfRule type="cellIs" dxfId="1107" priority="54" operator="equal">
      <formula>1660</formula>
    </cfRule>
  </conditionalFormatting>
  <conditionalFormatting sqref="H4:H6 H28:H29">
    <cfRule type="cellIs" dxfId="1106" priority="51" operator="equal">
      <formula>$H$4</formula>
    </cfRule>
    <cfRule type="cellIs" dxfId="1105" priority="52" operator="equal">
      <formula>6640</formula>
    </cfRule>
  </conditionalFormatting>
  <conditionalFormatting sqref="T6:T28 U28:X28">
    <cfRule type="cellIs" dxfId="1104" priority="50" operator="lessThan">
      <formula>0</formula>
    </cfRule>
  </conditionalFormatting>
  <conditionalFormatting sqref="T7:T27">
    <cfRule type="cellIs" dxfId="1103" priority="47" operator="lessThan">
      <formula>0</formula>
    </cfRule>
    <cfRule type="cellIs" dxfId="1102" priority="48" operator="lessThan">
      <formula>0</formula>
    </cfRule>
    <cfRule type="cellIs" dxfId="1101" priority="49" operator="lessThan">
      <formula>0</formula>
    </cfRule>
  </conditionalFormatting>
  <conditionalFormatting sqref="E4:E6 E28:K28">
    <cfRule type="cellIs" dxfId="1100" priority="46" operator="equal">
      <formula>$E$4</formula>
    </cfRule>
  </conditionalFormatting>
  <conditionalFormatting sqref="D28:D29 D6 D4:M4">
    <cfRule type="cellIs" dxfId="1099" priority="45" operator="equal">
      <formula>$D$4</formula>
    </cfRule>
  </conditionalFormatting>
  <conditionalFormatting sqref="I4:I6 I28:I29">
    <cfRule type="cellIs" dxfId="1098" priority="44" operator="equal">
      <formula>$I$4</formula>
    </cfRule>
  </conditionalFormatting>
  <conditionalFormatting sqref="J4:J6 J28:J29">
    <cfRule type="cellIs" dxfId="1097" priority="43" operator="equal">
      <formula>$J$4</formula>
    </cfRule>
  </conditionalFormatting>
  <conditionalFormatting sqref="K4:K6 K28:K29">
    <cfRule type="cellIs" dxfId="1096" priority="42" operator="equal">
      <formula>$K$4</formula>
    </cfRule>
  </conditionalFormatting>
  <conditionalFormatting sqref="M4:M6">
    <cfRule type="cellIs" dxfId="1095" priority="41" operator="equal">
      <formula>$L$4</formula>
    </cfRule>
  </conditionalFormatting>
  <conditionalFormatting sqref="T7:T28 U28:X28">
    <cfRule type="cellIs" dxfId="1094" priority="38" operator="lessThan">
      <formula>0</formula>
    </cfRule>
    <cfRule type="cellIs" dxfId="1093" priority="39" operator="lessThan">
      <formula>0</formula>
    </cfRule>
    <cfRule type="cellIs" dxfId="1092" priority="40" operator="lessThan">
      <formula>0</formula>
    </cfRule>
  </conditionalFormatting>
  <conditionalFormatting sqref="D5:K5">
    <cfRule type="cellIs" dxfId="1091" priority="37" operator="greaterThan">
      <formula>0</formula>
    </cfRule>
  </conditionalFormatting>
  <conditionalFormatting sqref="T6:T28 U28:X28">
    <cfRule type="cellIs" dxfId="1090" priority="36" operator="lessThan">
      <formula>0</formula>
    </cfRule>
  </conditionalFormatting>
  <conditionalFormatting sqref="T7:T27">
    <cfRule type="cellIs" dxfId="1089" priority="33" operator="lessThan">
      <formula>0</formula>
    </cfRule>
    <cfRule type="cellIs" dxfId="1088" priority="34" operator="lessThan">
      <formula>0</formula>
    </cfRule>
    <cfRule type="cellIs" dxfId="1087" priority="35" operator="lessThan">
      <formula>0</formula>
    </cfRule>
  </conditionalFormatting>
  <conditionalFormatting sqref="T7:T28 U28:X28">
    <cfRule type="cellIs" dxfId="1086" priority="30" operator="lessThan">
      <formula>0</formula>
    </cfRule>
    <cfRule type="cellIs" dxfId="1085" priority="31" operator="lessThan">
      <formula>0</formula>
    </cfRule>
    <cfRule type="cellIs" dxfId="1084" priority="32" operator="lessThan">
      <formula>0</formula>
    </cfRule>
  </conditionalFormatting>
  <conditionalFormatting sqref="D5:K5">
    <cfRule type="cellIs" dxfId="1083" priority="29" operator="greaterThan">
      <formula>0</formula>
    </cfRule>
  </conditionalFormatting>
  <conditionalFormatting sqref="L4 L6 L28:L29">
    <cfRule type="cellIs" dxfId="1082" priority="28" operator="equal">
      <formula>$L$4</formula>
    </cfRule>
  </conditionalFormatting>
  <conditionalFormatting sqref="D7:S7">
    <cfRule type="cellIs" dxfId="1081" priority="27" operator="greaterThan">
      <formula>0</formula>
    </cfRule>
  </conditionalFormatting>
  <conditionalFormatting sqref="D9:S9">
    <cfRule type="cellIs" dxfId="1080" priority="26" operator="greaterThan">
      <formula>0</formula>
    </cfRule>
  </conditionalFormatting>
  <conditionalFormatting sqref="D11:S11">
    <cfRule type="cellIs" dxfId="1079" priority="25" operator="greaterThan">
      <formula>0</formula>
    </cfRule>
  </conditionalFormatting>
  <conditionalFormatting sqref="D13:S13">
    <cfRule type="cellIs" dxfId="1078" priority="24" operator="greaterThan">
      <formula>0</formula>
    </cfRule>
  </conditionalFormatting>
  <conditionalFormatting sqref="D15:S15">
    <cfRule type="cellIs" dxfId="1077" priority="23" operator="greaterThan">
      <formula>0</formula>
    </cfRule>
  </conditionalFormatting>
  <conditionalFormatting sqref="D17:S17">
    <cfRule type="cellIs" dxfId="1076" priority="22" operator="greaterThan">
      <formula>0</formula>
    </cfRule>
  </conditionalFormatting>
  <conditionalFormatting sqref="D19:S19">
    <cfRule type="cellIs" dxfId="1075" priority="21" operator="greaterThan">
      <formula>0</formula>
    </cfRule>
  </conditionalFormatting>
  <conditionalFormatting sqref="D21:S21">
    <cfRule type="cellIs" dxfId="1074" priority="20" operator="greaterThan">
      <formula>0</formula>
    </cfRule>
  </conditionalFormatting>
  <conditionalFormatting sqref="D23:S23">
    <cfRule type="cellIs" dxfId="1073" priority="19" operator="greaterThan">
      <formula>0</formula>
    </cfRule>
  </conditionalFormatting>
  <conditionalFormatting sqref="D25:S25">
    <cfRule type="cellIs" dxfId="1072" priority="18" operator="greaterThan">
      <formula>0</formula>
    </cfRule>
  </conditionalFormatting>
  <conditionalFormatting sqref="D27:S27">
    <cfRule type="cellIs" dxfId="1071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0" priority="43" operator="equal">
      <formula>212030016606640</formula>
    </cfRule>
  </conditionalFormatting>
  <conditionalFormatting sqref="D29 E4:E6 E28:K29">
    <cfRule type="cellIs" dxfId="1069" priority="41" operator="equal">
      <formula>$E$4</formula>
    </cfRule>
    <cfRule type="cellIs" dxfId="1068" priority="42" operator="equal">
      <formula>2120</formula>
    </cfRule>
  </conditionalFormatting>
  <conditionalFormatting sqref="D29:E29 F4:F6 F28:F29">
    <cfRule type="cellIs" dxfId="1067" priority="39" operator="equal">
      <formula>$F$4</formula>
    </cfRule>
    <cfRule type="cellIs" dxfId="1066" priority="40" operator="equal">
      <formula>300</formula>
    </cfRule>
  </conditionalFormatting>
  <conditionalFormatting sqref="G4:G6 G28:G29">
    <cfRule type="cellIs" dxfId="1065" priority="37" operator="equal">
      <formula>$G$4</formula>
    </cfRule>
    <cfRule type="cellIs" dxfId="1064" priority="38" operator="equal">
      <formula>1660</formula>
    </cfRule>
  </conditionalFormatting>
  <conditionalFormatting sqref="H4:H6 H28:H29">
    <cfRule type="cellIs" dxfId="1063" priority="35" operator="equal">
      <formula>$H$4</formula>
    </cfRule>
    <cfRule type="cellIs" dxfId="1062" priority="36" operator="equal">
      <formula>6640</formula>
    </cfRule>
  </conditionalFormatting>
  <conditionalFormatting sqref="T6:T28">
    <cfRule type="cellIs" dxfId="1061" priority="34" operator="lessThan">
      <formula>0</formula>
    </cfRule>
  </conditionalFormatting>
  <conditionalFormatting sqref="T7:T27">
    <cfRule type="cellIs" dxfId="1060" priority="31" operator="lessThan">
      <formula>0</formula>
    </cfRule>
    <cfRule type="cellIs" dxfId="1059" priority="32" operator="lessThan">
      <formula>0</formula>
    </cfRule>
    <cfRule type="cellIs" dxfId="1058" priority="33" operator="lessThan">
      <formula>0</formula>
    </cfRule>
  </conditionalFormatting>
  <conditionalFormatting sqref="E4:E6 E28:K28">
    <cfRule type="cellIs" dxfId="1057" priority="30" operator="equal">
      <formula>$E$4</formula>
    </cfRule>
  </conditionalFormatting>
  <conditionalFormatting sqref="D28:D29 D6 D4:M4">
    <cfRule type="cellIs" dxfId="1056" priority="29" operator="equal">
      <formula>$D$4</formula>
    </cfRule>
  </conditionalFormatting>
  <conditionalFormatting sqref="I4:I6 I28:I29">
    <cfRule type="cellIs" dxfId="1055" priority="28" operator="equal">
      <formula>$I$4</formula>
    </cfRule>
  </conditionalFormatting>
  <conditionalFormatting sqref="J4:J6 J28:J29">
    <cfRule type="cellIs" dxfId="1054" priority="27" operator="equal">
      <formula>$J$4</formula>
    </cfRule>
  </conditionalFormatting>
  <conditionalFormatting sqref="K4:K6 K28:K29">
    <cfRule type="cellIs" dxfId="1053" priority="26" operator="equal">
      <formula>$K$4</formula>
    </cfRule>
  </conditionalFormatting>
  <conditionalFormatting sqref="M4:M6">
    <cfRule type="cellIs" dxfId="1052" priority="25" operator="equal">
      <formula>$L$4</formula>
    </cfRule>
  </conditionalFormatting>
  <conditionalFormatting sqref="T7:T28">
    <cfRule type="cellIs" dxfId="1051" priority="22" operator="lessThan">
      <formula>0</formula>
    </cfRule>
    <cfRule type="cellIs" dxfId="1050" priority="23" operator="lessThan">
      <formula>0</formula>
    </cfRule>
    <cfRule type="cellIs" dxfId="1049" priority="24" operator="lessThan">
      <formula>0</formula>
    </cfRule>
  </conditionalFormatting>
  <conditionalFormatting sqref="D5:K5">
    <cfRule type="cellIs" dxfId="1048" priority="21" operator="greaterThan">
      <formula>0</formula>
    </cfRule>
  </conditionalFormatting>
  <conditionalFormatting sqref="T6:T28">
    <cfRule type="cellIs" dxfId="1047" priority="20" operator="lessThan">
      <formula>0</formula>
    </cfRule>
  </conditionalFormatting>
  <conditionalFormatting sqref="T7:T27">
    <cfRule type="cellIs" dxfId="1046" priority="17" operator="lessThan">
      <formula>0</formula>
    </cfRule>
    <cfRule type="cellIs" dxfId="1045" priority="18" operator="lessThan">
      <formula>0</formula>
    </cfRule>
    <cfRule type="cellIs" dxfId="1044" priority="19" operator="lessThan">
      <formula>0</formula>
    </cfRule>
  </conditionalFormatting>
  <conditionalFormatting sqref="T7:T28">
    <cfRule type="cellIs" dxfId="1043" priority="14" operator="lessThan">
      <formula>0</formula>
    </cfRule>
    <cfRule type="cellIs" dxfId="1042" priority="15" operator="lessThan">
      <formula>0</formula>
    </cfRule>
    <cfRule type="cellIs" dxfId="1041" priority="16" operator="lessThan">
      <formula>0</formula>
    </cfRule>
  </conditionalFormatting>
  <conditionalFormatting sqref="D5:K5">
    <cfRule type="cellIs" dxfId="1040" priority="13" operator="greaterThan">
      <formula>0</formula>
    </cfRule>
  </conditionalFormatting>
  <conditionalFormatting sqref="L4 L6 L28:L29">
    <cfRule type="cellIs" dxfId="1039" priority="12" operator="equal">
      <formula>$L$4</formula>
    </cfRule>
  </conditionalFormatting>
  <conditionalFormatting sqref="D7:S7">
    <cfRule type="cellIs" dxfId="1038" priority="11" operator="greaterThan">
      <formula>0</formula>
    </cfRule>
  </conditionalFormatting>
  <conditionalFormatting sqref="D9:S9">
    <cfRule type="cellIs" dxfId="1037" priority="10" operator="greaterThan">
      <formula>0</formula>
    </cfRule>
  </conditionalFormatting>
  <conditionalFormatting sqref="D11:S11">
    <cfRule type="cellIs" dxfId="1036" priority="9" operator="greaterThan">
      <formula>0</formula>
    </cfRule>
  </conditionalFormatting>
  <conditionalFormatting sqref="D13:S13">
    <cfRule type="cellIs" dxfId="1035" priority="8" operator="greaterThan">
      <formula>0</formula>
    </cfRule>
  </conditionalFormatting>
  <conditionalFormatting sqref="D15:S15">
    <cfRule type="cellIs" dxfId="1034" priority="7" operator="greaterThan">
      <formula>0</formula>
    </cfRule>
  </conditionalFormatting>
  <conditionalFormatting sqref="D17:S17">
    <cfRule type="cellIs" dxfId="1033" priority="6" operator="greaterThan">
      <formula>0</formula>
    </cfRule>
  </conditionalFormatting>
  <conditionalFormatting sqref="D19:S19">
    <cfRule type="cellIs" dxfId="1032" priority="5" operator="greaterThan">
      <formula>0</formula>
    </cfRule>
  </conditionalFormatting>
  <conditionalFormatting sqref="D21:S21">
    <cfRule type="cellIs" dxfId="1031" priority="4" operator="greaterThan">
      <formula>0</formula>
    </cfRule>
  </conditionalFormatting>
  <conditionalFormatting sqref="D23:S23">
    <cfRule type="cellIs" dxfId="1030" priority="3" operator="greaterThan">
      <formula>0</formula>
    </cfRule>
  </conditionalFormatting>
  <conditionalFormatting sqref="D25:S25">
    <cfRule type="cellIs" dxfId="1029" priority="2" operator="greaterThan">
      <formula>0</formula>
    </cfRule>
  </conditionalFormatting>
  <conditionalFormatting sqref="D27:S27">
    <cfRule type="cellIs" dxfId="102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2021-07-24T17:37:01Z</dcterms:modified>
</cp:coreProperties>
</file>