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28" activeTab="1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V14" i="18" l="1"/>
  <c r="U28" i="18"/>
  <c r="U28" i="10" l="1"/>
  <c r="D28" i="5"/>
  <c r="D28" i="2"/>
  <c r="D28" i="8" l="1"/>
  <c r="B24" i="34" l="1"/>
  <c r="E28" i="1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C23" i="34" s="1"/>
  <c r="D23" i="34" s="1"/>
  <c r="F27" i="33"/>
  <c r="G27" i="33"/>
  <c r="H27" i="33"/>
  <c r="I27" i="33"/>
  <c r="J27" i="33"/>
  <c r="K27" i="33"/>
  <c r="L27" i="33"/>
  <c r="E26" i="33"/>
  <c r="F26" i="33"/>
  <c r="C22" i="34" s="1"/>
  <c r="D22" i="34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C13" i="34" s="1"/>
  <c r="D13" i="34" s="1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C9" i="34" s="1"/>
  <c r="D9" i="34" s="1"/>
  <c r="G13" i="33"/>
  <c r="H13" i="33"/>
  <c r="I13" i="33"/>
  <c r="J13" i="33"/>
  <c r="K13" i="33"/>
  <c r="L13" i="33"/>
  <c r="E12" i="33"/>
  <c r="F12" i="33"/>
  <c r="G12" i="33"/>
  <c r="H12" i="33"/>
  <c r="C8" i="34" s="1"/>
  <c r="D8" i="34" s="1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G28" i="1"/>
  <c r="G29" i="1" s="1"/>
  <c r="G4" i="2" s="1"/>
  <c r="G29" i="2" s="1"/>
  <c r="G4" i="3" s="1"/>
  <c r="F28" i="1"/>
  <c r="F29" i="1" s="1"/>
  <c r="F4" i="2" s="1"/>
  <c r="E29" i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N18" i="1"/>
  <c r="M18" i="1"/>
  <c r="O18" i="1" s="1"/>
  <c r="N17" i="1"/>
  <c r="M17" i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O18" i="18" l="1"/>
  <c r="O20" i="18"/>
  <c r="M27" i="33"/>
  <c r="S27" i="33" s="1"/>
  <c r="M21" i="33"/>
  <c r="S21" i="33" s="1"/>
  <c r="C17" i="34"/>
  <c r="D17" i="34" s="1"/>
  <c r="O8" i="17"/>
  <c r="O24" i="17"/>
  <c r="N28" i="17"/>
  <c r="O27" i="16"/>
  <c r="R27" i="16"/>
  <c r="R19" i="16"/>
  <c r="O23" i="16"/>
  <c r="M23" i="33"/>
  <c r="S23" i="33" s="1"/>
  <c r="T23" i="33" s="1"/>
  <c r="C19" i="34"/>
  <c r="D19" i="34" s="1"/>
  <c r="R23" i="16"/>
  <c r="O15" i="16"/>
  <c r="R15" i="16"/>
  <c r="O11" i="16"/>
  <c r="R11" i="16"/>
  <c r="O22" i="15"/>
  <c r="N28" i="15"/>
  <c r="O24" i="13"/>
  <c r="N28" i="13"/>
  <c r="O12" i="14"/>
  <c r="O18" i="11"/>
  <c r="S23" i="11"/>
  <c r="T23" i="11" s="1"/>
  <c r="R23" i="11"/>
  <c r="O14" i="12"/>
  <c r="O26" i="12"/>
  <c r="N28" i="12"/>
  <c r="O10" i="11"/>
  <c r="O12" i="11"/>
  <c r="O26" i="11"/>
  <c r="O20" i="11"/>
  <c r="C10" i="34"/>
  <c r="D10" i="34" s="1"/>
  <c r="L28" i="33"/>
  <c r="L29" i="33" s="1"/>
  <c r="N28" i="11"/>
  <c r="O16" i="10"/>
  <c r="S17" i="1"/>
  <c r="T17" i="1" s="1"/>
  <c r="R17" i="1"/>
  <c r="O19" i="1"/>
  <c r="R19" i="1"/>
  <c r="R10" i="4"/>
  <c r="S9" i="9"/>
  <c r="T9" i="9" s="1"/>
  <c r="R9" i="9"/>
  <c r="O16" i="9"/>
  <c r="O18" i="9"/>
  <c r="O26" i="9"/>
  <c r="O24" i="9"/>
  <c r="J28" i="33"/>
  <c r="J29" i="33" s="1"/>
  <c r="N28" i="9"/>
  <c r="C14" i="34"/>
  <c r="D14" i="34" s="1"/>
  <c r="O18" i="8"/>
  <c r="O14" i="8"/>
  <c r="O26" i="8"/>
  <c r="N28" i="8"/>
  <c r="C15" i="34"/>
  <c r="D15" i="34" s="1"/>
  <c r="N28" i="6"/>
  <c r="C3" i="34"/>
  <c r="D3" i="34" s="1"/>
  <c r="C20" i="34"/>
  <c r="D20" i="34" s="1"/>
  <c r="N28" i="7"/>
  <c r="C21" i="34"/>
  <c r="D21" i="34" s="1"/>
  <c r="E28" i="33"/>
  <c r="E29" i="33" s="1"/>
  <c r="O27" i="5"/>
  <c r="C11" i="34"/>
  <c r="D11" i="34" s="1"/>
  <c r="C4" i="34"/>
  <c r="D4" i="34" s="1"/>
  <c r="N14" i="33"/>
  <c r="C12" i="34"/>
  <c r="D12" i="34" s="1"/>
  <c r="N28" i="5"/>
  <c r="S27" i="4"/>
  <c r="T27" i="4" s="1"/>
  <c r="O18" i="4"/>
  <c r="C6" i="34"/>
  <c r="D6" i="34" s="1"/>
  <c r="M10" i="33"/>
  <c r="R10" i="33" s="1"/>
  <c r="O10" i="4"/>
  <c r="C18" i="34"/>
  <c r="D18" i="34" s="1"/>
  <c r="O22" i="4"/>
  <c r="N12" i="33"/>
  <c r="O26" i="4"/>
  <c r="C16" i="34"/>
  <c r="D16" i="34" s="1"/>
  <c r="N17" i="33"/>
  <c r="T21" i="33"/>
  <c r="O14" i="4"/>
  <c r="C7" i="34"/>
  <c r="D7" i="34" s="1"/>
  <c r="K28" i="33"/>
  <c r="K29" i="33" s="1"/>
  <c r="C5" i="34"/>
  <c r="D5" i="34" s="1"/>
  <c r="M9" i="33"/>
  <c r="S9" i="33" s="1"/>
  <c r="T9" i="33" s="1"/>
  <c r="O18" i="3"/>
  <c r="O26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/>
  <c r="G28" i="33"/>
  <c r="G29" i="33" s="1"/>
  <c r="O10" i="3"/>
  <c r="I28" i="33"/>
  <c r="I29" i="33" s="1"/>
  <c r="O20" i="3"/>
  <c r="M26" i="33"/>
  <c r="S26" i="33" s="1"/>
  <c r="T26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G29" i="3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M24" i="33"/>
  <c r="R24" i="33" s="1"/>
  <c r="N28" i="3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28" i="2"/>
  <c r="N22" i="33"/>
  <c r="M18" i="33"/>
  <c r="R18" i="33" s="1"/>
  <c r="M8" i="33"/>
  <c r="O8" i="33" s="1"/>
  <c r="H28" i="33"/>
  <c r="H29" i="33" s="1"/>
  <c r="N9" i="33"/>
  <c r="N21" i="33"/>
  <c r="N16" i="33"/>
  <c r="F28" i="33"/>
  <c r="F29" i="33" s="1"/>
  <c r="M19" i="33"/>
  <c r="S19" i="33" s="1"/>
  <c r="T19" i="33" s="1"/>
  <c r="N15" i="33"/>
  <c r="N11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D28" i="33"/>
  <c r="D29" i="33" s="1"/>
  <c r="M7" i="33"/>
  <c r="S7" i="33" s="1"/>
  <c r="T7" i="33" s="1"/>
  <c r="N7" i="33"/>
  <c r="R21" i="33"/>
  <c r="R27" i="33"/>
  <c r="O21" i="33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V12" i="18" s="1"/>
  <c r="R14" i="18"/>
  <c r="R16" i="18"/>
  <c r="V16" i="18" s="1"/>
  <c r="R22" i="18"/>
  <c r="V22" i="18" s="1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23" i="33" l="1"/>
  <c r="V28" i="18"/>
  <c r="O23" i="33"/>
  <c r="O28" i="16"/>
  <c r="R28" i="16"/>
  <c r="V28" i="10"/>
  <c r="R9" i="33"/>
  <c r="O9" i="33"/>
  <c r="O18" i="33"/>
  <c r="S10" i="33"/>
  <c r="T10" i="33" s="1"/>
  <c r="O10" i="33"/>
  <c r="C24" i="34"/>
  <c r="S24" i="33"/>
  <c r="T24" i="33" s="1"/>
  <c r="O24" i="33"/>
  <c r="O28" i="5"/>
  <c r="R15" i="33"/>
  <c r="R11" i="33"/>
  <c r="D24" i="34"/>
  <c r="S18" i="33"/>
  <c r="T18" i="33" s="1"/>
  <c r="S8" i="33"/>
  <c r="T8" i="33" s="1"/>
  <c r="S16" i="33"/>
  <c r="T16" i="33" s="1"/>
  <c r="R26" i="33"/>
  <c r="O26" i="33"/>
  <c r="R8" i="33"/>
  <c r="S12" i="33"/>
  <c r="T12" i="33" s="1"/>
  <c r="O28" i="3"/>
  <c r="O16" i="33"/>
  <c r="R19" i="33"/>
  <c r="R13" i="33"/>
  <c r="O19" i="33"/>
  <c r="R25" i="33"/>
  <c r="O12" i="33"/>
  <c r="S20" i="33"/>
  <c r="T20" i="33" s="1"/>
  <c r="O15" i="33"/>
  <c r="O11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<sst xmlns="http://schemas.openxmlformats.org/spreadsheetml/2006/main" count="1513" uniqueCount="77">
  <si>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</si>
  <si>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</si>
  <si>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</si>
  <si>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</si>
  <si>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</si>
  <si>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</si>
  <si>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</si>
  <si>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</si>
  <si>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</si>
  <si>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</si>
  <si>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</si>
  <si>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</si>
  <si>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</si>
  <si>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</si>
  <si>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</si>
  <si>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</si>
  <si>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</si>
  <si>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</si>
  <si>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</si>
  <si>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</si>
  <si>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</si>
  <si>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</si>
  <si>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</si>
  <si>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</si>
  <si>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</si>
  <si>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</si>
  <si>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</si>
  <si>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</si>
  <si>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</si>
  <si>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</si>
  <si>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</si>
  <si>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</si>
  <si>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</si>
  <si>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</si>
  <si>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</si>
  <si>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</si>
  <si>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</si>
  <si>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</si>
  <si>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</si>
  <si>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</si>
  <si>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</si>
  <si>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</si>
  <si>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</si>
  <si>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</si>
  <si>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</si>
  <si>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</si>
  <si>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</si>
  <si>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</si>
  <si>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</si>
  <si>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 02/08/21</t>
  </si>
  <si>
    <t>Date:03.08.2021</t>
  </si>
  <si>
    <t>Pos no</t>
  </si>
  <si>
    <t>Baki</t>
  </si>
  <si>
    <t>Total</t>
  </si>
  <si>
    <t>Target</t>
  </si>
  <si>
    <t>Achievement</t>
  </si>
  <si>
    <t>S.Card Target VS Achievement Aug'2021</t>
  </si>
  <si>
    <t>Date:04.08.2021</t>
  </si>
  <si>
    <t>Date:05.08.2021</t>
  </si>
  <si>
    <t>Date:07.08.2021</t>
  </si>
  <si>
    <t>Date:06.2021</t>
  </si>
  <si>
    <t>Date:08.08.2021</t>
  </si>
  <si>
    <t>Date:09.08.2021</t>
  </si>
  <si>
    <t>Date:10.08.2021</t>
  </si>
  <si>
    <t>1% Less</t>
  </si>
  <si>
    <t>ACT Value</t>
  </si>
  <si>
    <t>Month:August</t>
  </si>
  <si>
    <t>Date:11.08.2021</t>
  </si>
  <si>
    <t>Date:12.08.2021</t>
  </si>
  <si>
    <t>movil</t>
  </si>
  <si>
    <t>Date:14.08.2021</t>
  </si>
  <si>
    <t>Date:13.08.2021</t>
  </si>
  <si>
    <t>Date:15.08.2021</t>
  </si>
  <si>
    <t>550,Kanaikhali,Natore</t>
  </si>
  <si>
    <t>Date:16.08.2021</t>
  </si>
  <si>
    <t xml:space="preserve">Date:18.08.2021 </t>
  </si>
  <si>
    <t>Sadek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</si>
</sst>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2" fillId="4" borderId="5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5" borderId="2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1" fontId="5" fillId="0" borderId="12" xfId="0" applyNumberFormat="1" applyFont="1" applyFill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9" xfId="0" applyNumberFormat="1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1398"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4" workbookViewId="0">
      <pane ySplit="3" topLeftCell="A13" activePane="bottomLeft" state="frozen"/>
      <selection activeCell="A4" sqref="A4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42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v>427128</v>
      </c>
      <c r="E4" s="2">
        <v>1625</v>
      </c>
      <c r="F4" s="2">
        <v>8900</v>
      </c>
      <c r="G4" s="2">
        <v>50</v>
      </c>
      <c r="H4" s="2">
        <v>20975</v>
      </c>
      <c r="I4" s="2">
        <v>743</v>
      </c>
      <c r="J4" s="2">
        <v>441</v>
      </c>
      <c r="K4" s="2">
        <v>177</v>
      </c>
      <c r="L4" s="3"/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155675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1801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1801</v>
      </c>
      <c r="N7" s="24">
        <f>D7+E7*20+F7*10+G7*9+H7*9+I7*191+J7*191+K7*182+L7*100</f>
        <v>1801</v>
      </c>
      <c r="O7" s="25">
        <f>M7*2.75%</f>
        <v>49.527500000000003</v>
      </c>
      <c r="P7" s="26">
        <v>9700</v>
      </c>
      <c r="Q7" s="26">
        <v>20</v>
      </c>
      <c r="R7" s="24">
        <f>M7-(M7*2.75%)+I7*191+J7*191+K7*182+L7*100-Q7</f>
        <v>1731.4725000000001</v>
      </c>
      <c r="S7" s="25">
        <f>M7*0.95%</f>
        <v>17.109500000000001</v>
      </c>
      <c r="T7" s="27">
        <f>S7-Q7</f>
        <v>-2.8904999999999994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30</v>
      </c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5060</v>
      </c>
      <c r="N8" s="24">
        <f t="shared" ref="N8:N27" si="1">D8+E8*20+F8*10+G8*9+H8*9+I8*191+J8*191+K8*182+L8*100</f>
        <v>5060</v>
      </c>
      <c r="O8" s="25">
        <f t="shared" ref="O8:O27" si="2">M8*2.75%</f>
        <v>139.15</v>
      </c>
      <c r="P8" s="26">
        <v>3000</v>
      </c>
      <c r="Q8" s="26">
        <v>80</v>
      </c>
      <c r="R8" s="24">
        <f t="shared" ref="R8:R27" si="3">M8-(M8*2.75%)+I8*191+J8*191+K8*182+L8*100-Q8</f>
        <v>4840.8500000000004</v>
      </c>
      <c r="S8" s="25">
        <f t="shared" ref="S8:S27" si="4">M8*0.95%</f>
        <v>48.07</v>
      </c>
      <c r="T8" s="27">
        <f t="shared" ref="T8:T27" si="5">S8-Q8</f>
        <v>-31.93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6076</v>
      </c>
      <c r="N9" s="24">
        <f t="shared" si="1"/>
        <v>6076</v>
      </c>
      <c r="O9" s="25">
        <f t="shared" si="2"/>
        <v>167.09</v>
      </c>
      <c r="P9" s="26">
        <v>4000</v>
      </c>
      <c r="Q9" s="26">
        <v>108</v>
      </c>
      <c r="R9" s="24">
        <f t="shared" si="3"/>
        <v>5800.91</v>
      </c>
      <c r="S9" s="25">
        <f t="shared" si="4"/>
        <v>57.722000000000001</v>
      </c>
      <c r="T9" s="27">
        <f t="shared" si="5"/>
        <v>-50.277999999999999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1699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1699</v>
      </c>
      <c r="N10" s="24">
        <f t="shared" si="1"/>
        <v>1699</v>
      </c>
      <c r="O10" s="25">
        <f t="shared" si="2"/>
        <v>46.722500000000004</v>
      </c>
      <c r="P10" s="26"/>
      <c r="Q10" s="26">
        <v>12</v>
      </c>
      <c r="R10" s="24">
        <f t="shared" si="3"/>
        <v>1640.2774999999999</v>
      </c>
      <c r="S10" s="25">
        <f t="shared" si="4"/>
        <v>16.140499999999999</v>
      </c>
      <c r="T10" s="27">
        <f t="shared" si="5"/>
        <v>4.1404999999999994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3497</v>
      </c>
      <c r="E11" s="30">
        <v>100</v>
      </c>
      <c r="F11" s="30"/>
      <c r="G11" s="32"/>
      <c r="H11" s="30">
        <v>300</v>
      </c>
      <c r="I11" s="20">
        <v>6</v>
      </c>
      <c r="J11" s="20"/>
      <c r="K11" s="20">
        <v>14</v>
      </c>
      <c r="L11" s="20"/>
      <c r="M11" s="20">
        <f t="shared" si="0"/>
        <v>8197</v>
      </c>
      <c r="N11" s="24">
        <f t="shared" si="1"/>
        <v>11891</v>
      </c>
      <c r="O11" s="25">
        <f t="shared" si="2"/>
        <v>225.41749999999999</v>
      </c>
      <c r="P11" s="26"/>
      <c r="Q11" s="26">
        <v>35</v>
      </c>
      <c r="R11" s="24">
        <f t="shared" si="3"/>
        <v>11630.5825</v>
      </c>
      <c r="S11" s="25">
        <f t="shared" si="4"/>
        <v>77.871499999999997</v>
      </c>
      <c r="T11" s="27">
        <f t="shared" si="5"/>
        <v>42.871499999999997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1029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1029</v>
      </c>
      <c r="N12" s="24">
        <f t="shared" si="1"/>
        <v>1029</v>
      </c>
      <c r="O12" s="25">
        <f t="shared" si="2"/>
        <v>28.297499999999999</v>
      </c>
      <c r="P12" s="26">
        <v>2000</v>
      </c>
      <c r="Q12" s="26"/>
      <c r="R12" s="24">
        <f t="shared" si="3"/>
        <v>1000.7025</v>
      </c>
      <c r="S12" s="25">
        <f t="shared" si="4"/>
        <v>9.7754999999999992</v>
      </c>
      <c r="T12" s="27">
        <f t="shared" si="5"/>
        <v>9.7754999999999992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1467</v>
      </c>
      <c r="N13" s="24">
        <f t="shared" si="1"/>
        <v>1467</v>
      </c>
      <c r="O13" s="25">
        <f t="shared" si="2"/>
        <v>40.342500000000001</v>
      </c>
      <c r="P13" s="26">
        <v>3805</v>
      </c>
      <c r="Q13" s="26"/>
      <c r="R13" s="24">
        <f t="shared" si="3"/>
        <v>1426.6575</v>
      </c>
      <c r="S13" s="25">
        <f t="shared" si="4"/>
        <v>13.936499999999999</v>
      </c>
      <c r="T13" s="27">
        <f t="shared" si="5"/>
        <v>13.936499999999999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6068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6068</v>
      </c>
      <c r="N14" s="24">
        <f t="shared" si="1"/>
        <v>6978</v>
      </c>
      <c r="O14" s="25">
        <f t="shared" si="2"/>
        <v>166.87</v>
      </c>
      <c r="P14" s="26"/>
      <c r="Q14" s="26">
        <v>171</v>
      </c>
      <c r="R14" s="24">
        <f t="shared" si="3"/>
        <v>6640.13</v>
      </c>
      <c r="S14" s="25">
        <f t="shared" si="4"/>
        <v>57.646000000000001</v>
      </c>
      <c r="T14" s="27">
        <f t="shared" si="5"/>
        <v>-113.354</v>
      </c>
    </row>
    <row r="15" spans="1:20" ht="15.75" x14ac:dyDescent="0.25">
      <c r="A15" s="28">
        <v>9</v>
      </c>
      <c r="B15" s="20">
        <v>1908446142</v>
      </c>
      <c r="C15" s="33">
        <v>-2000</v>
      </c>
      <c r="D15" s="29">
        <v>6684</v>
      </c>
      <c r="E15" s="30"/>
      <c r="F15" s="30"/>
      <c r="G15" s="30"/>
      <c r="H15" s="30">
        <v>60</v>
      </c>
      <c r="I15" s="20">
        <v>10</v>
      </c>
      <c r="J15" s="20"/>
      <c r="K15" s="20"/>
      <c r="L15" s="20"/>
      <c r="M15" s="20">
        <f t="shared" si="0"/>
        <v>7224</v>
      </c>
      <c r="N15" s="24">
        <f t="shared" si="1"/>
        <v>9134</v>
      </c>
      <c r="O15" s="25">
        <f t="shared" si="2"/>
        <v>198.66</v>
      </c>
      <c r="P15" s="26">
        <v>45164</v>
      </c>
      <c r="Q15" s="26">
        <v>100</v>
      </c>
      <c r="R15" s="24">
        <f t="shared" si="3"/>
        <v>8835.34</v>
      </c>
      <c r="S15" s="25">
        <f t="shared" si="4"/>
        <v>68.628</v>
      </c>
      <c r="T15" s="27">
        <f t="shared" si="5"/>
        <v>-31.372</v>
      </c>
    </row>
    <row r="16" spans="1:20" ht="15.75" x14ac:dyDescent="0.25">
      <c r="A16" s="28">
        <v>10</v>
      </c>
      <c r="B16" s="20">
        <v>1908446143</v>
      </c>
      <c r="C16" s="20">
        <v>-400</v>
      </c>
      <c r="D16" s="29">
        <v>4211</v>
      </c>
      <c r="E16" s="30"/>
      <c r="F16" s="30">
        <v>30</v>
      </c>
      <c r="G16" s="30"/>
      <c r="H16" s="30">
        <v>150</v>
      </c>
      <c r="I16" s="20"/>
      <c r="J16" s="20"/>
      <c r="K16" s="20">
        <v>1</v>
      </c>
      <c r="L16" s="20"/>
      <c r="M16" s="20">
        <f t="shared" si="0"/>
        <v>5861</v>
      </c>
      <c r="N16" s="24">
        <f t="shared" si="1"/>
        <v>6043</v>
      </c>
      <c r="O16" s="25">
        <f t="shared" si="2"/>
        <v>161.17750000000001</v>
      </c>
      <c r="P16" s="26">
        <v>11000</v>
      </c>
      <c r="Q16" s="26">
        <v>53</v>
      </c>
      <c r="R16" s="24">
        <f t="shared" si="3"/>
        <v>5828.8225000000002</v>
      </c>
      <c r="S16" s="25">
        <f t="shared" si="4"/>
        <v>55.679499999999997</v>
      </c>
      <c r="T16" s="27">
        <f t="shared" si="5"/>
        <v>2.6794999999999973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2870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2870</v>
      </c>
      <c r="N17" s="24">
        <f t="shared" si="1"/>
        <v>2870</v>
      </c>
      <c r="O17" s="25">
        <f t="shared" si="2"/>
        <v>78.924999999999997</v>
      </c>
      <c r="P17" s="26">
        <v>27300</v>
      </c>
      <c r="Q17" s="26">
        <v>91</v>
      </c>
      <c r="R17" s="24">
        <f>M17-(M17*2.75%)+I17*191+J17*191+K17*182+L17*100-Q17</f>
        <v>2700.0749999999998</v>
      </c>
      <c r="S17" s="25">
        <f t="shared" si="4"/>
        <v>27.265000000000001</v>
      </c>
      <c r="T17" s="27">
        <f t="shared" si="5"/>
        <v>-63.734999999999999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3210</v>
      </c>
      <c r="E18" s="30"/>
      <c r="F18" s="30">
        <v>30</v>
      </c>
      <c r="G18" s="30"/>
      <c r="H18" s="30">
        <v>40</v>
      </c>
      <c r="I18" s="20"/>
      <c r="J18" s="20"/>
      <c r="K18" s="20"/>
      <c r="L18" s="20"/>
      <c r="M18" s="20">
        <f t="shared" si="0"/>
        <v>3870</v>
      </c>
      <c r="N18" s="24">
        <f t="shared" si="1"/>
        <v>3870</v>
      </c>
      <c r="O18" s="25">
        <f t="shared" si="2"/>
        <v>106.425</v>
      </c>
      <c r="P18" s="26">
        <v>44361</v>
      </c>
      <c r="Q18" s="26">
        <v>100</v>
      </c>
      <c r="R18" s="24">
        <f t="shared" si="3"/>
        <v>3663.5749999999998</v>
      </c>
      <c r="S18" s="25">
        <f t="shared" si="4"/>
        <v>36.765000000000001</v>
      </c>
      <c r="T18" s="27">
        <f t="shared" si="5"/>
        <v>-63.234999999999999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4893</v>
      </c>
      <c r="E19" s="30">
        <v>30</v>
      </c>
      <c r="F19" s="30">
        <v>50</v>
      </c>
      <c r="G19" s="30"/>
      <c r="H19" s="30">
        <v>60</v>
      </c>
      <c r="I19" s="20"/>
      <c r="J19" s="20"/>
      <c r="K19" s="20"/>
      <c r="L19" s="20"/>
      <c r="M19" s="20">
        <f t="shared" si="0"/>
        <v>6533</v>
      </c>
      <c r="N19" s="24">
        <f t="shared" si="1"/>
        <v>6533</v>
      </c>
      <c r="O19" s="25">
        <f t="shared" si="2"/>
        <v>179.6575</v>
      </c>
      <c r="P19" s="26">
        <v>25728</v>
      </c>
      <c r="Q19" s="26">
        <v>110</v>
      </c>
      <c r="R19" s="24">
        <f>M19-(M19*2.75%)+I19*191+J19*191+K19*182+L19*100-Q19</f>
        <v>6243.3424999999997</v>
      </c>
      <c r="S19" s="25">
        <f t="shared" si="4"/>
        <v>62.063499999999998</v>
      </c>
      <c r="T19" s="27">
        <f t="shared" si="5"/>
        <v>-47.936500000000002</v>
      </c>
    </row>
    <row r="20" spans="1:20" ht="15.75" x14ac:dyDescent="0.25">
      <c r="A20" s="28">
        <v>14</v>
      </c>
      <c r="B20" s="20">
        <v>1908446147</v>
      </c>
      <c r="C20" s="20">
        <v>-1500</v>
      </c>
      <c r="D20" s="29">
        <v>4897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4897</v>
      </c>
      <c r="N20" s="24">
        <f t="shared" si="1"/>
        <v>4897</v>
      </c>
      <c r="O20" s="25">
        <f t="shared" si="2"/>
        <v>134.66749999999999</v>
      </c>
      <c r="P20" s="26">
        <v>3000</v>
      </c>
      <c r="Q20" s="26">
        <v>112</v>
      </c>
      <c r="R20" s="24">
        <f t="shared" si="3"/>
        <v>4650.3325000000004</v>
      </c>
      <c r="S20" s="25">
        <f t="shared" si="4"/>
        <v>46.521499999999996</v>
      </c>
      <c r="T20" s="27">
        <f t="shared" si="5"/>
        <v>-65.478499999999997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3088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3088</v>
      </c>
      <c r="N21" s="24">
        <f t="shared" si="1"/>
        <v>3661</v>
      </c>
      <c r="O21" s="25">
        <f t="shared" si="2"/>
        <v>84.92</v>
      </c>
      <c r="P21" s="26">
        <v>4034</v>
      </c>
      <c r="Q21" s="26">
        <v>30</v>
      </c>
      <c r="R21" s="24">
        <f t="shared" si="3"/>
        <v>3546.08</v>
      </c>
      <c r="S21" s="25">
        <f t="shared" si="4"/>
        <v>29.335999999999999</v>
      </c>
      <c r="T21" s="27">
        <f t="shared" si="5"/>
        <v>-0.66400000000000148</v>
      </c>
    </row>
    <row r="22" spans="1:20" ht="15.75" x14ac:dyDescent="0.25">
      <c r="A22" s="28">
        <v>16</v>
      </c>
      <c r="B22" s="20">
        <v>1908446149</v>
      </c>
      <c r="C22" s="34">
        <v>-1500</v>
      </c>
      <c r="D22" s="29">
        <v>8592</v>
      </c>
      <c r="E22" s="30"/>
      <c r="F22" s="30"/>
      <c r="G22" s="20"/>
      <c r="H22" s="30"/>
      <c r="I22" s="20"/>
      <c r="J22" s="20"/>
      <c r="K22" s="20">
        <v>5</v>
      </c>
      <c r="L22" s="20"/>
      <c r="M22" s="20">
        <f t="shared" si="0"/>
        <v>8592</v>
      </c>
      <c r="N22" s="24">
        <f t="shared" si="1"/>
        <v>9502</v>
      </c>
      <c r="O22" s="25">
        <f t="shared" si="2"/>
        <v>236.28</v>
      </c>
      <c r="P22" s="26">
        <v>7000</v>
      </c>
      <c r="Q22" s="26">
        <v>150</v>
      </c>
      <c r="R22" s="24">
        <f t="shared" si="3"/>
        <v>9115.7199999999993</v>
      </c>
      <c r="S22" s="25">
        <f t="shared" si="4"/>
        <v>81.623999999999995</v>
      </c>
      <c r="T22" s="27">
        <f t="shared" si="5"/>
        <v>-68.376000000000005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4010</v>
      </c>
      <c r="N23" s="24">
        <f t="shared" si="1"/>
        <v>4010</v>
      </c>
      <c r="O23" s="25">
        <f t="shared" si="2"/>
        <v>110.27500000000001</v>
      </c>
      <c r="P23" s="26"/>
      <c r="Q23" s="26">
        <v>40</v>
      </c>
      <c r="R23" s="24">
        <f t="shared" si="3"/>
        <v>3859.7249999999999</v>
      </c>
      <c r="S23" s="25">
        <f t="shared" si="4"/>
        <v>38.094999999999999</v>
      </c>
      <c r="T23" s="27">
        <f t="shared" si="5"/>
        <v>-1.9050000000000011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22103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22103</v>
      </c>
      <c r="N24" s="24">
        <f t="shared" si="1"/>
        <v>22103</v>
      </c>
      <c r="O24" s="25">
        <f t="shared" si="2"/>
        <v>607.83249999999998</v>
      </c>
      <c r="P24" s="26">
        <v>10000</v>
      </c>
      <c r="Q24" s="26">
        <v>135</v>
      </c>
      <c r="R24" s="24">
        <f t="shared" si="3"/>
        <v>21360.1675</v>
      </c>
      <c r="S24" s="25">
        <f t="shared" si="4"/>
        <v>209.9785</v>
      </c>
      <c r="T24" s="27">
        <f t="shared" si="5"/>
        <v>74.978499999999997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3704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3704</v>
      </c>
      <c r="N25" s="24">
        <f t="shared" si="1"/>
        <v>3704</v>
      </c>
      <c r="O25" s="25">
        <f t="shared" si="2"/>
        <v>101.86</v>
      </c>
      <c r="P25" s="26">
        <v>17500</v>
      </c>
      <c r="Q25" s="26">
        <v>63</v>
      </c>
      <c r="R25" s="24">
        <f t="shared" si="3"/>
        <v>3539.14</v>
      </c>
      <c r="S25" s="25">
        <f t="shared" si="4"/>
        <v>35.188000000000002</v>
      </c>
      <c r="T25" s="27">
        <f t="shared" si="5"/>
        <v>-27.811999999999998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6244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6244</v>
      </c>
      <c r="N26" s="24">
        <f t="shared" si="1"/>
        <v>8918</v>
      </c>
      <c r="O26" s="25">
        <f t="shared" si="2"/>
        <v>171.71</v>
      </c>
      <c r="P26" s="26"/>
      <c r="Q26" s="26">
        <v>81</v>
      </c>
      <c r="R26" s="24">
        <f t="shared" si="3"/>
        <v>8665.2900000000009</v>
      </c>
      <c r="S26" s="25">
        <f t="shared" si="4"/>
        <v>59.317999999999998</v>
      </c>
      <c r="T26" s="27">
        <f t="shared" si="5"/>
        <v>-21.682000000000002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4421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4421</v>
      </c>
      <c r="N27" s="40">
        <f t="shared" si="1"/>
        <v>6140</v>
      </c>
      <c r="O27" s="25">
        <f t="shared" si="2"/>
        <v>121.5775</v>
      </c>
      <c r="P27" s="41">
        <v>6000</v>
      </c>
      <c r="Q27" s="41">
        <v>100</v>
      </c>
      <c r="R27" s="24">
        <f t="shared" si="3"/>
        <v>5918.4224999999997</v>
      </c>
      <c r="S27" s="42">
        <f t="shared" si="4"/>
        <v>41.999499999999998</v>
      </c>
      <c r="T27" s="43">
        <f t="shared" si="5"/>
        <v>-58.000500000000002</v>
      </c>
    </row>
    <row r="28" spans="1:20" ht="16.5" thickBot="1" x14ac:dyDescent="0.3">
      <c r="A28" s="83" t="s">
        <v>38</v>
      </c>
      <c r="B28" s="84"/>
      <c r="C28" s="85"/>
      <c r="D28" s="44">
        <f t="shared" ref="D28" si="6">SUM(D7:D27)</f>
        <v>104124</v>
      </c>
      <c r="E28" s="45">
        <f>SUM(E7:E27)</f>
        <v>160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710</v>
      </c>
      <c r="I28" s="45">
        <f t="shared" si="7"/>
        <v>42</v>
      </c>
      <c r="J28" s="45">
        <f t="shared" si="7"/>
        <v>0</v>
      </c>
      <c r="K28" s="45">
        <f t="shared" si="7"/>
        <v>25</v>
      </c>
      <c r="L28" s="45">
        <f t="shared" si="7"/>
        <v>0</v>
      </c>
      <c r="M28" s="45">
        <f t="shared" si="7"/>
        <v>114814</v>
      </c>
      <c r="N28" s="45">
        <f t="shared" si="7"/>
        <v>127386</v>
      </c>
      <c r="O28" s="46">
        <f t="shared" si="7"/>
        <v>3157.3850000000002</v>
      </c>
      <c r="P28" s="45">
        <f t="shared" si="7"/>
        <v>223592</v>
      </c>
      <c r="Q28" s="45">
        <f t="shared" si="7"/>
        <v>1591</v>
      </c>
      <c r="R28" s="45">
        <f t="shared" si="7"/>
        <v>122637.61500000001</v>
      </c>
      <c r="S28" s="45">
        <f t="shared" si="7"/>
        <v>1090.7329999999999</v>
      </c>
      <c r="T28" s="47">
        <f t="shared" si="7"/>
        <v>-500.267</v>
      </c>
    </row>
    <row r="29" spans="1:20" ht="15.75" thickBot="1" x14ac:dyDescent="0.3">
      <c r="A29" s="86" t="s">
        <v>39</v>
      </c>
      <c r="B29" s="87"/>
      <c r="C29" s="88"/>
      <c r="D29" s="48">
        <f>D4+D5-D28</f>
        <v>478679</v>
      </c>
      <c r="E29" s="48">
        <f t="shared" ref="E29:L29" si="8">E4+E5-E28</f>
        <v>1465</v>
      </c>
      <c r="F29" s="48">
        <f t="shared" si="8"/>
        <v>8790</v>
      </c>
      <c r="G29" s="48">
        <f t="shared" si="8"/>
        <v>50</v>
      </c>
      <c r="H29" s="48">
        <f t="shared" si="8"/>
        <v>20265</v>
      </c>
      <c r="I29" s="48">
        <f t="shared" si="8"/>
        <v>701</v>
      </c>
      <c r="J29" s="48">
        <f t="shared" si="8"/>
        <v>441</v>
      </c>
      <c r="K29" s="48">
        <f t="shared" si="8"/>
        <v>152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7" priority="44" operator="equal">
      <formula>212030016606640</formula>
    </cfRule>
  </conditionalFormatting>
  <conditionalFormatting sqref="D29 E28:K29 E4 E6">
    <cfRule type="cellIs" dxfId="1396" priority="42" operator="equal">
      <formula>$E$4</formula>
    </cfRule>
    <cfRule type="cellIs" dxfId="1395" priority="43" operator="equal">
      <formula>2120</formula>
    </cfRule>
  </conditionalFormatting>
  <conditionalFormatting sqref="D29:E29 F28:F29 F4 F6">
    <cfRule type="cellIs" dxfId="1394" priority="40" operator="equal">
      <formula>$F$4</formula>
    </cfRule>
    <cfRule type="cellIs" dxfId="1393" priority="41" operator="equal">
      <formula>300</formula>
    </cfRule>
  </conditionalFormatting>
  <conditionalFormatting sqref="G28:G29 G4 G6">
    <cfRule type="cellIs" dxfId="1392" priority="38" operator="equal">
      <formula>$G$4</formula>
    </cfRule>
    <cfRule type="cellIs" dxfId="1391" priority="39" operator="equal">
      <formula>1660</formula>
    </cfRule>
  </conditionalFormatting>
  <conditionalFormatting sqref="H28:H29 H4 H6">
    <cfRule type="cellIs" dxfId="1390" priority="36" operator="equal">
      <formula>$H$4</formula>
    </cfRule>
    <cfRule type="cellIs" dxfId="1389" priority="37" operator="equal">
      <formula>6640</formula>
    </cfRule>
  </conditionalFormatting>
  <conditionalFormatting sqref="T6:T28">
    <cfRule type="cellIs" dxfId="1388" priority="35" operator="lessThan">
      <formula>0</formula>
    </cfRule>
  </conditionalFormatting>
  <conditionalFormatting sqref="T7:T27">
    <cfRule type="cellIs" dxfId="1387" priority="32" operator="lessThan">
      <formula>0</formula>
    </cfRule>
    <cfRule type="cellIs" dxfId="1386" priority="33" operator="lessThan">
      <formula>0</formula>
    </cfRule>
    <cfRule type="cellIs" dxfId="1385" priority="34" operator="lessThan">
      <formula>0</formula>
    </cfRule>
  </conditionalFormatting>
  <conditionalFormatting sqref="E28:K28 E4 E6">
    <cfRule type="cellIs" dxfId="1384" priority="31" operator="equal">
      <formula>$E$4</formula>
    </cfRule>
  </conditionalFormatting>
  <conditionalFormatting sqref="D28:D29 D4:K4 M4 D6">
    <cfRule type="cellIs" dxfId="1383" priority="30" operator="equal">
      <formula>$D$4</formula>
    </cfRule>
  </conditionalFormatting>
  <conditionalFormatting sqref="I28:I29 I4 I6">
    <cfRule type="cellIs" dxfId="1382" priority="29" operator="equal">
      <formula>$I$4</formula>
    </cfRule>
  </conditionalFormatting>
  <conditionalFormatting sqref="J28:J29 J4 J6">
    <cfRule type="cellIs" dxfId="1381" priority="28" operator="equal">
      <formula>$J$4</formula>
    </cfRule>
  </conditionalFormatting>
  <conditionalFormatting sqref="K28:K29 K4 K6">
    <cfRule type="cellIs" dxfId="1380" priority="27" operator="equal">
      <formula>$K$4</formula>
    </cfRule>
  </conditionalFormatting>
  <conditionalFormatting sqref="M4:M6">
    <cfRule type="cellIs" dxfId="1379" priority="26" operator="equal">
      <formula>$L$4</formula>
    </cfRule>
  </conditionalFormatting>
  <conditionalFormatting sqref="T7:T28">
    <cfRule type="cellIs" dxfId="1378" priority="23" operator="lessThan">
      <formula>0</formula>
    </cfRule>
    <cfRule type="cellIs" dxfId="1377" priority="24" operator="lessThan">
      <formula>0</formula>
    </cfRule>
    <cfRule type="cellIs" dxfId="1376" priority="25" operator="lessThan">
      <formula>0</formula>
    </cfRule>
  </conditionalFormatting>
  <conditionalFormatting sqref="T6:T28">
    <cfRule type="cellIs" dxfId="1375" priority="21" operator="lessThan">
      <formula>0</formula>
    </cfRule>
  </conditionalFormatting>
  <conditionalFormatting sqref="T7:T27">
    <cfRule type="cellIs" dxfId="1374" priority="18" operator="lessThan">
      <formula>0</formula>
    </cfRule>
    <cfRule type="cellIs" dxfId="1373" priority="19" operator="lessThan">
      <formula>0</formula>
    </cfRule>
    <cfRule type="cellIs" dxfId="1372" priority="20" operator="lessThan">
      <formula>0</formula>
    </cfRule>
  </conditionalFormatting>
  <conditionalFormatting sqref="T7:T28">
    <cfRule type="cellIs" dxfId="1371" priority="15" operator="lessThan">
      <formula>0</formula>
    </cfRule>
    <cfRule type="cellIs" dxfId="1370" priority="16" operator="lessThan">
      <formula>0</formula>
    </cfRule>
    <cfRule type="cellIs" dxfId="1369" priority="17" operator="lessThan">
      <formula>0</formula>
    </cfRule>
  </conditionalFormatting>
  <conditionalFormatting sqref="L4 L6 L28:L29">
    <cfRule type="cellIs" dxfId="1368" priority="13" operator="equal">
      <formula>$L$4</formula>
    </cfRule>
  </conditionalFormatting>
  <conditionalFormatting sqref="D7:S7">
    <cfRule type="cellIs" dxfId="1367" priority="12" operator="greaterThan">
      <formula>0</formula>
    </cfRule>
  </conditionalFormatting>
  <conditionalFormatting sqref="D9:S9">
    <cfRule type="cellIs" dxfId="1366" priority="11" operator="greaterThan">
      <formula>0</formula>
    </cfRule>
  </conditionalFormatting>
  <conditionalFormatting sqref="D11:S11">
    <cfRule type="cellIs" dxfId="1365" priority="10" operator="greaterThan">
      <formula>0</formula>
    </cfRule>
  </conditionalFormatting>
  <conditionalFormatting sqref="D13:S13">
    <cfRule type="cellIs" dxfId="1364" priority="9" operator="greaterThan">
      <formula>0</formula>
    </cfRule>
  </conditionalFormatting>
  <conditionalFormatting sqref="D15:S15">
    <cfRule type="cellIs" dxfId="1363" priority="8" operator="greaterThan">
      <formula>0</formula>
    </cfRule>
  </conditionalFormatting>
  <conditionalFormatting sqref="D17:S17">
    <cfRule type="cellIs" dxfId="1362" priority="7" operator="greaterThan">
      <formula>0</formula>
    </cfRule>
  </conditionalFormatting>
  <conditionalFormatting sqref="D19:S19">
    <cfRule type="cellIs" dxfId="1361" priority="6" operator="greaterThan">
      <formula>0</formula>
    </cfRule>
  </conditionalFormatting>
  <conditionalFormatting sqref="D21:S21">
    <cfRule type="cellIs" dxfId="1360" priority="5" operator="greaterThan">
      <formula>0</formula>
    </cfRule>
  </conditionalFormatting>
  <conditionalFormatting sqref="D23:S23">
    <cfRule type="cellIs" dxfId="1359" priority="4" operator="greaterThan">
      <formula>0</formula>
    </cfRule>
  </conditionalFormatting>
  <conditionalFormatting sqref="D25:S25">
    <cfRule type="cellIs" dxfId="1358" priority="3" operator="greaterThan">
      <formula>0</formula>
    </cfRule>
  </conditionalFormatting>
  <conditionalFormatting sqref="D27:S27">
    <cfRule type="cellIs" dxfId="1357" priority="2" operator="greaterThan">
      <formula>0</formula>
    </cfRule>
  </conditionalFormatting>
  <conditionalFormatting sqref="D5:L5">
    <cfRule type="cellIs" dxfId="1356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2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2" ht="18.75" x14ac:dyDescent="0.25">
      <c r="A3" s="93" t="s">
        <v>63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2" x14ac:dyDescent="0.25">
      <c r="A4" s="97" t="s">
        <v>1</v>
      </c>
      <c r="B4" s="97"/>
      <c r="C4" s="1"/>
      <c r="D4" s="2">
        <f>'9'!D29</f>
        <v>528318</v>
      </c>
      <c r="E4" s="2">
        <f>'9'!E29</f>
        <v>4455</v>
      </c>
      <c r="F4" s="2">
        <f>'9'!F29</f>
        <v>11580</v>
      </c>
      <c r="G4" s="2">
        <f>'9'!G29</f>
        <v>1190</v>
      </c>
      <c r="H4" s="2">
        <f>'9'!H29</f>
        <v>19345</v>
      </c>
      <c r="I4" s="2">
        <f>'9'!I29</f>
        <v>1150</v>
      </c>
      <c r="J4" s="2">
        <f>'9'!J29</f>
        <v>414</v>
      </c>
      <c r="K4" s="2">
        <f>'9'!K29</f>
        <v>449</v>
      </c>
      <c r="L4" s="2">
        <f>'9'!L29</f>
        <v>0</v>
      </c>
      <c r="M4" s="3"/>
      <c r="N4" s="98"/>
      <c r="O4" s="98"/>
      <c r="P4" s="98"/>
      <c r="Q4" s="98"/>
      <c r="R4" s="98"/>
      <c r="S4" s="98"/>
      <c r="T4" s="98"/>
      <c r="U4" s="98"/>
      <c r="V4" s="98"/>
    </row>
    <row r="5" spans="1:22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  <c r="U5" s="98"/>
      <c r="V5" s="9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3" t="s">
        <v>15</v>
      </c>
      <c r="N6" s="62" t="s">
        <v>16</v>
      </c>
      <c r="O6" s="17" t="s">
        <v>17</v>
      </c>
      <c r="P6" s="62" t="s">
        <v>18</v>
      </c>
      <c r="Q6" s="62" t="s">
        <v>19</v>
      </c>
      <c r="R6" s="62" t="s">
        <v>20</v>
      </c>
      <c r="S6" s="17" t="s">
        <v>21</v>
      </c>
      <c r="T6" s="18" t="s">
        <v>22</v>
      </c>
      <c r="U6" s="18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29350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29350</v>
      </c>
      <c r="N7" s="24">
        <f>D7+E7*20+F7*10+G7*9+H7*9+I7*191+J7*191+K7*182+L7*100</f>
        <v>29350</v>
      </c>
      <c r="O7" s="25">
        <f>M7*2.75%</f>
        <v>807.125</v>
      </c>
      <c r="P7" s="26">
        <v>-5000</v>
      </c>
      <c r="Q7" s="26">
        <v>13</v>
      </c>
      <c r="R7" s="24">
        <f>M7-(M7*2.75%)+I7*191+J7*191+K7*182+L7*100-Q7</f>
        <v>28529.875</v>
      </c>
      <c r="S7" s="25">
        <f>M7*0.95%</f>
        <v>278.82499999999999</v>
      </c>
      <c r="T7" s="27">
        <f>S7-Q7</f>
        <v>265.82499999999999</v>
      </c>
      <c r="U7" s="66">
        <v>153</v>
      </c>
      <c r="V7" s="67">
        <f>R7-U7</f>
        <v>28376.875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21339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21339</v>
      </c>
      <c r="N8" s="24">
        <f t="shared" ref="N8:N27" si="1">D8+E8*20+F8*10+G8*9+H8*9+I8*191+J8*191+K8*182+L8*100</f>
        <v>21339</v>
      </c>
      <c r="O8" s="25">
        <f t="shared" ref="O8:O27" si="2">M8*2.75%</f>
        <v>586.82249999999999</v>
      </c>
      <c r="P8" s="26"/>
      <c r="Q8" s="26">
        <v>150</v>
      </c>
      <c r="R8" s="24">
        <f t="shared" ref="R8:R27" si="3">M8-(M8*2.75%)+I8*191+J8*191+K8*182+L8*100-Q8</f>
        <v>20602.177500000002</v>
      </c>
      <c r="S8" s="25">
        <f t="shared" ref="S8:S27" si="4">M8*0.95%</f>
        <v>202.72049999999999</v>
      </c>
      <c r="T8" s="27">
        <f t="shared" ref="T8:T27" si="5">S8-Q8</f>
        <v>52.720499999999987</v>
      </c>
      <c r="U8" s="66">
        <v>144</v>
      </c>
      <c r="V8" s="67">
        <f t="shared" ref="V8:V27" si="6">R8-U8</f>
        <v>20458.177500000002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51698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51698</v>
      </c>
      <c r="N9" s="24">
        <f t="shared" si="1"/>
        <v>51889</v>
      </c>
      <c r="O9" s="25">
        <f t="shared" si="2"/>
        <v>1421.6949999999999</v>
      </c>
      <c r="P9" s="26">
        <v>-20700</v>
      </c>
      <c r="Q9" s="26">
        <v>194</v>
      </c>
      <c r="R9" s="24">
        <f t="shared" si="3"/>
        <v>50273.305</v>
      </c>
      <c r="S9" s="25">
        <f t="shared" si="4"/>
        <v>491.13099999999997</v>
      </c>
      <c r="T9" s="27">
        <f t="shared" si="5"/>
        <v>297.13099999999997</v>
      </c>
      <c r="U9" s="66">
        <v>297</v>
      </c>
      <c r="V9" s="67">
        <f t="shared" si="6"/>
        <v>49976.305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14790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14790</v>
      </c>
      <c r="N10" s="24">
        <f t="shared" si="1"/>
        <v>14790</v>
      </c>
      <c r="O10" s="25">
        <f t="shared" si="2"/>
        <v>406.72500000000002</v>
      </c>
      <c r="P10" s="26">
        <v>-2000</v>
      </c>
      <c r="Q10" s="26">
        <v>25</v>
      </c>
      <c r="R10" s="24">
        <f t="shared" si="3"/>
        <v>14358.275</v>
      </c>
      <c r="S10" s="25">
        <f t="shared" si="4"/>
        <v>140.505</v>
      </c>
      <c r="T10" s="27">
        <f t="shared" si="5"/>
        <v>115.505</v>
      </c>
      <c r="U10" s="66">
        <v>72</v>
      </c>
      <c r="V10" s="67">
        <f t="shared" si="6"/>
        <v>14286.275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38085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38085</v>
      </c>
      <c r="N11" s="24">
        <f t="shared" si="1"/>
        <v>38085</v>
      </c>
      <c r="O11" s="25">
        <f t="shared" si="2"/>
        <v>1047.3375000000001</v>
      </c>
      <c r="P11" s="26"/>
      <c r="Q11" s="26">
        <v>42</v>
      </c>
      <c r="R11" s="24">
        <f t="shared" si="3"/>
        <v>36995.662499999999</v>
      </c>
      <c r="S11" s="25">
        <f t="shared" si="4"/>
        <v>361.8075</v>
      </c>
      <c r="T11" s="27">
        <f t="shared" si="5"/>
        <v>319.8075</v>
      </c>
      <c r="U11" s="66">
        <v>315</v>
      </c>
      <c r="V11" s="67">
        <f t="shared" si="6"/>
        <v>36680.662499999999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13261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13261</v>
      </c>
      <c r="N12" s="24">
        <f t="shared" si="1"/>
        <v>13261</v>
      </c>
      <c r="O12" s="25">
        <f t="shared" si="2"/>
        <v>364.67750000000001</v>
      </c>
      <c r="P12" s="26"/>
      <c r="Q12" s="26">
        <v>39</v>
      </c>
      <c r="R12" s="24">
        <f t="shared" si="3"/>
        <v>12857.3225</v>
      </c>
      <c r="S12" s="25">
        <f t="shared" si="4"/>
        <v>125.9795</v>
      </c>
      <c r="T12" s="27">
        <f t="shared" si="5"/>
        <v>86.979500000000002</v>
      </c>
      <c r="U12" s="66">
        <v>81</v>
      </c>
      <c r="V12" s="67">
        <f t="shared" si="6"/>
        <v>12776.3225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20455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20455</v>
      </c>
      <c r="N13" s="24">
        <f t="shared" si="1"/>
        <v>20455</v>
      </c>
      <c r="O13" s="25">
        <f t="shared" si="2"/>
        <v>562.51250000000005</v>
      </c>
      <c r="P13" s="26">
        <v>-3000</v>
      </c>
      <c r="Q13" s="26">
        <v>1</v>
      </c>
      <c r="R13" s="24">
        <f t="shared" si="3"/>
        <v>19891.487499999999</v>
      </c>
      <c r="S13" s="25">
        <f t="shared" si="4"/>
        <v>194.32249999999999</v>
      </c>
      <c r="T13" s="27">
        <f t="shared" si="5"/>
        <v>193.32249999999999</v>
      </c>
      <c r="U13" s="66">
        <v>126</v>
      </c>
      <c r="V13" s="67">
        <f t="shared" si="6"/>
        <v>19765.487499999999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55365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56265</v>
      </c>
      <c r="N14" s="24">
        <f t="shared" si="1"/>
        <v>56265</v>
      </c>
      <c r="O14" s="25">
        <f t="shared" si="2"/>
        <v>1547.2874999999999</v>
      </c>
      <c r="P14" s="26"/>
      <c r="Q14" s="26">
        <v>223</v>
      </c>
      <c r="R14" s="24">
        <f t="shared" si="3"/>
        <v>54494.712500000001</v>
      </c>
      <c r="S14" s="25">
        <f t="shared" si="4"/>
        <v>534.51750000000004</v>
      </c>
      <c r="T14" s="27">
        <f t="shared" si="5"/>
        <v>311.51750000000004</v>
      </c>
      <c r="U14" s="66">
        <v>324</v>
      </c>
      <c r="V14" s="67">
        <f t="shared" si="6"/>
        <v>54170.712500000001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29307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29307</v>
      </c>
      <c r="N15" s="24">
        <f t="shared" si="1"/>
        <v>29307</v>
      </c>
      <c r="O15" s="25">
        <f t="shared" si="2"/>
        <v>805.9425</v>
      </c>
      <c r="P15" s="26">
        <v>24020</v>
      </c>
      <c r="Q15" s="26">
        <v>213</v>
      </c>
      <c r="R15" s="24">
        <f t="shared" si="3"/>
        <v>28288.057499999999</v>
      </c>
      <c r="S15" s="25">
        <f t="shared" si="4"/>
        <v>278.41649999999998</v>
      </c>
      <c r="T15" s="27">
        <f t="shared" si="5"/>
        <v>65.416499999999985</v>
      </c>
      <c r="U15" s="66">
        <v>189</v>
      </c>
      <c r="V15" s="67">
        <f t="shared" si="6"/>
        <v>28099.057499999999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59251</v>
      </c>
      <c r="E16" s="30"/>
      <c r="F16" s="30"/>
      <c r="G16" s="30"/>
      <c r="H16" s="30">
        <v>200</v>
      </c>
      <c r="I16" s="20">
        <v>26</v>
      </c>
      <c r="J16" s="20"/>
      <c r="K16" s="20"/>
      <c r="L16" s="20"/>
      <c r="M16" s="20">
        <f t="shared" si="0"/>
        <v>61051</v>
      </c>
      <c r="N16" s="24">
        <f t="shared" si="1"/>
        <v>66017</v>
      </c>
      <c r="O16" s="25">
        <f t="shared" si="2"/>
        <v>1678.9024999999999</v>
      </c>
      <c r="P16" s="26">
        <v>-29580</v>
      </c>
      <c r="Q16" s="26">
        <v>171</v>
      </c>
      <c r="R16" s="24">
        <f t="shared" si="3"/>
        <v>64167.097500000003</v>
      </c>
      <c r="S16" s="25">
        <f t="shared" si="4"/>
        <v>579.98450000000003</v>
      </c>
      <c r="T16" s="27">
        <f t="shared" si="5"/>
        <v>408.98450000000003</v>
      </c>
      <c r="U16" s="66">
        <v>360</v>
      </c>
      <c r="V16" s="67">
        <f t="shared" si="6"/>
        <v>63807.097500000003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21121</v>
      </c>
      <c r="E17" s="30"/>
      <c r="F17" s="30">
        <v>50</v>
      </c>
      <c r="G17" s="30"/>
      <c r="H17" s="30">
        <v>100</v>
      </c>
      <c r="I17" s="20">
        <v>9</v>
      </c>
      <c r="J17" s="20"/>
      <c r="K17" s="20"/>
      <c r="L17" s="20"/>
      <c r="M17" s="20">
        <f t="shared" si="0"/>
        <v>22521</v>
      </c>
      <c r="N17" s="24">
        <f t="shared" si="1"/>
        <v>24240</v>
      </c>
      <c r="O17" s="25">
        <f t="shared" si="2"/>
        <v>619.32749999999999</v>
      </c>
      <c r="P17" s="26">
        <v>1000</v>
      </c>
      <c r="Q17" s="26">
        <v>98</v>
      </c>
      <c r="R17" s="24">
        <f t="shared" si="3"/>
        <v>23522.672500000001</v>
      </c>
      <c r="S17" s="25">
        <f t="shared" si="4"/>
        <v>213.9495</v>
      </c>
      <c r="T17" s="27">
        <f t="shared" si="5"/>
        <v>115.9495</v>
      </c>
      <c r="U17" s="66">
        <v>162</v>
      </c>
      <c r="V17" s="67">
        <f t="shared" si="6"/>
        <v>23360.672500000001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25075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25075</v>
      </c>
      <c r="N18" s="24">
        <f t="shared" si="1"/>
        <v>25985</v>
      </c>
      <c r="O18" s="25">
        <f t="shared" si="2"/>
        <v>689.5625</v>
      </c>
      <c r="P18" s="26"/>
      <c r="Q18" s="26">
        <v>100</v>
      </c>
      <c r="R18" s="24">
        <f t="shared" si="3"/>
        <v>25195.4375</v>
      </c>
      <c r="S18" s="25">
        <f t="shared" si="4"/>
        <v>238.21250000000001</v>
      </c>
      <c r="T18" s="27">
        <f t="shared" si="5"/>
        <v>138.21250000000001</v>
      </c>
      <c r="U18" s="66">
        <v>135</v>
      </c>
      <c r="V18" s="67">
        <f t="shared" si="6"/>
        <v>25060.4375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32065</v>
      </c>
      <c r="E19" s="30"/>
      <c r="F19" s="30"/>
      <c r="G19" s="30">
        <v>10</v>
      </c>
      <c r="H19" s="30">
        <v>60</v>
      </c>
      <c r="I19" s="20">
        <v>5</v>
      </c>
      <c r="J19" s="20"/>
      <c r="K19" s="20"/>
      <c r="L19" s="20"/>
      <c r="M19" s="20">
        <f t="shared" si="0"/>
        <v>32695</v>
      </c>
      <c r="N19" s="24">
        <f t="shared" si="1"/>
        <v>33650</v>
      </c>
      <c r="O19" s="25">
        <f t="shared" si="2"/>
        <v>899.11249999999995</v>
      </c>
      <c r="P19" s="26"/>
      <c r="Q19" s="26">
        <v>100</v>
      </c>
      <c r="R19" s="24">
        <f t="shared" si="3"/>
        <v>32650.887500000001</v>
      </c>
      <c r="S19" s="25">
        <f t="shared" si="4"/>
        <v>310.60250000000002</v>
      </c>
      <c r="T19" s="27">
        <f t="shared" si="5"/>
        <v>210.60250000000002</v>
      </c>
      <c r="U19" s="66">
        <v>198</v>
      </c>
      <c r="V19" s="67">
        <f t="shared" si="6"/>
        <v>32452.887500000001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18303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18303</v>
      </c>
      <c r="N20" s="24">
        <f t="shared" si="1"/>
        <v>18303</v>
      </c>
      <c r="O20" s="25">
        <f t="shared" si="2"/>
        <v>503.33249999999998</v>
      </c>
      <c r="P20" s="26">
        <v>-2000</v>
      </c>
      <c r="Q20" s="26">
        <v>120</v>
      </c>
      <c r="R20" s="24">
        <f t="shared" si="3"/>
        <v>17679.6675</v>
      </c>
      <c r="S20" s="25">
        <f t="shared" si="4"/>
        <v>173.8785</v>
      </c>
      <c r="T20" s="27">
        <f t="shared" si="5"/>
        <v>53.878500000000003</v>
      </c>
      <c r="U20" s="66">
        <v>108</v>
      </c>
      <c r="V20" s="67">
        <f t="shared" si="6"/>
        <v>17571.6675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16929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16929</v>
      </c>
      <c r="N21" s="24">
        <f t="shared" si="1"/>
        <v>16929</v>
      </c>
      <c r="O21" s="25">
        <f t="shared" si="2"/>
        <v>465.54750000000001</v>
      </c>
      <c r="P21" s="26"/>
      <c r="Q21" s="26">
        <v>20</v>
      </c>
      <c r="R21" s="24">
        <f t="shared" si="3"/>
        <v>16443.452499999999</v>
      </c>
      <c r="S21" s="25">
        <f t="shared" si="4"/>
        <v>160.82550000000001</v>
      </c>
      <c r="T21" s="27">
        <f t="shared" si="5"/>
        <v>140.82550000000001</v>
      </c>
      <c r="U21" s="66">
        <v>90</v>
      </c>
      <c r="V21" s="67">
        <f t="shared" si="6"/>
        <v>16353.452499999999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38973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38973</v>
      </c>
      <c r="N22" s="24">
        <f t="shared" si="1"/>
        <v>40310</v>
      </c>
      <c r="O22" s="25">
        <f t="shared" si="2"/>
        <v>1071.7574999999999</v>
      </c>
      <c r="P22" s="26">
        <v>-2000</v>
      </c>
      <c r="Q22" s="26">
        <v>150</v>
      </c>
      <c r="R22" s="24">
        <f t="shared" si="3"/>
        <v>39088.2425</v>
      </c>
      <c r="S22" s="25">
        <f t="shared" si="4"/>
        <v>370.24349999999998</v>
      </c>
      <c r="T22" s="27">
        <f t="shared" si="5"/>
        <v>220.24349999999998</v>
      </c>
      <c r="U22" s="66">
        <v>220</v>
      </c>
      <c r="V22" s="67">
        <f t="shared" si="6"/>
        <v>38868.2425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19352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19352</v>
      </c>
      <c r="N23" s="24">
        <f t="shared" si="1"/>
        <v>19352</v>
      </c>
      <c r="O23" s="25">
        <f t="shared" si="2"/>
        <v>532.17999999999995</v>
      </c>
      <c r="P23" s="26"/>
      <c r="Q23" s="26">
        <v>140</v>
      </c>
      <c r="R23" s="24">
        <f t="shared" si="3"/>
        <v>18679.82</v>
      </c>
      <c r="S23" s="25">
        <f t="shared" si="4"/>
        <v>183.84399999999999</v>
      </c>
      <c r="T23" s="27">
        <f t="shared" si="5"/>
        <v>43.843999999999994</v>
      </c>
      <c r="U23" s="66">
        <v>126</v>
      </c>
      <c r="V23" s="67">
        <f t="shared" si="6"/>
        <v>18553.82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51200</v>
      </c>
      <c r="E24" s="30"/>
      <c r="F24" s="30">
        <v>50</v>
      </c>
      <c r="G24" s="30"/>
      <c r="H24" s="30">
        <v>250</v>
      </c>
      <c r="I24" s="20"/>
      <c r="J24" s="20"/>
      <c r="K24" s="20"/>
      <c r="L24" s="20"/>
      <c r="M24" s="20">
        <f t="shared" si="0"/>
        <v>53950</v>
      </c>
      <c r="N24" s="24">
        <f t="shared" si="1"/>
        <v>53950</v>
      </c>
      <c r="O24" s="25">
        <f t="shared" si="2"/>
        <v>1483.625</v>
      </c>
      <c r="P24" s="26"/>
      <c r="Q24" s="26">
        <v>151</v>
      </c>
      <c r="R24" s="24">
        <f t="shared" si="3"/>
        <v>52315.375</v>
      </c>
      <c r="S24" s="25">
        <f t="shared" si="4"/>
        <v>512.52499999999998</v>
      </c>
      <c r="T24" s="27">
        <f t="shared" si="5"/>
        <v>361.52499999999998</v>
      </c>
      <c r="U24" s="66">
        <v>297</v>
      </c>
      <c r="V24" s="67">
        <f t="shared" si="6"/>
        <v>52018.375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17300</v>
      </c>
      <c r="E25" s="30"/>
      <c r="F25" s="30"/>
      <c r="G25" s="30">
        <v>90</v>
      </c>
      <c r="H25" s="30"/>
      <c r="I25" s="20">
        <v>2</v>
      </c>
      <c r="J25" s="20"/>
      <c r="K25" s="20"/>
      <c r="L25" s="20"/>
      <c r="M25" s="20">
        <f t="shared" si="0"/>
        <v>18110</v>
      </c>
      <c r="N25" s="24">
        <f t="shared" si="1"/>
        <v>18492</v>
      </c>
      <c r="O25" s="25">
        <f t="shared" si="2"/>
        <v>498.02499999999998</v>
      </c>
      <c r="P25" s="26"/>
      <c r="Q25" s="26">
        <v>90</v>
      </c>
      <c r="R25" s="24">
        <f t="shared" si="3"/>
        <v>17903.974999999999</v>
      </c>
      <c r="S25" s="25">
        <f t="shared" si="4"/>
        <v>172.04499999999999</v>
      </c>
      <c r="T25" s="27">
        <f t="shared" si="5"/>
        <v>82.044999999999987</v>
      </c>
      <c r="U25" s="66">
        <v>99</v>
      </c>
      <c r="V25" s="67">
        <f t="shared" si="6"/>
        <v>17804.974999999999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19007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19007</v>
      </c>
      <c r="N26" s="24">
        <f t="shared" si="1"/>
        <v>19007</v>
      </c>
      <c r="O26" s="25">
        <f t="shared" si="2"/>
        <v>522.6925</v>
      </c>
      <c r="P26" s="26"/>
      <c r="Q26" s="26"/>
      <c r="R26" s="24">
        <f t="shared" si="3"/>
        <v>18484.307499999999</v>
      </c>
      <c r="S26" s="25">
        <f t="shared" si="4"/>
        <v>180.56649999999999</v>
      </c>
      <c r="T26" s="27">
        <f t="shared" si="5"/>
        <v>180.56649999999999</v>
      </c>
      <c r="U26" s="66"/>
      <c r="V26" s="67">
        <f t="shared" si="6"/>
        <v>18484.307499999999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18111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18111</v>
      </c>
      <c r="N27" s="24">
        <f t="shared" si="1"/>
        <v>18111</v>
      </c>
      <c r="O27" s="25">
        <f t="shared" si="2"/>
        <v>498.05250000000001</v>
      </c>
      <c r="P27" s="26"/>
      <c r="Q27" s="26">
        <v>500</v>
      </c>
      <c r="R27" s="24">
        <f t="shared" si="3"/>
        <v>17112.947499999998</v>
      </c>
      <c r="S27" s="25">
        <f t="shared" si="4"/>
        <v>172.05449999999999</v>
      </c>
      <c r="T27" s="27">
        <f t="shared" si="5"/>
        <v>-327.94550000000004</v>
      </c>
      <c r="U27" s="66">
        <v>90</v>
      </c>
      <c r="V27" s="67">
        <f t="shared" si="6"/>
        <v>17022.947499999998</v>
      </c>
    </row>
    <row r="28" spans="1:22" ht="16.5" thickBot="1" x14ac:dyDescent="0.3">
      <c r="A28" s="83" t="s">
        <v>38</v>
      </c>
      <c r="B28" s="84"/>
      <c r="C28" s="85"/>
      <c r="D28" s="44">
        <f t="shared" ref="D28:E28" si="7">SUM(D7:D27)</f>
        <v>610337</v>
      </c>
      <c r="E28" s="45">
        <f t="shared" si="7"/>
        <v>0</v>
      </c>
      <c r="F28" s="45">
        <f t="shared" ref="F28:V28" si="8">SUM(F7:F27)</f>
        <v>100</v>
      </c>
      <c r="G28" s="45">
        <f t="shared" si="8"/>
        <v>100</v>
      </c>
      <c r="H28" s="45">
        <f t="shared" si="8"/>
        <v>710</v>
      </c>
      <c r="I28" s="45">
        <f t="shared" si="8"/>
        <v>50</v>
      </c>
      <c r="J28" s="45">
        <f t="shared" si="8"/>
        <v>0</v>
      </c>
      <c r="K28" s="45">
        <f t="shared" si="8"/>
        <v>5</v>
      </c>
      <c r="L28" s="45">
        <f t="shared" si="8"/>
        <v>0</v>
      </c>
      <c r="M28" s="64">
        <f t="shared" si="8"/>
        <v>618627</v>
      </c>
      <c r="N28" s="64">
        <f t="shared" si="8"/>
        <v>629087</v>
      </c>
      <c r="O28" s="65">
        <f t="shared" si="8"/>
        <v>17012.2425</v>
      </c>
      <c r="P28" s="64">
        <f t="shared" si="8"/>
        <v>-39260</v>
      </c>
      <c r="Q28" s="64">
        <f t="shared" si="8"/>
        <v>2540</v>
      </c>
      <c r="R28" s="64">
        <f t="shared" si="8"/>
        <v>609534.75750000007</v>
      </c>
      <c r="S28" s="64">
        <f t="shared" si="8"/>
        <v>5876.9564999999993</v>
      </c>
      <c r="T28" s="64">
        <f t="shared" si="8"/>
        <v>3336.9565000000002</v>
      </c>
      <c r="U28" s="64">
        <f t="shared" si="8"/>
        <v>3586</v>
      </c>
      <c r="V28" s="64">
        <f t="shared" si="8"/>
        <v>605948.75750000007</v>
      </c>
    </row>
    <row r="29" spans="1:22" ht="15.75" thickBot="1" x14ac:dyDescent="0.3">
      <c r="A29" s="86" t="s">
        <v>39</v>
      </c>
      <c r="B29" s="87"/>
      <c r="C29" s="88"/>
      <c r="D29" s="48">
        <f>D4+D5-D28</f>
        <v>229669</v>
      </c>
      <c r="E29" s="48">
        <f t="shared" ref="E29:L29" si="9">E4+E5-E28</f>
        <v>4455</v>
      </c>
      <c r="F29" s="48">
        <f t="shared" si="9"/>
        <v>11480</v>
      </c>
      <c r="G29" s="48">
        <f t="shared" si="9"/>
        <v>1090</v>
      </c>
      <c r="H29" s="48">
        <f t="shared" si="9"/>
        <v>18635</v>
      </c>
      <c r="I29" s="48">
        <f t="shared" si="9"/>
        <v>1100</v>
      </c>
      <c r="J29" s="48">
        <f t="shared" si="9"/>
        <v>414</v>
      </c>
      <c r="K29" s="48">
        <f t="shared" si="9"/>
        <v>444</v>
      </c>
      <c r="L29" s="48">
        <f t="shared" si="9"/>
        <v>0</v>
      </c>
      <c r="M29" s="102"/>
      <c r="N29" s="102"/>
      <c r="O29" s="102"/>
      <c r="P29" s="102"/>
      <c r="Q29" s="102"/>
      <c r="R29" s="102"/>
      <c r="S29" s="102"/>
      <c r="T29" s="102"/>
      <c r="U29" s="102"/>
      <c r="V29" s="10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11" priority="63" operator="equal">
      <formula>212030016606640</formula>
    </cfRule>
  </conditionalFormatting>
  <conditionalFormatting sqref="D29 E4:E6 E28:K29">
    <cfRule type="cellIs" dxfId="1010" priority="61" operator="equal">
      <formula>$E$4</formula>
    </cfRule>
    <cfRule type="cellIs" dxfId="1009" priority="62" operator="equal">
      <formula>2120</formula>
    </cfRule>
  </conditionalFormatting>
  <conditionalFormatting sqref="D29:E29 F4:F6 F28:F29">
    <cfRule type="cellIs" dxfId="1008" priority="59" operator="equal">
      <formula>$F$4</formula>
    </cfRule>
    <cfRule type="cellIs" dxfId="1007" priority="60" operator="equal">
      <formula>300</formula>
    </cfRule>
  </conditionalFormatting>
  <conditionalFormatting sqref="G4:G6 G28:G29">
    <cfRule type="cellIs" dxfId="1006" priority="57" operator="equal">
      <formula>$G$4</formula>
    </cfRule>
    <cfRule type="cellIs" dxfId="1005" priority="58" operator="equal">
      <formula>1660</formula>
    </cfRule>
  </conditionalFormatting>
  <conditionalFormatting sqref="H4:H6 H28:H29">
    <cfRule type="cellIs" dxfId="1004" priority="55" operator="equal">
      <formula>$H$4</formula>
    </cfRule>
    <cfRule type="cellIs" dxfId="1003" priority="56" operator="equal">
      <formula>6640</formula>
    </cfRule>
  </conditionalFormatting>
  <conditionalFormatting sqref="T6:T28 U28:V28">
    <cfRule type="cellIs" dxfId="1002" priority="54" operator="lessThan">
      <formula>0</formula>
    </cfRule>
  </conditionalFormatting>
  <conditionalFormatting sqref="T7:T27">
    <cfRule type="cellIs" dxfId="1001" priority="51" operator="lessThan">
      <formula>0</formula>
    </cfRule>
    <cfRule type="cellIs" dxfId="1000" priority="52" operator="lessThan">
      <formula>0</formula>
    </cfRule>
    <cfRule type="cellIs" dxfId="999" priority="53" operator="lessThan">
      <formula>0</formula>
    </cfRule>
  </conditionalFormatting>
  <conditionalFormatting sqref="E4:E6 E28:K28">
    <cfRule type="cellIs" dxfId="998" priority="50" operator="equal">
      <formula>$E$4</formula>
    </cfRule>
  </conditionalFormatting>
  <conditionalFormatting sqref="D28:D29 D6 D4:M4">
    <cfRule type="cellIs" dxfId="997" priority="49" operator="equal">
      <formula>$D$4</formula>
    </cfRule>
  </conditionalFormatting>
  <conditionalFormatting sqref="I4:I6 I28:I29">
    <cfRule type="cellIs" dxfId="996" priority="48" operator="equal">
      <formula>$I$4</formula>
    </cfRule>
  </conditionalFormatting>
  <conditionalFormatting sqref="J4:J6 J28:J29">
    <cfRule type="cellIs" dxfId="995" priority="47" operator="equal">
      <formula>$J$4</formula>
    </cfRule>
  </conditionalFormatting>
  <conditionalFormatting sqref="K4:K6 K28:K29">
    <cfRule type="cellIs" dxfId="994" priority="46" operator="equal">
      <formula>$K$4</formula>
    </cfRule>
  </conditionalFormatting>
  <conditionalFormatting sqref="M4:M6">
    <cfRule type="cellIs" dxfId="993" priority="45" operator="equal">
      <formula>$L$4</formula>
    </cfRule>
  </conditionalFormatting>
  <conditionalFormatting sqref="T7:T28 U28:V28">
    <cfRule type="cellIs" dxfId="992" priority="42" operator="lessThan">
      <formula>0</formula>
    </cfRule>
    <cfRule type="cellIs" dxfId="991" priority="43" operator="lessThan">
      <formula>0</formula>
    </cfRule>
    <cfRule type="cellIs" dxfId="990" priority="44" operator="lessThan">
      <formula>0</formula>
    </cfRule>
  </conditionalFormatting>
  <conditionalFormatting sqref="D5:K5">
    <cfRule type="cellIs" dxfId="989" priority="41" operator="greaterThan">
      <formula>0</formula>
    </cfRule>
  </conditionalFormatting>
  <conditionalFormatting sqref="T6:T28 U28:V28">
    <cfRule type="cellIs" dxfId="988" priority="40" operator="lessThan">
      <formula>0</formula>
    </cfRule>
  </conditionalFormatting>
  <conditionalFormatting sqref="T7:T27">
    <cfRule type="cellIs" dxfId="987" priority="37" operator="lessThan">
      <formula>0</formula>
    </cfRule>
    <cfRule type="cellIs" dxfId="986" priority="38" operator="lessThan">
      <formula>0</formula>
    </cfRule>
    <cfRule type="cellIs" dxfId="985" priority="39" operator="lessThan">
      <formula>0</formula>
    </cfRule>
  </conditionalFormatting>
  <conditionalFormatting sqref="T7:T28 U28:V28">
    <cfRule type="cellIs" dxfId="984" priority="34" operator="lessThan">
      <formula>0</formula>
    </cfRule>
    <cfRule type="cellIs" dxfId="983" priority="35" operator="lessThan">
      <formula>0</formula>
    </cfRule>
    <cfRule type="cellIs" dxfId="982" priority="36" operator="lessThan">
      <formula>0</formula>
    </cfRule>
  </conditionalFormatting>
  <conditionalFormatting sqref="D5:K5">
    <cfRule type="cellIs" dxfId="981" priority="33" operator="greaterThan">
      <formula>0</formula>
    </cfRule>
  </conditionalFormatting>
  <conditionalFormatting sqref="L4 L6 L28:L29">
    <cfRule type="cellIs" dxfId="980" priority="32" operator="equal">
      <formula>$L$4</formula>
    </cfRule>
  </conditionalFormatting>
  <conditionalFormatting sqref="D7:S7">
    <cfRule type="cellIs" dxfId="979" priority="31" operator="greaterThan">
      <formula>0</formula>
    </cfRule>
  </conditionalFormatting>
  <conditionalFormatting sqref="D9:S9">
    <cfRule type="cellIs" dxfId="978" priority="30" operator="greaterThan">
      <formula>0</formula>
    </cfRule>
  </conditionalFormatting>
  <conditionalFormatting sqref="D11:S11">
    <cfRule type="cellIs" dxfId="977" priority="29" operator="greaterThan">
      <formula>0</formula>
    </cfRule>
  </conditionalFormatting>
  <conditionalFormatting sqref="D13:S13">
    <cfRule type="cellIs" dxfId="976" priority="28" operator="greaterThan">
      <formula>0</formula>
    </cfRule>
  </conditionalFormatting>
  <conditionalFormatting sqref="D15:S15">
    <cfRule type="cellIs" dxfId="975" priority="27" operator="greaterThan">
      <formula>0</formula>
    </cfRule>
  </conditionalFormatting>
  <conditionalFormatting sqref="D17:S17">
    <cfRule type="cellIs" dxfId="974" priority="26" operator="greaterThan">
      <formula>0</formula>
    </cfRule>
  </conditionalFormatting>
  <conditionalFormatting sqref="D19:S19">
    <cfRule type="cellIs" dxfId="973" priority="25" operator="greaterThan">
      <formula>0</formula>
    </cfRule>
  </conditionalFormatting>
  <conditionalFormatting sqref="D21:S21">
    <cfRule type="cellIs" dxfId="972" priority="24" operator="greaterThan">
      <formula>0</formula>
    </cfRule>
  </conditionalFormatting>
  <conditionalFormatting sqref="D23:S23">
    <cfRule type="cellIs" dxfId="971" priority="23" operator="greaterThan">
      <formula>0</formula>
    </cfRule>
  </conditionalFormatting>
  <conditionalFormatting sqref="D25:S25">
    <cfRule type="cellIs" dxfId="970" priority="22" operator="greaterThan">
      <formula>0</formula>
    </cfRule>
  </conditionalFormatting>
  <conditionalFormatting sqref="D27:S27">
    <cfRule type="cellIs" dxfId="969" priority="21" operator="greaterThan">
      <formula>0</formula>
    </cfRule>
  </conditionalFormatting>
  <conditionalFormatting sqref="U6">
    <cfRule type="cellIs" dxfId="968" priority="20" operator="lessThan">
      <formula>0</formula>
    </cfRule>
  </conditionalFormatting>
  <conditionalFormatting sqref="U6">
    <cfRule type="cellIs" dxfId="967" priority="19" operator="lessThan">
      <formula>0</formula>
    </cfRule>
  </conditionalFormatting>
  <conditionalFormatting sqref="V6">
    <cfRule type="cellIs" dxfId="966" priority="18" operator="lessThan">
      <formula>0</formula>
    </cfRule>
  </conditionalFormatting>
  <conditionalFormatting sqref="V6">
    <cfRule type="cellIs" dxfId="965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67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'10'!D29</f>
        <v>229669</v>
      </c>
      <c r="E4" s="2">
        <f>'10'!E29</f>
        <v>4455</v>
      </c>
      <c r="F4" s="2">
        <f>'10'!F29</f>
        <v>11480</v>
      </c>
      <c r="G4" s="2">
        <f>'10'!G29</f>
        <v>1090</v>
      </c>
      <c r="H4" s="2">
        <f>'10'!H29</f>
        <v>18635</v>
      </c>
      <c r="I4" s="2">
        <f>'10'!I29</f>
        <v>1100</v>
      </c>
      <c r="J4" s="2">
        <f>'10'!J29</f>
        <v>414</v>
      </c>
      <c r="K4" s="2">
        <f>'10'!K29</f>
        <v>444</v>
      </c>
      <c r="L4" s="2">
        <f>'10'!L29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15500</v>
      </c>
      <c r="E7" s="22"/>
      <c r="F7" s="22"/>
      <c r="G7" s="22"/>
      <c r="H7" s="22"/>
      <c r="I7" s="23">
        <v>10</v>
      </c>
      <c r="J7" s="23"/>
      <c r="K7" s="23">
        <v>10</v>
      </c>
      <c r="L7" s="23"/>
      <c r="M7" s="20">
        <f>D7+E7*20+F7*10+G7*9+H7*9</f>
        <v>15500</v>
      </c>
      <c r="N7" s="24">
        <f>D7+E7*20+F7*10+G7*9+H7*9+I7*191+J7*191+K7*182+L7*100</f>
        <v>19230</v>
      </c>
      <c r="O7" s="25">
        <f>M7*2.75%</f>
        <v>426.25</v>
      </c>
      <c r="P7" s="26">
        <v>3626</v>
      </c>
      <c r="Q7" s="26">
        <v>104</v>
      </c>
      <c r="R7" s="24">
        <f>M7-(M7*2.75%)+I7*191+J7*191+K7*182+L7*100-Q7</f>
        <v>18699.75</v>
      </c>
      <c r="S7" s="25">
        <f>M7*0.95%</f>
        <v>147.25</v>
      </c>
      <c r="T7" s="27">
        <f>S7-Q7</f>
        <v>43.25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7157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7157</v>
      </c>
      <c r="N8" s="24">
        <f t="shared" ref="N8:N27" si="1">D8+E8*20+F8*10+G8*9+H8*9+I8*191+J8*191+K8*182+L8*100</f>
        <v>7157</v>
      </c>
      <c r="O8" s="25">
        <f t="shared" ref="O8:O27" si="2">M8*2.75%</f>
        <v>196.8175</v>
      </c>
      <c r="P8" s="26">
        <v>-1300</v>
      </c>
      <c r="Q8" s="26">
        <v>80</v>
      </c>
      <c r="R8" s="24">
        <f t="shared" ref="R8:R27" si="3">M8-(M8*2.75%)+I8*191+J8*191+K8*182+L8*100-Q8</f>
        <v>6880.1824999999999</v>
      </c>
      <c r="S8" s="25">
        <f t="shared" ref="S8:S27" si="4">M8*0.95%</f>
        <v>67.991500000000002</v>
      </c>
      <c r="T8" s="27">
        <f t="shared" ref="T8:T27" si="5">S8-Q8</f>
        <v>-12.008499999999998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11809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11809</v>
      </c>
      <c r="N9" s="24">
        <f t="shared" si="1"/>
        <v>11809</v>
      </c>
      <c r="O9" s="25">
        <f t="shared" si="2"/>
        <v>324.7475</v>
      </c>
      <c r="P9" s="26">
        <v>7500</v>
      </c>
      <c r="Q9" s="26">
        <v>144</v>
      </c>
      <c r="R9" s="24">
        <f t="shared" si="3"/>
        <v>11340.252500000001</v>
      </c>
      <c r="S9" s="25">
        <f t="shared" si="4"/>
        <v>112.18549999999999</v>
      </c>
      <c r="T9" s="27">
        <f t="shared" si="5"/>
        <v>-31.81450000000001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3581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3581</v>
      </c>
      <c r="N10" s="24">
        <f t="shared" si="1"/>
        <v>3581</v>
      </c>
      <c r="O10" s="25">
        <f t="shared" si="2"/>
        <v>98.477500000000006</v>
      </c>
      <c r="P10" s="26">
        <v>2000</v>
      </c>
      <c r="Q10" s="26">
        <v>22</v>
      </c>
      <c r="R10" s="24">
        <f t="shared" si="3"/>
        <v>3460.5225</v>
      </c>
      <c r="S10" s="25">
        <f t="shared" si="4"/>
        <v>34.019500000000001</v>
      </c>
      <c r="T10" s="27">
        <f t="shared" si="5"/>
        <v>12.019500000000001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3917</v>
      </c>
      <c r="E11" s="30">
        <v>50</v>
      </c>
      <c r="F11" s="30">
        <v>50</v>
      </c>
      <c r="G11" s="32"/>
      <c r="H11" s="30">
        <v>50</v>
      </c>
      <c r="I11" s="20"/>
      <c r="J11" s="20"/>
      <c r="K11" s="20"/>
      <c r="L11" s="20"/>
      <c r="M11" s="20">
        <f t="shared" si="0"/>
        <v>5867</v>
      </c>
      <c r="N11" s="24">
        <f t="shared" si="1"/>
        <v>5867</v>
      </c>
      <c r="O11" s="25">
        <f t="shared" si="2"/>
        <v>161.3425</v>
      </c>
      <c r="P11" s="26"/>
      <c r="Q11" s="26">
        <v>40</v>
      </c>
      <c r="R11" s="24">
        <f t="shared" si="3"/>
        <v>5665.6575000000003</v>
      </c>
      <c r="S11" s="25">
        <f t="shared" si="4"/>
        <v>55.736499999999999</v>
      </c>
      <c r="T11" s="27">
        <f t="shared" si="5"/>
        <v>15.736499999999999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3507</v>
      </c>
      <c r="N12" s="24">
        <f t="shared" si="1"/>
        <v>3507</v>
      </c>
      <c r="O12" s="25">
        <f t="shared" si="2"/>
        <v>96.442499999999995</v>
      </c>
      <c r="P12" s="26"/>
      <c r="Q12" s="26">
        <v>30</v>
      </c>
      <c r="R12" s="24">
        <f t="shared" si="3"/>
        <v>3380.5574999999999</v>
      </c>
      <c r="S12" s="25">
        <f t="shared" si="4"/>
        <v>33.316499999999998</v>
      </c>
      <c r="T12" s="27">
        <f t="shared" si="5"/>
        <v>3.3164999999999978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3337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6037</v>
      </c>
      <c r="N13" s="24">
        <f t="shared" si="1"/>
        <v>6037</v>
      </c>
      <c r="O13" s="25">
        <f t="shared" si="2"/>
        <v>166.01750000000001</v>
      </c>
      <c r="P13" s="26">
        <v>1500</v>
      </c>
      <c r="Q13" s="26"/>
      <c r="R13" s="24">
        <f t="shared" si="3"/>
        <v>5870.9825000000001</v>
      </c>
      <c r="S13" s="25">
        <f t="shared" si="4"/>
        <v>57.351500000000001</v>
      </c>
      <c r="T13" s="27">
        <f t="shared" si="5"/>
        <v>57.351500000000001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6114</v>
      </c>
      <c r="E14" s="30"/>
      <c r="F14" s="30"/>
      <c r="G14" s="30">
        <v>100</v>
      </c>
      <c r="H14" s="30">
        <v>100</v>
      </c>
      <c r="I14" s="20"/>
      <c r="J14" s="20"/>
      <c r="K14" s="20">
        <v>5</v>
      </c>
      <c r="L14" s="20"/>
      <c r="M14" s="20">
        <f t="shared" si="0"/>
        <v>7914</v>
      </c>
      <c r="N14" s="24">
        <f t="shared" si="1"/>
        <v>8824</v>
      </c>
      <c r="O14" s="25">
        <f t="shared" si="2"/>
        <v>217.63499999999999</v>
      </c>
      <c r="P14" s="26"/>
      <c r="Q14" s="26">
        <v>116</v>
      </c>
      <c r="R14" s="24">
        <f t="shared" si="3"/>
        <v>8490.3649999999998</v>
      </c>
      <c r="S14" s="25">
        <f t="shared" si="4"/>
        <v>75.182999999999993</v>
      </c>
      <c r="T14" s="27">
        <f t="shared" si="5"/>
        <v>-40.817000000000007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14200</v>
      </c>
      <c r="E15" s="30">
        <v>40</v>
      </c>
      <c r="F15" s="30">
        <v>30</v>
      </c>
      <c r="G15" s="30"/>
      <c r="H15" s="30"/>
      <c r="I15" s="20">
        <v>2</v>
      </c>
      <c r="J15" s="20">
        <v>3</v>
      </c>
      <c r="K15" s="20"/>
      <c r="L15" s="20"/>
      <c r="M15" s="20">
        <f t="shared" si="0"/>
        <v>15300</v>
      </c>
      <c r="N15" s="24">
        <f t="shared" si="1"/>
        <v>16255</v>
      </c>
      <c r="O15" s="25">
        <f t="shared" si="2"/>
        <v>420.75</v>
      </c>
      <c r="P15" s="26"/>
      <c r="Q15" s="26">
        <v>160</v>
      </c>
      <c r="R15" s="24">
        <f t="shared" si="3"/>
        <v>15674.25</v>
      </c>
      <c r="S15" s="25">
        <f t="shared" si="4"/>
        <v>145.35</v>
      </c>
      <c r="T15" s="27">
        <f t="shared" si="5"/>
        <v>-14.650000000000006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8059</v>
      </c>
      <c r="E16" s="30"/>
      <c r="F16" s="30"/>
      <c r="G16" s="30"/>
      <c r="H16" s="30"/>
      <c r="I16" s="20">
        <v>24</v>
      </c>
      <c r="J16" s="20"/>
      <c r="K16" s="20"/>
      <c r="L16" s="20"/>
      <c r="M16" s="20">
        <f t="shared" si="0"/>
        <v>8059</v>
      </c>
      <c r="N16" s="24">
        <f t="shared" si="1"/>
        <v>12643</v>
      </c>
      <c r="O16" s="25">
        <f t="shared" si="2"/>
        <v>221.6225</v>
      </c>
      <c r="P16" s="26">
        <v>15580</v>
      </c>
      <c r="Q16" s="26">
        <v>108</v>
      </c>
      <c r="R16" s="24">
        <f t="shared" si="3"/>
        <v>12313.377499999999</v>
      </c>
      <c r="S16" s="25">
        <f t="shared" si="4"/>
        <v>76.560500000000005</v>
      </c>
      <c r="T16" s="27">
        <f t="shared" si="5"/>
        <v>-31.439499999999995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10000</v>
      </c>
      <c r="E17" s="30">
        <v>50</v>
      </c>
      <c r="F17" s="30"/>
      <c r="G17" s="30"/>
      <c r="H17" s="30"/>
      <c r="I17" s="20">
        <v>5</v>
      </c>
      <c r="J17" s="20"/>
      <c r="K17" s="20">
        <v>5</v>
      </c>
      <c r="L17" s="20"/>
      <c r="M17" s="20">
        <f t="shared" si="0"/>
        <v>11000</v>
      </c>
      <c r="N17" s="24">
        <f t="shared" si="1"/>
        <v>12865</v>
      </c>
      <c r="O17" s="25">
        <f t="shared" si="2"/>
        <v>302.5</v>
      </c>
      <c r="P17" s="26"/>
      <c r="Q17" s="26">
        <v>102</v>
      </c>
      <c r="R17" s="24">
        <f t="shared" si="3"/>
        <v>12460.5</v>
      </c>
      <c r="S17" s="25">
        <f t="shared" si="4"/>
        <v>104.5</v>
      </c>
      <c r="T17" s="27">
        <f t="shared" si="5"/>
        <v>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0</v>
      </c>
      <c r="E18" s="30"/>
      <c r="F18" s="30"/>
      <c r="G18" s="30"/>
      <c r="H18" s="30"/>
      <c r="I18" s="20"/>
      <c r="J18" s="20"/>
      <c r="K18" s="20">
        <v>5</v>
      </c>
      <c r="L18" s="20"/>
      <c r="M18" s="20">
        <f t="shared" si="0"/>
        <v>0</v>
      </c>
      <c r="N18" s="24">
        <f t="shared" si="1"/>
        <v>910</v>
      </c>
      <c r="O18" s="25">
        <f t="shared" si="2"/>
        <v>0</v>
      </c>
      <c r="P18" s="26"/>
      <c r="Q18" s="26"/>
      <c r="R18" s="24">
        <f t="shared" si="3"/>
        <v>910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5813</v>
      </c>
      <c r="E19" s="30"/>
      <c r="F19" s="30">
        <v>10</v>
      </c>
      <c r="G19" s="30"/>
      <c r="H19" s="30">
        <v>10</v>
      </c>
      <c r="I19" s="20">
        <v>10</v>
      </c>
      <c r="J19" s="20"/>
      <c r="K19" s="20"/>
      <c r="L19" s="20"/>
      <c r="M19" s="20">
        <f t="shared" si="0"/>
        <v>6003</v>
      </c>
      <c r="N19" s="24">
        <f t="shared" si="1"/>
        <v>7913</v>
      </c>
      <c r="O19" s="25">
        <f t="shared" si="2"/>
        <v>165.08250000000001</v>
      </c>
      <c r="P19" s="26">
        <v>39740</v>
      </c>
      <c r="Q19" s="26">
        <v>90</v>
      </c>
      <c r="R19" s="24">
        <f t="shared" si="3"/>
        <v>7657.9174999999996</v>
      </c>
      <c r="S19" s="25">
        <f t="shared" si="4"/>
        <v>57.028500000000001</v>
      </c>
      <c r="T19" s="27">
        <f t="shared" si="5"/>
        <v>-32.971499999999999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4117</v>
      </c>
      <c r="E20" s="30"/>
      <c r="F20" s="30"/>
      <c r="G20" s="30"/>
      <c r="H20" s="30"/>
      <c r="I20" s="20">
        <v>2</v>
      </c>
      <c r="J20" s="20"/>
      <c r="K20" s="20"/>
      <c r="L20" s="20"/>
      <c r="M20" s="20">
        <f t="shared" si="0"/>
        <v>4117</v>
      </c>
      <c r="N20" s="24">
        <f t="shared" si="1"/>
        <v>4499</v>
      </c>
      <c r="O20" s="25">
        <f t="shared" si="2"/>
        <v>113.2175</v>
      </c>
      <c r="P20" s="26"/>
      <c r="Q20" s="26">
        <v>120</v>
      </c>
      <c r="R20" s="24">
        <f t="shared" si="3"/>
        <v>4265.7824999999993</v>
      </c>
      <c r="S20" s="25">
        <f t="shared" si="4"/>
        <v>39.111499999999999</v>
      </c>
      <c r="T20" s="27">
        <f t="shared" si="5"/>
        <v>-80.888499999999993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4172</v>
      </c>
      <c r="E21" s="30"/>
      <c r="F21" s="30"/>
      <c r="G21" s="30"/>
      <c r="H21" s="30">
        <v>50</v>
      </c>
      <c r="I21" s="20">
        <v>6</v>
      </c>
      <c r="J21" s="20"/>
      <c r="K21" s="20"/>
      <c r="L21" s="20"/>
      <c r="M21" s="20">
        <f t="shared" si="0"/>
        <v>4622</v>
      </c>
      <c r="N21" s="24">
        <f t="shared" si="1"/>
        <v>5768</v>
      </c>
      <c r="O21" s="25">
        <f t="shared" si="2"/>
        <v>127.105</v>
      </c>
      <c r="P21" s="26">
        <v>1600</v>
      </c>
      <c r="Q21" s="26">
        <v>20</v>
      </c>
      <c r="R21" s="24">
        <f t="shared" si="3"/>
        <v>5620.8950000000004</v>
      </c>
      <c r="S21" s="25">
        <f t="shared" si="4"/>
        <v>43.908999999999999</v>
      </c>
      <c r="T21" s="27">
        <f t="shared" si="5"/>
        <v>23.908999999999999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11742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11742</v>
      </c>
      <c r="N22" s="24">
        <f t="shared" si="1"/>
        <v>11742</v>
      </c>
      <c r="O22" s="25">
        <f t="shared" si="2"/>
        <v>322.90500000000003</v>
      </c>
      <c r="P22" s="26"/>
      <c r="Q22" s="26">
        <v>100</v>
      </c>
      <c r="R22" s="24">
        <f t="shared" si="3"/>
        <v>11319.094999999999</v>
      </c>
      <c r="S22" s="25">
        <f t="shared" si="4"/>
        <v>111.54899999999999</v>
      </c>
      <c r="T22" s="27">
        <f t="shared" si="5"/>
        <v>11.548999999999992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4109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4109</v>
      </c>
      <c r="N23" s="24">
        <f t="shared" si="1"/>
        <v>4109</v>
      </c>
      <c r="O23" s="25">
        <f t="shared" si="2"/>
        <v>112.9975</v>
      </c>
      <c r="P23" s="26"/>
      <c r="Q23" s="26">
        <v>30</v>
      </c>
      <c r="R23" s="24">
        <f>M23-(M23*2.75%)+I23*191+J23*191+K23*182+L23*100-Q23</f>
        <v>3966.0025000000001</v>
      </c>
      <c r="S23" s="25">
        <f t="shared" si="4"/>
        <v>39.035499999999999</v>
      </c>
      <c r="T23" s="27">
        <f t="shared" si="5"/>
        <v>9.035499999999999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16000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16000</v>
      </c>
      <c r="N24" s="24">
        <f t="shared" si="1"/>
        <v>16955</v>
      </c>
      <c r="O24" s="25">
        <f t="shared" si="2"/>
        <v>440</v>
      </c>
      <c r="P24" s="26">
        <v>-2000</v>
      </c>
      <c r="Q24" s="26">
        <v>115</v>
      </c>
      <c r="R24" s="24">
        <f t="shared" si="3"/>
        <v>16400</v>
      </c>
      <c r="S24" s="25">
        <f t="shared" si="4"/>
        <v>152</v>
      </c>
      <c r="T24" s="27">
        <f t="shared" si="5"/>
        <v>37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7199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7199</v>
      </c>
      <c r="N25" s="24">
        <f t="shared" si="1"/>
        <v>8109</v>
      </c>
      <c r="O25" s="25">
        <f t="shared" si="2"/>
        <v>197.9725</v>
      </c>
      <c r="P25" s="26">
        <v>16500</v>
      </c>
      <c r="Q25" s="26">
        <v>82</v>
      </c>
      <c r="R25" s="24">
        <f t="shared" si="3"/>
        <v>7829.0275000000001</v>
      </c>
      <c r="S25" s="25">
        <f t="shared" si="4"/>
        <v>68.390500000000003</v>
      </c>
      <c r="T25" s="27">
        <f t="shared" si="5"/>
        <v>-13.609499999999997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7689</v>
      </c>
      <c r="E26" s="29">
        <v>40</v>
      </c>
      <c r="F26" s="30">
        <v>50</v>
      </c>
      <c r="G26" s="30"/>
      <c r="H26" s="30">
        <v>30</v>
      </c>
      <c r="I26" s="20">
        <v>5</v>
      </c>
      <c r="J26" s="20"/>
      <c r="K26" s="20"/>
      <c r="L26" s="20"/>
      <c r="M26" s="20">
        <f t="shared" si="0"/>
        <v>9259</v>
      </c>
      <c r="N26" s="24">
        <f t="shared" si="1"/>
        <v>10214</v>
      </c>
      <c r="O26" s="25">
        <f t="shared" si="2"/>
        <v>254.6225</v>
      </c>
      <c r="P26" s="26">
        <v>4000</v>
      </c>
      <c r="Q26" s="26">
        <v>80</v>
      </c>
      <c r="R26" s="24">
        <f t="shared" si="3"/>
        <v>9879.3775000000005</v>
      </c>
      <c r="S26" s="25">
        <f t="shared" si="4"/>
        <v>87.960499999999996</v>
      </c>
      <c r="T26" s="27">
        <f t="shared" si="5"/>
        <v>7.9604999999999961</v>
      </c>
    </row>
    <row r="27" spans="1:20" ht="17.25" customHeight="1" thickBot="1" x14ac:dyDescent="0.35">
      <c r="A27" s="28">
        <v>21</v>
      </c>
      <c r="B27" s="20">
        <v>1908446154</v>
      </c>
      <c r="C27" s="20" t="s">
        <v>37</v>
      </c>
      <c r="D27" s="37">
        <v>15629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15629</v>
      </c>
      <c r="N27" s="40">
        <f t="shared" si="1"/>
        <v>15629</v>
      </c>
      <c r="O27" s="25">
        <f t="shared" si="2"/>
        <v>429.79750000000001</v>
      </c>
      <c r="P27" s="41">
        <v>40500</v>
      </c>
      <c r="Q27" s="41">
        <v>100</v>
      </c>
      <c r="R27" s="24">
        <f t="shared" si="3"/>
        <v>15099.202499999999</v>
      </c>
      <c r="S27" s="42">
        <f t="shared" si="4"/>
        <v>148.47549999999998</v>
      </c>
      <c r="T27" s="43">
        <f t="shared" si="5"/>
        <v>48.475499999999982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163651</v>
      </c>
      <c r="E28" s="45">
        <f t="shared" si="6"/>
        <v>180</v>
      </c>
      <c r="F28" s="45">
        <f t="shared" ref="F28:T28" si="7">SUM(F7:F27)</f>
        <v>140</v>
      </c>
      <c r="G28" s="45">
        <f t="shared" si="7"/>
        <v>100</v>
      </c>
      <c r="H28" s="45">
        <f t="shared" si="7"/>
        <v>540</v>
      </c>
      <c r="I28" s="45">
        <f t="shared" si="7"/>
        <v>69</v>
      </c>
      <c r="J28" s="45">
        <f t="shared" si="7"/>
        <v>3</v>
      </c>
      <c r="K28" s="45">
        <f t="shared" si="7"/>
        <v>30</v>
      </c>
      <c r="L28" s="45">
        <f t="shared" si="7"/>
        <v>0</v>
      </c>
      <c r="M28" s="45">
        <f t="shared" si="7"/>
        <v>174411</v>
      </c>
      <c r="N28" s="45">
        <f t="shared" si="7"/>
        <v>193623</v>
      </c>
      <c r="O28" s="46">
        <f t="shared" si="7"/>
        <v>4796.3024999999998</v>
      </c>
      <c r="P28" s="45">
        <f t="shared" si="7"/>
        <v>129246</v>
      </c>
      <c r="Q28" s="45">
        <f t="shared" si="7"/>
        <v>1643</v>
      </c>
      <c r="R28" s="45">
        <f t="shared" si="7"/>
        <v>187183.69750000001</v>
      </c>
      <c r="S28" s="45">
        <f t="shared" si="7"/>
        <v>1656.9044999999999</v>
      </c>
      <c r="T28" s="47">
        <f t="shared" si="7"/>
        <v>13.904499999999956</v>
      </c>
    </row>
    <row r="29" spans="1:20" ht="15.75" thickBot="1" x14ac:dyDescent="0.3">
      <c r="A29" s="86" t="s">
        <v>39</v>
      </c>
      <c r="B29" s="87"/>
      <c r="C29" s="88"/>
      <c r="D29" s="48">
        <f>D4+D5-D28</f>
        <v>585498</v>
      </c>
      <c r="E29" s="48">
        <f t="shared" ref="E29:L29" si="8">E4+E5-E28</f>
        <v>4275</v>
      </c>
      <c r="F29" s="48">
        <f t="shared" si="8"/>
        <v>11340</v>
      </c>
      <c r="G29" s="48">
        <f t="shared" si="8"/>
        <v>990</v>
      </c>
      <c r="H29" s="48">
        <f t="shared" si="8"/>
        <v>18095</v>
      </c>
      <c r="I29" s="48">
        <f t="shared" si="8"/>
        <v>1031</v>
      </c>
      <c r="J29" s="48">
        <f t="shared" si="8"/>
        <v>411</v>
      </c>
      <c r="K29" s="48">
        <f t="shared" si="8"/>
        <v>414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64" priority="43" operator="equal">
      <formula>212030016606640</formula>
    </cfRule>
  </conditionalFormatting>
  <conditionalFormatting sqref="D29 E4:E6 E28:K29">
    <cfRule type="cellIs" dxfId="963" priority="41" operator="equal">
      <formula>$E$4</formula>
    </cfRule>
    <cfRule type="cellIs" dxfId="962" priority="42" operator="equal">
      <formula>2120</formula>
    </cfRule>
  </conditionalFormatting>
  <conditionalFormatting sqref="D29:E29 F4:F6 F28:F29">
    <cfRule type="cellIs" dxfId="961" priority="39" operator="equal">
      <formula>$F$4</formula>
    </cfRule>
    <cfRule type="cellIs" dxfId="960" priority="40" operator="equal">
      <formula>300</formula>
    </cfRule>
  </conditionalFormatting>
  <conditionalFormatting sqref="G4:G6 G28:G29">
    <cfRule type="cellIs" dxfId="959" priority="37" operator="equal">
      <formula>$G$4</formula>
    </cfRule>
    <cfRule type="cellIs" dxfId="958" priority="38" operator="equal">
      <formula>1660</formula>
    </cfRule>
  </conditionalFormatting>
  <conditionalFormatting sqref="H4:H6 H28:H29">
    <cfRule type="cellIs" dxfId="957" priority="35" operator="equal">
      <formula>$H$4</formula>
    </cfRule>
    <cfRule type="cellIs" dxfId="956" priority="36" operator="equal">
      <formula>6640</formula>
    </cfRule>
  </conditionalFormatting>
  <conditionalFormatting sqref="T6:T28">
    <cfRule type="cellIs" dxfId="955" priority="34" operator="lessThan">
      <formula>0</formula>
    </cfRule>
  </conditionalFormatting>
  <conditionalFormatting sqref="T7:T27">
    <cfRule type="cellIs" dxfId="954" priority="31" operator="lessThan">
      <formula>0</formula>
    </cfRule>
    <cfRule type="cellIs" dxfId="953" priority="32" operator="lessThan">
      <formula>0</formula>
    </cfRule>
    <cfRule type="cellIs" dxfId="952" priority="33" operator="lessThan">
      <formula>0</formula>
    </cfRule>
  </conditionalFormatting>
  <conditionalFormatting sqref="E4:E6 E28:K28">
    <cfRule type="cellIs" dxfId="951" priority="30" operator="equal">
      <formula>$E$4</formula>
    </cfRule>
  </conditionalFormatting>
  <conditionalFormatting sqref="D28:D29 D6 D4:M4">
    <cfRule type="cellIs" dxfId="950" priority="29" operator="equal">
      <formula>$D$4</formula>
    </cfRule>
  </conditionalFormatting>
  <conditionalFormatting sqref="I4:I6 I28:I29">
    <cfRule type="cellIs" dxfId="949" priority="28" operator="equal">
      <formula>$I$4</formula>
    </cfRule>
  </conditionalFormatting>
  <conditionalFormatting sqref="J4:J6 J28:J29">
    <cfRule type="cellIs" dxfId="948" priority="27" operator="equal">
      <formula>$J$4</formula>
    </cfRule>
  </conditionalFormatting>
  <conditionalFormatting sqref="K4:K6 K28:K29">
    <cfRule type="cellIs" dxfId="947" priority="26" operator="equal">
      <formula>$K$4</formula>
    </cfRule>
  </conditionalFormatting>
  <conditionalFormatting sqref="M4:M6">
    <cfRule type="cellIs" dxfId="946" priority="25" operator="equal">
      <formula>$L$4</formula>
    </cfRule>
  </conditionalFormatting>
  <conditionalFormatting sqref="T7:T28">
    <cfRule type="cellIs" dxfId="945" priority="22" operator="lessThan">
      <formula>0</formula>
    </cfRule>
    <cfRule type="cellIs" dxfId="944" priority="23" operator="lessThan">
      <formula>0</formula>
    </cfRule>
    <cfRule type="cellIs" dxfId="943" priority="24" operator="lessThan">
      <formula>0</formula>
    </cfRule>
  </conditionalFormatting>
  <conditionalFormatting sqref="D5:K5">
    <cfRule type="cellIs" dxfId="942" priority="21" operator="greaterThan">
      <formula>0</formula>
    </cfRule>
  </conditionalFormatting>
  <conditionalFormatting sqref="T6:T28">
    <cfRule type="cellIs" dxfId="941" priority="20" operator="lessThan">
      <formula>0</formula>
    </cfRule>
  </conditionalFormatting>
  <conditionalFormatting sqref="T7:T27">
    <cfRule type="cellIs" dxfId="940" priority="17" operator="lessThan">
      <formula>0</formula>
    </cfRule>
    <cfRule type="cellIs" dxfId="939" priority="18" operator="lessThan">
      <formula>0</formula>
    </cfRule>
    <cfRule type="cellIs" dxfId="938" priority="19" operator="lessThan">
      <formula>0</formula>
    </cfRule>
  </conditionalFormatting>
  <conditionalFormatting sqref="T7:T28">
    <cfRule type="cellIs" dxfId="937" priority="14" operator="lessThan">
      <formula>0</formula>
    </cfRule>
    <cfRule type="cellIs" dxfId="936" priority="15" operator="lessThan">
      <formula>0</formula>
    </cfRule>
    <cfRule type="cellIs" dxfId="935" priority="16" operator="lessThan">
      <formula>0</formula>
    </cfRule>
  </conditionalFormatting>
  <conditionalFormatting sqref="D5:K5">
    <cfRule type="cellIs" dxfId="934" priority="13" operator="greaterThan">
      <formula>0</formula>
    </cfRule>
  </conditionalFormatting>
  <conditionalFormatting sqref="L4 L6 L28:L29">
    <cfRule type="cellIs" dxfId="933" priority="12" operator="equal">
      <formula>$L$4</formula>
    </cfRule>
  </conditionalFormatting>
  <conditionalFormatting sqref="D7:S7">
    <cfRule type="cellIs" dxfId="932" priority="11" operator="greaterThan">
      <formula>0</formula>
    </cfRule>
  </conditionalFormatting>
  <conditionalFormatting sqref="D9:S9">
    <cfRule type="cellIs" dxfId="931" priority="10" operator="greaterThan">
      <formula>0</formula>
    </cfRule>
  </conditionalFormatting>
  <conditionalFormatting sqref="D11:S11">
    <cfRule type="cellIs" dxfId="930" priority="9" operator="greaterThan">
      <formula>0</formula>
    </cfRule>
  </conditionalFormatting>
  <conditionalFormatting sqref="D13:S13">
    <cfRule type="cellIs" dxfId="929" priority="8" operator="greaterThan">
      <formula>0</formula>
    </cfRule>
  </conditionalFormatting>
  <conditionalFormatting sqref="D15:S15">
    <cfRule type="cellIs" dxfId="928" priority="7" operator="greaterThan">
      <formula>0</formula>
    </cfRule>
  </conditionalFormatting>
  <conditionalFormatting sqref="D17:S17">
    <cfRule type="cellIs" dxfId="927" priority="6" operator="greaterThan">
      <formula>0</formula>
    </cfRule>
  </conditionalFormatting>
  <conditionalFormatting sqref="D19:S19">
    <cfRule type="cellIs" dxfId="926" priority="5" operator="greaterThan">
      <formula>0</formula>
    </cfRule>
  </conditionalFormatting>
  <conditionalFormatting sqref="D21:S21">
    <cfRule type="cellIs" dxfId="925" priority="4" operator="greaterThan">
      <formula>0</formula>
    </cfRule>
  </conditionalFormatting>
  <conditionalFormatting sqref="D23:S23">
    <cfRule type="cellIs" dxfId="924" priority="3" operator="greaterThan">
      <formula>0</formula>
    </cfRule>
  </conditionalFormatting>
  <conditionalFormatting sqref="D25:S25">
    <cfRule type="cellIs" dxfId="923" priority="2" operator="greaterThan">
      <formula>0</formula>
    </cfRule>
  </conditionalFormatting>
  <conditionalFormatting sqref="D27:S27">
    <cfRule type="cellIs" dxfId="92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J29" sqref="J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68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'11'!D29</f>
        <v>585498</v>
      </c>
      <c r="E4" s="2">
        <f>'11'!E29</f>
        <v>4275</v>
      </c>
      <c r="F4" s="2">
        <f>'11'!F29</f>
        <v>11340</v>
      </c>
      <c r="G4" s="2">
        <f>'11'!G29</f>
        <v>990</v>
      </c>
      <c r="H4" s="2">
        <f>'11'!H29</f>
        <v>18095</v>
      </c>
      <c r="I4" s="2">
        <f>'11'!I29</f>
        <v>1031</v>
      </c>
      <c r="J4" s="2">
        <f>'11'!J29</f>
        <v>411</v>
      </c>
      <c r="K4" s="2">
        <f>'11'!K29</f>
        <v>414</v>
      </c>
      <c r="L4" s="2">
        <f>'11'!L29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11392</v>
      </c>
      <c r="E7" s="22"/>
      <c r="F7" s="22"/>
      <c r="G7" s="22"/>
      <c r="H7" s="22">
        <v>100</v>
      </c>
      <c r="I7" s="23">
        <v>5</v>
      </c>
      <c r="J7" s="23"/>
      <c r="K7" s="23"/>
      <c r="L7" s="23"/>
      <c r="M7" s="20">
        <f>D7+E7*20+F7*10+G7*9+H7*9</f>
        <v>12292</v>
      </c>
      <c r="N7" s="24">
        <f>D7+E7*20+F7*10+G7*9+H7*9+I7*191+J7*191+K7*182+L7*100</f>
        <v>13247</v>
      </c>
      <c r="O7" s="25">
        <f>M7*2.75%</f>
        <v>338.03000000000003</v>
      </c>
      <c r="P7" s="26"/>
      <c r="Q7" s="26">
        <v>115</v>
      </c>
      <c r="R7" s="24">
        <f>M7-(M7*2.75%)+I7*191+J7*191+K7*182+L7*100-Q7</f>
        <v>12793.97</v>
      </c>
      <c r="S7" s="25">
        <f>M7*0.95%</f>
        <v>116.774</v>
      </c>
      <c r="T7" s="27">
        <f>S7-Q7</f>
        <v>1.7740000000000009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5285</v>
      </c>
      <c r="E8" s="30"/>
      <c r="F8" s="30">
        <v>100</v>
      </c>
      <c r="G8" s="30"/>
      <c r="H8" s="30">
        <v>100</v>
      </c>
      <c r="I8" s="20">
        <v>4</v>
      </c>
      <c r="J8" s="20"/>
      <c r="K8" s="20">
        <v>10</v>
      </c>
      <c r="L8" s="20"/>
      <c r="M8" s="20">
        <f t="shared" ref="M8:M27" si="0">D8+E8*20+F8*10+G8*9+H8*9</f>
        <v>7185</v>
      </c>
      <c r="N8" s="24">
        <f t="shared" ref="N8:N27" si="1">D8+E8*20+F8*10+G8*9+H8*9+I8*191+J8*191+K8*182+L8*100</f>
        <v>9769</v>
      </c>
      <c r="O8" s="25">
        <f t="shared" ref="O8:O27" si="2">M8*2.75%</f>
        <v>197.58750000000001</v>
      </c>
      <c r="P8" s="26"/>
      <c r="Q8" s="26">
        <v>81</v>
      </c>
      <c r="R8" s="24">
        <f t="shared" ref="R8:R27" si="3">M8-(M8*2.75%)+I8*191+J8*191+K8*182+L8*100-Q8</f>
        <v>9490.4125000000004</v>
      </c>
      <c r="S8" s="25">
        <f t="shared" ref="S8:S27" si="4">M8*0.95%</f>
        <v>68.257499999999993</v>
      </c>
      <c r="T8" s="27">
        <f t="shared" ref="T8:T27" si="5">S8-Q8</f>
        <v>-12.742500000000007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16832</v>
      </c>
      <c r="E9" s="30">
        <v>30</v>
      </c>
      <c r="F9" s="30">
        <v>40</v>
      </c>
      <c r="G9" s="30"/>
      <c r="H9" s="30">
        <v>190</v>
      </c>
      <c r="I9" s="20">
        <v>7</v>
      </c>
      <c r="J9" s="20">
        <v>1</v>
      </c>
      <c r="K9" s="20"/>
      <c r="L9" s="20"/>
      <c r="M9" s="20">
        <f t="shared" si="0"/>
        <v>19542</v>
      </c>
      <c r="N9" s="24">
        <f t="shared" si="1"/>
        <v>21070</v>
      </c>
      <c r="O9" s="25">
        <f t="shared" si="2"/>
        <v>537.40499999999997</v>
      </c>
      <c r="P9" s="26">
        <v>3500</v>
      </c>
      <c r="Q9" s="26">
        <v>152</v>
      </c>
      <c r="R9" s="24">
        <f t="shared" si="3"/>
        <v>20380.595000000001</v>
      </c>
      <c r="S9" s="25">
        <f t="shared" si="4"/>
        <v>185.649</v>
      </c>
      <c r="T9" s="27">
        <f t="shared" si="5"/>
        <v>33.649000000000001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4323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4323</v>
      </c>
      <c r="N10" s="24">
        <f t="shared" si="1"/>
        <v>5278</v>
      </c>
      <c r="O10" s="25">
        <f t="shared" si="2"/>
        <v>118.88250000000001</v>
      </c>
      <c r="P10" s="26"/>
      <c r="Q10" s="26">
        <v>29</v>
      </c>
      <c r="R10" s="24">
        <f t="shared" si="3"/>
        <v>5130.1175000000003</v>
      </c>
      <c r="S10" s="25">
        <f t="shared" si="4"/>
        <v>41.0685</v>
      </c>
      <c r="T10" s="27">
        <f t="shared" si="5"/>
        <v>12.0685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3633</v>
      </c>
      <c r="E11" s="30"/>
      <c r="F11" s="30"/>
      <c r="G11" s="32"/>
      <c r="H11" s="30"/>
      <c r="I11" s="20">
        <v>6</v>
      </c>
      <c r="J11" s="20"/>
      <c r="K11" s="20">
        <v>4</v>
      </c>
      <c r="L11" s="20"/>
      <c r="M11" s="20">
        <f t="shared" si="0"/>
        <v>3633</v>
      </c>
      <c r="N11" s="24">
        <f t="shared" si="1"/>
        <v>5507</v>
      </c>
      <c r="O11" s="25">
        <f t="shared" si="2"/>
        <v>99.907499999999999</v>
      </c>
      <c r="P11" s="26"/>
      <c r="Q11" s="26">
        <v>27</v>
      </c>
      <c r="R11" s="24">
        <f t="shared" si="3"/>
        <v>5380.0925000000007</v>
      </c>
      <c r="S11" s="25">
        <f t="shared" si="4"/>
        <v>34.513500000000001</v>
      </c>
      <c r="T11" s="27">
        <f t="shared" si="5"/>
        <v>7.5135000000000005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4636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4636</v>
      </c>
      <c r="N12" s="24">
        <f t="shared" si="1"/>
        <v>5546</v>
      </c>
      <c r="O12" s="25">
        <f t="shared" si="2"/>
        <v>127.49</v>
      </c>
      <c r="P12" s="26"/>
      <c r="Q12" s="26">
        <v>28</v>
      </c>
      <c r="R12" s="24">
        <f t="shared" si="3"/>
        <v>5390.51</v>
      </c>
      <c r="S12" s="25">
        <f t="shared" si="4"/>
        <v>44.042000000000002</v>
      </c>
      <c r="T12" s="27">
        <f t="shared" si="5"/>
        <v>16.042000000000002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3300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3300</v>
      </c>
      <c r="N13" s="24">
        <f t="shared" si="1"/>
        <v>3300</v>
      </c>
      <c r="O13" s="25">
        <f t="shared" si="2"/>
        <v>90.75</v>
      </c>
      <c r="P13" s="26">
        <v>500</v>
      </c>
      <c r="Q13" s="26"/>
      <c r="R13" s="24">
        <f t="shared" si="3"/>
        <v>3209.25</v>
      </c>
      <c r="S13" s="25">
        <f t="shared" si="4"/>
        <v>31.349999999999998</v>
      </c>
      <c r="T13" s="27">
        <f t="shared" si="5"/>
        <v>31.349999999999998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8110</v>
      </c>
      <c r="E14" s="30"/>
      <c r="F14" s="30">
        <v>100</v>
      </c>
      <c r="G14" s="30"/>
      <c r="H14" s="30"/>
      <c r="I14" s="20"/>
      <c r="J14" s="20"/>
      <c r="K14" s="20"/>
      <c r="L14" s="20"/>
      <c r="M14" s="20">
        <f t="shared" si="0"/>
        <v>9110</v>
      </c>
      <c r="N14" s="24">
        <f t="shared" si="1"/>
        <v>9110</v>
      </c>
      <c r="O14" s="25">
        <f t="shared" si="2"/>
        <v>250.52500000000001</v>
      </c>
      <c r="P14" s="26"/>
      <c r="Q14" s="26">
        <v>130</v>
      </c>
      <c r="R14" s="24">
        <f t="shared" si="3"/>
        <v>8729.4750000000004</v>
      </c>
      <c r="S14" s="25">
        <f t="shared" si="4"/>
        <v>86.545000000000002</v>
      </c>
      <c r="T14" s="27">
        <f t="shared" si="5"/>
        <v>-43.454999999999998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14020</v>
      </c>
      <c r="E15" s="30"/>
      <c r="F15" s="30">
        <v>30</v>
      </c>
      <c r="G15" s="30"/>
      <c r="H15" s="30">
        <v>20</v>
      </c>
      <c r="I15" s="20"/>
      <c r="J15" s="20">
        <v>6</v>
      </c>
      <c r="K15" s="20"/>
      <c r="L15" s="20"/>
      <c r="M15" s="20">
        <f t="shared" si="0"/>
        <v>14500</v>
      </c>
      <c r="N15" s="24">
        <f t="shared" si="1"/>
        <v>15646</v>
      </c>
      <c r="O15" s="25">
        <f t="shared" si="2"/>
        <v>398.75</v>
      </c>
      <c r="P15" s="26">
        <v>41773</v>
      </c>
      <c r="Q15" s="26">
        <v>127</v>
      </c>
      <c r="R15" s="24">
        <f t="shared" si="3"/>
        <v>15120.25</v>
      </c>
      <c r="S15" s="25">
        <f t="shared" si="4"/>
        <v>137.75</v>
      </c>
      <c r="T15" s="27">
        <f t="shared" si="5"/>
        <v>10.75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9338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9338</v>
      </c>
      <c r="N16" s="24">
        <f t="shared" si="1"/>
        <v>9338</v>
      </c>
      <c r="O16" s="25">
        <f t="shared" si="2"/>
        <v>256.79500000000002</v>
      </c>
      <c r="P16" s="26">
        <v>8000</v>
      </c>
      <c r="Q16" s="26">
        <v>109</v>
      </c>
      <c r="R16" s="24">
        <f t="shared" si="3"/>
        <v>8972.2049999999999</v>
      </c>
      <c r="S16" s="25">
        <f t="shared" si="4"/>
        <v>88.710999999999999</v>
      </c>
      <c r="T16" s="27">
        <f t="shared" si="5"/>
        <v>-20.289000000000001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5724</v>
      </c>
      <c r="E17" s="30"/>
      <c r="F17" s="30"/>
      <c r="G17" s="30"/>
      <c r="H17" s="30">
        <v>80</v>
      </c>
      <c r="I17" s="20">
        <v>3</v>
      </c>
      <c r="J17" s="20"/>
      <c r="K17" s="20"/>
      <c r="L17" s="20"/>
      <c r="M17" s="20">
        <f t="shared" si="0"/>
        <v>6444</v>
      </c>
      <c r="N17" s="24">
        <f t="shared" si="1"/>
        <v>7017</v>
      </c>
      <c r="O17" s="25">
        <f t="shared" si="2"/>
        <v>177.21</v>
      </c>
      <c r="P17" s="26"/>
      <c r="Q17" s="26">
        <v>50</v>
      </c>
      <c r="R17" s="24">
        <f t="shared" si="3"/>
        <v>6789.79</v>
      </c>
      <c r="S17" s="25">
        <f t="shared" si="4"/>
        <v>61.217999999999996</v>
      </c>
      <c r="T17" s="27">
        <f t="shared" si="5"/>
        <v>11.217999999999996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7096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7096</v>
      </c>
      <c r="N18" s="24">
        <f t="shared" si="1"/>
        <v>7096</v>
      </c>
      <c r="O18" s="25">
        <f t="shared" si="2"/>
        <v>195.14000000000001</v>
      </c>
      <c r="P18" s="26"/>
      <c r="Q18" s="26">
        <v>100</v>
      </c>
      <c r="R18" s="24">
        <f t="shared" si="3"/>
        <v>6800.86</v>
      </c>
      <c r="S18" s="25">
        <f t="shared" si="4"/>
        <v>67.411999999999992</v>
      </c>
      <c r="T18" s="27">
        <f t="shared" si="5"/>
        <v>-32.588000000000008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11290</v>
      </c>
      <c r="E19" s="30">
        <v>10</v>
      </c>
      <c r="F19" s="30">
        <v>10</v>
      </c>
      <c r="G19" s="30"/>
      <c r="H19" s="30">
        <v>10</v>
      </c>
      <c r="I19" s="20">
        <v>5</v>
      </c>
      <c r="J19" s="20"/>
      <c r="K19" s="20"/>
      <c r="L19" s="20"/>
      <c r="M19" s="20">
        <f t="shared" si="0"/>
        <v>11680</v>
      </c>
      <c r="N19" s="24">
        <f t="shared" si="1"/>
        <v>12635</v>
      </c>
      <c r="O19" s="25">
        <f t="shared" si="2"/>
        <v>321.2</v>
      </c>
      <c r="P19" s="26"/>
      <c r="Q19" s="26">
        <v>100</v>
      </c>
      <c r="R19" s="24">
        <f t="shared" si="3"/>
        <v>12213.8</v>
      </c>
      <c r="S19" s="25">
        <f t="shared" si="4"/>
        <v>110.96</v>
      </c>
      <c r="T19" s="27">
        <f t="shared" si="5"/>
        <v>10.959999999999994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5655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5655</v>
      </c>
      <c r="N20" s="24">
        <f t="shared" si="1"/>
        <v>5655</v>
      </c>
      <c r="O20" s="25">
        <f t="shared" si="2"/>
        <v>155.51249999999999</v>
      </c>
      <c r="P20" s="26">
        <v>1500</v>
      </c>
      <c r="Q20" s="26">
        <v>120</v>
      </c>
      <c r="R20" s="24">
        <f t="shared" si="3"/>
        <v>5379.4875000000002</v>
      </c>
      <c r="S20" s="25">
        <f t="shared" si="4"/>
        <v>53.722499999999997</v>
      </c>
      <c r="T20" s="27">
        <f t="shared" si="5"/>
        <v>-66.277500000000003</v>
      </c>
      <c r="U20" t="s">
        <v>69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6584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6584</v>
      </c>
      <c r="N21" s="24">
        <f t="shared" si="1"/>
        <v>7348</v>
      </c>
      <c r="O21" s="25">
        <f t="shared" si="2"/>
        <v>181.06</v>
      </c>
      <c r="P21" s="26"/>
      <c r="Q21" s="26">
        <v>22</v>
      </c>
      <c r="R21" s="24">
        <f t="shared" si="3"/>
        <v>7144.94</v>
      </c>
      <c r="S21" s="25">
        <f t="shared" si="4"/>
        <v>62.548000000000002</v>
      </c>
      <c r="T21" s="27">
        <f t="shared" si="5"/>
        <v>40.548000000000002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19591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20041</v>
      </c>
      <c r="N22" s="24">
        <f t="shared" si="1"/>
        <v>20041</v>
      </c>
      <c r="O22" s="25">
        <f t="shared" si="2"/>
        <v>551.12750000000005</v>
      </c>
      <c r="P22" s="26">
        <v>2000</v>
      </c>
      <c r="Q22" s="26">
        <v>150</v>
      </c>
      <c r="R22" s="24">
        <f t="shared" si="3"/>
        <v>19339.872500000001</v>
      </c>
      <c r="S22" s="25">
        <f t="shared" si="4"/>
        <v>190.3895</v>
      </c>
      <c r="T22" s="27">
        <f t="shared" si="5"/>
        <v>40.389499999999998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5020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5020</v>
      </c>
      <c r="N23" s="24">
        <f t="shared" si="1"/>
        <v>5020</v>
      </c>
      <c r="O23" s="25">
        <f t="shared" si="2"/>
        <v>138.05000000000001</v>
      </c>
      <c r="P23" s="26"/>
      <c r="Q23" s="26">
        <v>50</v>
      </c>
      <c r="R23" s="24">
        <f t="shared" si="3"/>
        <v>4831.95</v>
      </c>
      <c r="S23" s="25">
        <f t="shared" si="4"/>
        <v>47.69</v>
      </c>
      <c r="T23" s="27">
        <f t="shared" si="5"/>
        <v>-2.3100000000000023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18627</v>
      </c>
      <c r="E24" s="30">
        <v>30</v>
      </c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19227</v>
      </c>
      <c r="N24" s="24">
        <f t="shared" si="1"/>
        <v>20182</v>
      </c>
      <c r="O24" s="25">
        <f t="shared" si="2"/>
        <v>528.74249999999995</v>
      </c>
      <c r="P24" s="26">
        <v>-1000</v>
      </c>
      <c r="Q24" s="26">
        <v>124</v>
      </c>
      <c r="R24" s="24">
        <f t="shared" si="3"/>
        <v>19529.2575</v>
      </c>
      <c r="S24" s="25">
        <f t="shared" si="4"/>
        <v>182.65649999999999</v>
      </c>
      <c r="T24" s="27">
        <f t="shared" si="5"/>
        <v>58.656499999999994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/>
      <c r="J25" s="20">
        <v>5</v>
      </c>
      <c r="K25" s="20"/>
      <c r="L25" s="20"/>
      <c r="M25" s="20">
        <f t="shared" si="0"/>
        <v>6377</v>
      </c>
      <c r="N25" s="24">
        <f t="shared" si="1"/>
        <v>7332</v>
      </c>
      <c r="O25" s="25">
        <f t="shared" si="2"/>
        <v>175.36750000000001</v>
      </c>
      <c r="P25" s="26">
        <v>7900</v>
      </c>
      <c r="Q25" s="26">
        <v>87</v>
      </c>
      <c r="R25" s="24">
        <f t="shared" si="3"/>
        <v>7069.6324999999997</v>
      </c>
      <c r="S25" s="25">
        <f t="shared" si="4"/>
        <v>60.581499999999998</v>
      </c>
      <c r="T25" s="27">
        <f t="shared" si="5"/>
        <v>-26.418500000000002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6476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6476</v>
      </c>
      <c r="N26" s="24">
        <f t="shared" si="1"/>
        <v>6476</v>
      </c>
      <c r="O26" s="25">
        <f t="shared" si="2"/>
        <v>178.09</v>
      </c>
      <c r="P26" s="26">
        <v>4500</v>
      </c>
      <c r="Q26" s="26">
        <v>87</v>
      </c>
      <c r="R26" s="24">
        <f t="shared" si="3"/>
        <v>6210.91</v>
      </c>
      <c r="S26" s="25">
        <f t="shared" si="4"/>
        <v>61.521999999999998</v>
      </c>
      <c r="T26" s="27">
        <f t="shared" si="5"/>
        <v>-25.478000000000002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10182</v>
      </c>
      <c r="E27" s="38"/>
      <c r="F27" s="39"/>
      <c r="G27" s="39"/>
      <c r="H27" s="39"/>
      <c r="I27" s="31">
        <v>20</v>
      </c>
      <c r="J27" s="31"/>
      <c r="K27" s="31"/>
      <c r="L27" s="31"/>
      <c r="M27" s="31">
        <f t="shared" si="0"/>
        <v>10182</v>
      </c>
      <c r="N27" s="40">
        <f t="shared" si="1"/>
        <v>14002</v>
      </c>
      <c r="O27" s="25">
        <f t="shared" si="2"/>
        <v>280.005</v>
      </c>
      <c r="P27" s="41"/>
      <c r="Q27" s="41">
        <v>100</v>
      </c>
      <c r="R27" s="24">
        <f t="shared" si="3"/>
        <v>13621.995000000001</v>
      </c>
      <c r="S27" s="42">
        <f t="shared" si="4"/>
        <v>96.728999999999999</v>
      </c>
      <c r="T27" s="43">
        <f t="shared" si="5"/>
        <v>-3.2710000000000008</v>
      </c>
    </row>
    <row r="28" spans="1:21" ht="16.5" thickBot="1" x14ac:dyDescent="0.3">
      <c r="A28" s="83" t="s">
        <v>38</v>
      </c>
      <c r="B28" s="84"/>
      <c r="C28" s="85"/>
      <c r="D28" s="44">
        <f t="shared" ref="D28:E28" si="6">SUM(D7:D27)</f>
        <v>183491</v>
      </c>
      <c r="E28" s="45">
        <f t="shared" si="6"/>
        <v>70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550</v>
      </c>
      <c r="I28" s="45">
        <f t="shared" si="7"/>
        <v>64</v>
      </c>
      <c r="J28" s="45">
        <f t="shared" si="7"/>
        <v>12</v>
      </c>
      <c r="K28" s="45">
        <f t="shared" si="7"/>
        <v>19</v>
      </c>
      <c r="L28" s="45">
        <f t="shared" si="7"/>
        <v>0</v>
      </c>
      <c r="M28" s="45">
        <f t="shared" si="7"/>
        <v>192641</v>
      </c>
      <c r="N28" s="45">
        <f t="shared" si="7"/>
        <v>210615</v>
      </c>
      <c r="O28" s="46">
        <f t="shared" si="7"/>
        <v>5297.6275000000005</v>
      </c>
      <c r="P28" s="45">
        <f t="shared" si="7"/>
        <v>68673</v>
      </c>
      <c r="Q28" s="45">
        <f t="shared" si="7"/>
        <v>1788</v>
      </c>
      <c r="R28" s="45">
        <f t="shared" si="7"/>
        <v>203529.37250000003</v>
      </c>
      <c r="S28" s="45">
        <f t="shared" si="7"/>
        <v>1830.0895000000003</v>
      </c>
      <c r="T28" s="47">
        <f t="shared" si="7"/>
        <v>42.08949999999998</v>
      </c>
    </row>
    <row r="29" spans="1:21" ht="15.75" thickBot="1" x14ac:dyDescent="0.3">
      <c r="A29" s="86" t="s">
        <v>39</v>
      </c>
      <c r="B29" s="87"/>
      <c r="C29" s="88"/>
      <c r="D29" s="48">
        <f>D4+D5-D28</f>
        <v>713695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17545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21" priority="43" operator="equal">
      <formula>212030016606640</formula>
    </cfRule>
  </conditionalFormatting>
  <conditionalFormatting sqref="D29 E4:E6 E28:K29">
    <cfRule type="cellIs" dxfId="920" priority="41" operator="equal">
      <formula>$E$4</formula>
    </cfRule>
    <cfRule type="cellIs" dxfId="919" priority="42" operator="equal">
      <formula>2120</formula>
    </cfRule>
  </conditionalFormatting>
  <conditionalFormatting sqref="D29:E29 F4:F6 F28:F29">
    <cfRule type="cellIs" dxfId="918" priority="39" operator="equal">
      <formula>$F$4</formula>
    </cfRule>
    <cfRule type="cellIs" dxfId="917" priority="40" operator="equal">
      <formula>300</formula>
    </cfRule>
  </conditionalFormatting>
  <conditionalFormatting sqref="G4:G6 G28:G29">
    <cfRule type="cellIs" dxfId="916" priority="37" operator="equal">
      <formula>$G$4</formula>
    </cfRule>
    <cfRule type="cellIs" dxfId="915" priority="38" operator="equal">
      <formula>1660</formula>
    </cfRule>
  </conditionalFormatting>
  <conditionalFormatting sqref="H4:H6 H28:H29">
    <cfRule type="cellIs" dxfId="914" priority="35" operator="equal">
      <formula>$H$4</formula>
    </cfRule>
    <cfRule type="cellIs" dxfId="913" priority="36" operator="equal">
      <formula>6640</formula>
    </cfRule>
  </conditionalFormatting>
  <conditionalFormatting sqref="T6:T28">
    <cfRule type="cellIs" dxfId="912" priority="34" operator="lessThan">
      <formula>0</formula>
    </cfRule>
  </conditionalFormatting>
  <conditionalFormatting sqref="T7:T27">
    <cfRule type="cellIs" dxfId="911" priority="31" operator="lessThan">
      <formula>0</formula>
    </cfRule>
    <cfRule type="cellIs" dxfId="910" priority="32" operator="lessThan">
      <formula>0</formula>
    </cfRule>
    <cfRule type="cellIs" dxfId="909" priority="33" operator="lessThan">
      <formula>0</formula>
    </cfRule>
  </conditionalFormatting>
  <conditionalFormatting sqref="E4:E6 E28:K28">
    <cfRule type="cellIs" dxfId="908" priority="30" operator="equal">
      <formula>$E$4</formula>
    </cfRule>
  </conditionalFormatting>
  <conditionalFormatting sqref="D28:D29 D6 D4:M4">
    <cfRule type="cellIs" dxfId="907" priority="29" operator="equal">
      <formula>$D$4</formula>
    </cfRule>
  </conditionalFormatting>
  <conditionalFormatting sqref="I4:I6 I28:I29">
    <cfRule type="cellIs" dxfId="906" priority="28" operator="equal">
      <formula>$I$4</formula>
    </cfRule>
  </conditionalFormatting>
  <conditionalFormatting sqref="J4:J6 J28:J29">
    <cfRule type="cellIs" dxfId="905" priority="27" operator="equal">
      <formula>$J$4</formula>
    </cfRule>
  </conditionalFormatting>
  <conditionalFormatting sqref="K4:K6 K28:K29">
    <cfRule type="cellIs" dxfId="904" priority="26" operator="equal">
      <formula>$K$4</formula>
    </cfRule>
  </conditionalFormatting>
  <conditionalFormatting sqref="M4:M6">
    <cfRule type="cellIs" dxfId="903" priority="25" operator="equal">
      <formula>$L$4</formula>
    </cfRule>
  </conditionalFormatting>
  <conditionalFormatting sqref="T7:T28">
    <cfRule type="cellIs" dxfId="902" priority="22" operator="lessThan">
      <formula>0</formula>
    </cfRule>
    <cfRule type="cellIs" dxfId="901" priority="23" operator="lessThan">
      <formula>0</formula>
    </cfRule>
    <cfRule type="cellIs" dxfId="900" priority="24" operator="lessThan">
      <formula>0</formula>
    </cfRule>
  </conditionalFormatting>
  <conditionalFormatting sqref="D5:K5">
    <cfRule type="cellIs" dxfId="899" priority="21" operator="greaterThan">
      <formula>0</formula>
    </cfRule>
  </conditionalFormatting>
  <conditionalFormatting sqref="T6:T28">
    <cfRule type="cellIs" dxfId="898" priority="20" operator="lessThan">
      <formula>0</formula>
    </cfRule>
  </conditionalFormatting>
  <conditionalFormatting sqref="T7:T27">
    <cfRule type="cellIs" dxfId="897" priority="17" operator="lessThan">
      <formula>0</formula>
    </cfRule>
    <cfRule type="cellIs" dxfId="896" priority="18" operator="lessThan">
      <formula>0</formula>
    </cfRule>
    <cfRule type="cellIs" dxfId="895" priority="19" operator="lessThan">
      <formula>0</formula>
    </cfRule>
  </conditionalFormatting>
  <conditionalFormatting sqref="T7:T28">
    <cfRule type="cellIs" dxfId="894" priority="14" operator="lessThan">
      <formula>0</formula>
    </cfRule>
    <cfRule type="cellIs" dxfId="893" priority="15" operator="lessThan">
      <formula>0</formula>
    </cfRule>
    <cfRule type="cellIs" dxfId="892" priority="16" operator="lessThan">
      <formula>0</formula>
    </cfRule>
  </conditionalFormatting>
  <conditionalFormatting sqref="D5:K5">
    <cfRule type="cellIs" dxfId="891" priority="13" operator="greaterThan">
      <formula>0</formula>
    </cfRule>
  </conditionalFormatting>
  <conditionalFormatting sqref="L4 L6 L28:L29">
    <cfRule type="cellIs" dxfId="890" priority="12" operator="equal">
      <formula>$L$4</formula>
    </cfRule>
  </conditionalFormatting>
  <conditionalFormatting sqref="D7:S7">
    <cfRule type="cellIs" dxfId="889" priority="11" operator="greaterThan">
      <formula>0</formula>
    </cfRule>
  </conditionalFormatting>
  <conditionalFormatting sqref="D9:S9">
    <cfRule type="cellIs" dxfId="888" priority="10" operator="greaterThan">
      <formula>0</formula>
    </cfRule>
  </conditionalFormatting>
  <conditionalFormatting sqref="D11:S11">
    <cfRule type="cellIs" dxfId="887" priority="9" operator="greaterThan">
      <formula>0</formula>
    </cfRule>
  </conditionalFormatting>
  <conditionalFormatting sqref="D13:S13">
    <cfRule type="cellIs" dxfId="886" priority="8" operator="greaterThan">
      <formula>0</formula>
    </cfRule>
  </conditionalFormatting>
  <conditionalFormatting sqref="D15:S15">
    <cfRule type="cellIs" dxfId="885" priority="7" operator="greaterThan">
      <formula>0</formula>
    </cfRule>
  </conditionalFormatting>
  <conditionalFormatting sqref="D17:S17">
    <cfRule type="cellIs" dxfId="884" priority="6" operator="greaterThan">
      <formula>0</formula>
    </cfRule>
  </conditionalFormatting>
  <conditionalFormatting sqref="D19:S19">
    <cfRule type="cellIs" dxfId="883" priority="5" operator="greaterThan">
      <formula>0</formula>
    </cfRule>
  </conditionalFormatting>
  <conditionalFormatting sqref="D21:S21">
    <cfRule type="cellIs" dxfId="882" priority="4" operator="greaterThan">
      <formula>0</formula>
    </cfRule>
  </conditionalFormatting>
  <conditionalFormatting sqref="D23:S23">
    <cfRule type="cellIs" dxfId="881" priority="3" operator="greaterThan">
      <formula>0</formula>
    </cfRule>
  </conditionalFormatting>
  <conditionalFormatting sqref="D25:S25">
    <cfRule type="cellIs" dxfId="880" priority="2" operator="greaterThan">
      <formula>0</formula>
    </cfRule>
  </conditionalFormatting>
  <conditionalFormatting sqref="D27:S27">
    <cfRule type="cellIs" dxfId="87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'12'!D29</f>
        <v>713695</v>
      </c>
      <c r="E4" s="2">
        <f>'12'!E29</f>
        <v>4205</v>
      </c>
      <c r="F4" s="2">
        <f>'12'!F29</f>
        <v>11060</v>
      </c>
      <c r="G4" s="2">
        <f>'12'!G29</f>
        <v>990</v>
      </c>
      <c r="H4" s="2">
        <f>'12'!H29</f>
        <v>17545</v>
      </c>
      <c r="I4" s="2">
        <f>'12'!I29</f>
        <v>967</v>
      </c>
      <c r="J4" s="2">
        <f>'12'!J29</f>
        <v>399</v>
      </c>
      <c r="K4" s="2">
        <f>'12'!K29</f>
        <v>395</v>
      </c>
      <c r="L4" s="2">
        <f>'12'!L29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3084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3084</v>
      </c>
      <c r="N28" s="45">
        <f t="shared" si="7"/>
        <v>3084</v>
      </c>
      <c r="O28" s="46">
        <f t="shared" si="7"/>
        <v>84.81</v>
      </c>
      <c r="P28" s="45">
        <f t="shared" si="7"/>
        <v>0</v>
      </c>
      <c r="Q28" s="45">
        <f t="shared" si="7"/>
        <v>0</v>
      </c>
      <c r="R28" s="45">
        <f t="shared" si="7"/>
        <v>2999.19</v>
      </c>
      <c r="S28" s="45">
        <f t="shared" si="7"/>
        <v>29.298000000000002</v>
      </c>
      <c r="T28" s="47">
        <f t="shared" si="7"/>
        <v>29.298000000000002</v>
      </c>
    </row>
    <row r="29" spans="1:20" ht="15.75" thickBot="1" x14ac:dyDescent="0.3">
      <c r="A29" s="86" t="s">
        <v>39</v>
      </c>
      <c r="B29" s="87"/>
      <c r="C29" s="88"/>
      <c r="D29" s="48">
        <f>D4+D5-D28</f>
        <v>710611</v>
      </c>
      <c r="E29" s="48">
        <f t="shared" ref="E29:L29" si="8">E4+E5-E28</f>
        <v>4205</v>
      </c>
      <c r="F29" s="48">
        <f t="shared" si="8"/>
        <v>11060</v>
      </c>
      <c r="G29" s="48">
        <f t="shared" si="8"/>
        <v>990</v>
      </c>
      <c r="H29" s="48">
        <f t="shared" si="8"/>
        <v>17545</v>
      </c>
      <c r="I29" s="48">
        <f t="shared" si="8"/>
        <v>967</v>
      </c>
      <c r="J29" s="48">
        <f t="shared" si="8"/>
        <v>399</v>
      </c>
      <c r="K29" s="48">
        <f t="shared" si="8"/>
        <v>395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8" priority="43" operator="equal">
      <formula>212030016606640</formula>
    </cfRule>
  </conditionalFormatting>
  <conditionalFormatting sqref="D29 E4:E6 E28:K29">
    <cfRule type="cellIs" dxfId="877" priority="41" operator="equal">
      <formula>$E$4</formula>
    </cfRule>
    <cfRule type="cellIs" dxfId="876" priority="42" operator="equal">
      <formula>2120</formula>
    </cfRule>
  </conditionalFormatting>
  <conditionalFormatting sqref="D29:E29 F4:F6 F28:F29">
    <cfRule type="cellIs" dxfId="875" priority="39" operator="equal">
      <formula>$F$4</formula>
    </cfRule>
    <cfRule type="cellIs" dxfId="874" priority="40" operator="equal">
      <formula>300</formula>
    </cfRule>
  </conditionalFormatting>
  <conditionalFormatting sqref="G4:G6 G28:G29">
    <cfRule type="cellIs" dxfId="873" priority="37" operator="equal">
      <formula>$G$4</formula>
    </cfRule>
    <cfRule type="cellIs" dxfId="872" priority="38" operator="equal">
      <formula>1660</formula>
    </cfRule>
  </conditionalFormatting>
  <conditionalFormatting sqref="H4:H6 H28:H29">
    <cfRule type="cellIs" dxfId="871" priority="35" operator="equal">
      <formula>$H$4</formula>
    </cfRule>
    <cfRule type="cellIs" dxfId="870" priority="36" operator="equal">
      <formula>6640</formula>
    </cfRule>
  </conditionalFormatting>
  <conditionalFormatting sqref="T6:T28">
    <cfRule type="cellIs" dxfId="869" priority="34" operator="lessThan">
      <formula>0</formula>
    </cfRule>
  </conditionalFormatting>
  <conditionalFormatting sqref="T7:T27">
    <cfRule type="cellIs" dxfId="868" priority="31" operator="lessThan">
      <formula>0</formula>
    </cfRule>
    <cfRule type="cellIs" dxfId="867" priority="32" operator="lessThan">
      <formula>0</formula>
    </cfRule>
    <cfRule type="cellIs" dxfId="866" priority="33" operator="lessThan">
      <formula>0</formula>
    </cfRule>
  </conditionalFormatting>
  <conditionalFormatting sqref="E4:E6 E28:K28">
    <cfRule type="cellIs" dxfId="865" priority="30" operator="equal">
      <formula>$E$4</formula>
    </cfRule>
  </conditionalFormatting>
  <conditionalFormatting sqref="D28:D29 D6 D4:M4">
    <cfRule type="cellIs" dxfId="864" priority="29" operator="equal">
      <formula>$D$4</formula>
    </cfRule>
  </conditionalFormatting>
  <conditionalFormatting sqref="I4:I6 I28:I29">
    <cfRule type="cellIs" dxfId="863" priority="28" operator="equal">
      <formula>$I$4</formula>
    </cfRule>
  </conditionalFormatting>
  <conditionalFormatting sqref="J4:J6 J28:J29">
    <cfRule type="cellIs" dxfId="862" priority="27" operator="equal">
      <formula>$J$4</formula>
    </cfRule>
  </conditionalFormatting>
  <conditionalFormatting sqref="K4:K6 K28:K29">
    <cfRule type="cellIs" dxfId="861" priority="26" operator="equal">
      <formula>$K$4</formula>
    </cfRule>
  </conditionalFormatting>
  <conditionalFormatting sqref="M4:M6">
    <cfRule type="cellIs" dxfId="860" priority="25" operator="equal">
      <formula>$L$4</formula>
    </cfRule>
  </conditionalFormatting>
  <conditionalFormatting sqref="T7:T28">
    <cfRule type="cellIs" dxfId="859" priority="22" operator="lessThan">
      <formula>0</formula>
    </cfRule>
    <cfRule type="cellIs" dxfId="858" priority="23" operator="lessThan">
      <formula>0</formula>
    </cfRule>
    <cfRule type="cellIs" dxfId="857" priority="24" operator="lessThan">
      <formula>0</formula>
    </cfRule>
  </conditionalFormatting>
  <conditionalFormatting sqref="D5:K5">
    <cfRule type="cellIs" dxfId="856" priority="21" operator="greaterThan">
      <formula>0</formula>
    </cfRule>
  </conditionalFormatting>
  <conditionalFormatting sqref="T6:T28">
    <cfRule type="cellIs" dxfId="855" priority="20" operator="lessThan">
      <formula>0</formula>
    </cfRule>
  </conditionalFormatting>
  <conditionalFormatting sqref="T7:T27">
    <cfRule type="cellIs" dxfId="854" priority="17" operator="lessThan">
      <formula>0</formula>
    </cfRule>
    <cfRule type="cellIs" dxfId="853" priority="18" operator="lessThan">
      <formula>0</formula>
    </cfRule>
    <cfRule type="cellIs" dxfId="852" priority="19" operator="lessThan">
      <formula>0</formula>
    </cfRule>
  </conditionalFormatting>
  <conditionalFormatting sqref="T7:T28">
    <cfRule type="cellIs" dxfId="851" priority="14" operator="lessThan">
      <formula>0</formula>
    </cfRule>
    <cfRule type="cellIs" dxfId="850" priority="15" operator="lessThan">
      <formula>0</formula>
    </cfRule>
    <cfRule type="cellIs" dxfId="849" priority="16" operator="lessThan">
      <formula>0</formula>
    </cfRule>
  </conditionalFormatting>
  <conditionalFormatting sqref="D5:K5">
    <cfRule type="cellIs" dxfId="848" priority="13" operator="greaterThan">
      <formula>0</formula>
    </cfRule>
  </conditionalFormatting>
  <conditionalFormatting sqref="L4 L6 L28:L29">
    <cfRule type="cellIs" dxfId="847" priority="12" operator="equal">
      <formula>$L$4</formula>
    </cfRule>
  </conditionalFormatting>
  <conditionalFormatting sqref="D7:S7">
    <cfRule type="cellIs" dxfId="846" priority="11" operator="greaterThan">
      <formula>0</formula>
    </cfRule>
  </conditionalFormatting>
  <conditionalFormatting sqref="D9:S9">
    <cfRule type="cellIs" dxfId="845" priority="10" operator="greaterThan">
      <formula>0</formula>
    </cfRule>
  </conditionalFormatting>
  <conditionalFormatting sqref="D11:S11">
    <cfRule type="cellIs" dxfId="844" priority="9" operator="greaterThan">
      <formula>0</formula>
    </cfRule>
  </conditionalFormatting>
  <conditionalFormatting sqref="D13:S13">
    <cfRule type="cellIs" dxfId="843" priority="8" operator="greaterThan">
      <formula>0</formula>
    </cfRule>
  </conditionalFormatting>
  <conditionalFormatting sqref="D15:S15">
    <cfRule type="cellIs" dxfId="842" priority="7" operator="greaterThan">
      <formula>0</formula>
    </cfRule>
  </conditionalFormatting>
  <conditionalFormatting sqref="D17:S17">
    <cfRule type="cellIs" dxfId="841" priority="6" operator="greaterThan">
      <formula>0</formula>
    </cfRule>
  </conditionalFormatting>
  <conditionalFormatting sqref="D19:S19">
    <cfRule type="cellIs" dxfId="840" priority="5" operator="greaterThan">
      <formula>0</formula>
    </cfRule>
  </conditionalFormatting>
  <conditionalFormatting sqref="D21:S21">
    <cfRule type="cellIs" dxfId="839" priority="4" operator="greaterThan">
      <formula>0</formula>
    </cfRule>
  </conditionalFormatting>
  <conditionalFormatting sqref="D23:S23">
    <cfRule type="cellIs" dxfId="838" priority="3" operator="greaterThan">
      <formula>0</formula>
    </cfRule>
  </conditionalFormatting>
  <conditionalFormatting sqref="D25:S25">
    <cfRule type="cellIs" dxfId="837" priority="2" operator="greaterThan">
      <formula>0</formula>
    </cfRule>
  </conditionalFormatting>
  <conditionalFormatting sqref="D27:S27">
    <cfRule type="cellIs" dxfId="83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1" sqref="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'13'!D29</f>
        <v>710611</v>
      </c>
      <c r="E4" s="2">
        <f>'13'!E29</f>
        <v>4205</v>
      </c>
      <c r="F4" s="2">
        <f>'13'!F29</f>
        <v>11060</v>
      </c>
      <c r="G4" s="2">
        <f>'13'!G29</f>
        <v>990</v>
      </c>
      <c r="H4" s="2">
        <f>'13'!H29</f>
        <v>17545</v>
      </c>
      <c r="I4" s="2">
        <f>'13'!I29</f>
        <v>967</v>
      </c>
      <c r="J4" s="2">
        <f>'13'!J29</f>
        <v>399</v>
      </c>
      <c r="K4" s="2">
        <f>'13'!K29</f>
        <v>395</v>
      </c>
      <c r="L4" s="2">
        <f>'13'!L29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9000</v>
      </c>
      <c r="E7" s="22"/>
      <c r="F7" s="22">
        <v>40</v>
      </c>
      <c r="G7" s="22">
        <v>20</v>
      </c>
      <c r="H7" s="22">
        <v>100</v>
      </c>
      <c r="I7" s="23"/>
      <c r="J7" s="23"/>
      <c r="K7" s="23">
        <v>1</v>
      </c>
      <c r="L7" s="23"/>
      <c r="M7" s="20">
        <f>D7+E7*20+F7*10+G7*9+H7*9</f>
        <v>10480</v>
      </c>
      <c r="N7" s="24">
        <f>D7+E7*20+F7*10+G7*9+H7*9+I7*191+J7*191+K7*182+L7*100</f>
        <v>10662</v>
      </c>
      <c r="O7" s="25">
        <f>M7*2.75%</f>
        <v>288.2</v>
      </c>
      <c r="P7" s="26"/>
      <c r="Q7" s="26">
        <v>99</v>
      </c>
      <c r="R7" s="24">
        <f>M7-(M7*2.75%)+I7*191+J7*191+K7*182+L7*100-Q7</f>
        <v>10274.799999999999</v>
      </c>
      <c r="S7" s="25">
        <f>M7*0.95%</f>
        <v>99.56</v>
      </c>
      <c r="T7" s="27">
        <f>S7-Q7</f>
        <v>0.56000000000000227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5771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5771</v>
      </c>
      <c r="N8" s="24">
        <f t="shared" ref="N8:N27" si="1">D8+E8*20+F8*10+G8*9+H8*9+I8*191+J8*191+K8*182+L8*100</f>
        <v>5771</v>
      </c>
      <c r="O8" s="25">
        <f t="shared" ref="O8:O27" si="2">M8*2.75%</f>
        <v>158.70250000000001</v>
      </c>
      <c r="P8" s="26">
        <v>1100</v>
      </c>
      <c r="Q8" s="26">
        <v>80</v>
      </c>
      <c r="R8" s="24">
        <f t="shared" ref="R8:R27" si="3">M8-(M8*2.75%)+I8*191+J8*191+K8*182+L8*100-Q8</f>
        <v>5532.2974999999997</v>
      </c>
      <c r="S8" s="25">
        <f t="shared" ref="S8:S27" si="4">M8*0.95%</f>
        <v>54.8245</v>
      </c>
      <c r="T8" s="27">
        <f t="shared" ref="T8:T27" si="5">S8-Q8</f>
        <v>-25.1755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14192</v>
      </c>
      <c r="E9" s="30"/>
      <c r="F9" s="30"/>
      <c r="G9" s="30"/>
      <c r="H9" s="30">
        <v>250</v>
      </c>
      <c r="I9" s="20"/>
      <c r="J9" s="20">
        <v>2</v>
      </c>
      <c r="K9" s="20">
        <v>5</v>
      </c>
      <c r="L9" s="20"/>
      <c r="M9" s="20">
        <f t="shared" si="0"/>
        <v>16442</v>
      </c>
      <c r="N9" s="24">
        <f t="shared" si="1"/>
        <v>17734</v>
      </c>
      <c r="O9" s="25">
        <f t="shared" si="2"/>
        <v>452.15500000000003</v>
      </c>
      <c r="P9" s="26">
        <v>8500</v>
      </c>
      <c r="Q9" s="26">
        <v>142</v>
      </c>
      <c r="R9" s="24">
        <f t="shared" si="3"/>
        <v>17139.845000000001</v>
      </c>
      <c r="S9" s="25">
        <f t="shared" si="4"/>
        <v>156.19899999999998</v>
      </c>
      <c r="T9" s="27">
        <f t="shared" si="5"/>
        <v>14.198999999999984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4355</v>
      </c>
      <c r="E10" s="30">
        <v>50</v>
      </c>
      <c r="F10" s="30">
        <v>20</v>
      </c>
      <c r="G10" s="30"/>
      <c r="H10" s="30"/>
      <c r="I10" s="20">
        <v>3</v>
      </c>
      <c r="J10" s="20">
        <v>2</v>
      </c>
      <c r="K10" s="20"/>
      <c r="L10" s="20"/>
      <c r="M10" s="20">
        <f t="shared" si="0"/>
        <v>5555</v>
      </c>
      <c r="N10" s="24">
        <f t="shared" si="1"/>
        <v>6510</v>
      </c>
      <c r="O10" s="25">
        <f t="shared" si="2"/>
        <v>152.76249999999999</v>
      </c>
      <c r="P10" s="26"/>
      <c r="Q10" s="26">
        <v>27</v>
      </c>
      <c r="R10" s="24">
        <f t="shared" si="3"/>
        <v>6330.2375000000002</v>
      </c>
      <c r="S10" s="25">
        <f t="shared" si="4"/>
        <v>52.772500000000001</v>
      </c>
      <c r="T10" s="27">
        <f t="shared" si="5"/>
        <v>25.772500000000001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50</v>
      </c>
      <c r="R11" s="24">
        <f t="shared" si="3"/>
        <v>5250.125</v>
      </c>
      <c r="S11" s="25">
        <f t="shared" si="4"/>
        <v>51.774999999999999</v>
      </c>
      <c r="T11" s="27">
        <f t="shared" si="5"/>
        <v>1.7749999999999986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3904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3904</v>
      </c>
      <c r="N12" s="24">
        <f t="shared" si="1"/>
        <v>3904</v>
      </c>
      <c r="O12" s="25">
        <f t="shared" si="2"/>
        <v>107.36</v>
      </c>
      <c r="P12" s="26"/>
      <c r="Q12" s="26">
        <v>26</v>
      </c>
      <c r="R12" s="24">
        <f t="shared" si="3"/>
        <v>3770.64</v>
      </c>
      <c r="S12" s="25">
        <f t="shared" si="4"/>
        <v>37.088000000000001</v>
      </c>
      <c r="T12" s="27">
        <f t="shared" si="5"/>
        <v>11.088000000000001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5722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5722</v>
      </c>
      <c r="N13" s="24">
        <f t="shared" si="1"/>
        <v>5722</v>
      </c>
      <c r="O13" s="25">
        <f t="shared" si="2"/>
        <v>157.35499999999999</v>
      </c>
      <c r="P13" s="26"/>
      <c r="Q13" s="26"/>
      <c r="R13" s="24">
        <f t="shared" si="3"/>
        <v>5564.6450000000004</v>
      </c>
      <c r="S13" s="25">
        <f t="shared" si="4"/>
        <v>54.359000000000002</v>
      </c>
      <c r="T13" s="27">
        <f t="shared" si="5"/>
        <v>54.359000000000002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14317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15217</v>
      </c>
      <c r="N14" s="24">
        <f t="shared" si="1"/>
        <v>17037</v>
      </c>
      <c r="O14" s="25">
        <f t="shared" si="2"/>
        <v>418.46750000000003</v>
      </c>
      <c r="P14" s="26"/>
      <c r="Q14" s="26">
        <v>129</v>
      </c>
      <c r="R14" s="24">
        <f t="shared" si="3"/>
        <v>16489.532500000001</v>
      </c>
      <c r="S14" s="25">
        <f t="shared" si="4"/>
        <v>144.5615</v>
      </c>
      <c r="T14" s="27">
        <f t="shared" si="5"/>
        <v>15.561499999999995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14831</v>
      </c>
      <c r="E15" s="30">
        <v>20</v>
      </c>
      <c r="F15" s="30"/>
      <c r="G15" s="30"/>
      <c r="H15" s="30">
        <v>10</v>
      </c>
      <c r="I15" s="20">
        <v>2</v>
      </c>
      <c r="J15" s="20"/>
      <c r="K15" s="20">
        <v>2</v>
      </c>
      <c r="L15" s="20"/>
      <c r="M15" s="20">
        <f t="shared" si="0"/>
        <v>15321</v>
      </c>
      <c r="N15" s="24">
        <f t="shared" si="1"/>
        <v>16067</v>
      </c>
      <c r="O15" s="25">
        <f t="shared" si="2"/>
        <v>421.32749999999999</v>
      </c>
      <c r="P15" s="26"/>
      <c r="Q15" s="26">
        <v>136</v>
      </c>
      <c r="R15" s="24">
        <f t="shared" si="3"/>
        <v>15509.672500000001</v>
      </c>
      <c r="S15" s="25">
        <f t="shared" si="4"/>
        <v>145.54949999999999</v>
      </c>
      <c r="T15" s="27">
        <f t="shared" si="5"/>
        <v>9.5494999999999948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12156</v>
      </c>
      <c r="E16" s="30">
        <v>100</v>
      </c>
      <c r="F16" s="30">
        <v>100</v>
      </c>
      <c r="G16" s="30"/>
      <c r="H16" s="30"/>
      <c r="I16" s="20">
        <v>5</v>
      </c>
      <c r="J16" s="20"/>
      <c r="K16" s="20">
        <v>5</v>
      </c>
      <c r="L16" s="20"/>
      <c r="M16" s="20">
        <f t="shared" si="0"/>
        <v>15156</v>
      </c>
      <c r="N16" s="24">
        <f t="shared" si="1"/>
        <v>17021</v>
      </c>
      <c r="O16" s="25">
        <f t="shared" si="2"/>
        <v>416.79</v>
      </c>
      <c r="P16" s="26">
        <v>-2000</v>
      </c>
      <c r="Q16" s="26">
        <v>254</v>
      </c>
      <c r="R16" s="24">
        <f t="shared" si="3"/>
        <v>16350.21</v>
      </c>
      <c r="S16" s="25">
        <f t="shared" si="4"/>
        <v>143.982</v>
      </c>
      <c r="T16" s="27">
        <f t="shared" si="5"/>
        <v>-110.018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1432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1432</v>
      </c>
      <c r="N17" s="24">
        <f t="shared" si="1"/>
        <v>1432</v>
      </c>
      <c r="O17" s="25">
        <f t="shared" si="2"/>
        <v>39.380000000000003</v>
      </c>
      <c r="P17" s="26"/>
      <c r="Q17" s="26"/>
      <c r="R17" s="24">
        <f t="shared" si="3"/>
        <v>1392.62</v>
      </c>
      <c r="S17" s="25">
        <f t="shared" si="4"/>
        <v>13.603999999999999</v>
      </c>
      <c r="T17" s="27">
        <f t="shared" si="5"/>
        <v>13.603999999999999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6171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6171</v>
      </c>
      <c r="N18" s="24">
        <f t="shared" si="1"/>
        <v>6171</v>
      </c>
      <c r="O18" s="25">
        <f t="shared" si="2"/>
        <v>169.70250000000001</v>
      </c>
      <c r="P18" s="26">
        <v>6800</v>
      </c>
      <c r="Q18" s="26">
        <v>100</v>
      </c>
      <c r="R18" s="24">
        <f t="shared" si="3"/>
        <v>5901.2974999999997</v>
      </c>
      <c r="S18" s="25">
        <f t="shared" si="4"/>
        <v>58.624499999999998</v>
      </c>
      <c r="T18" s="27">
        <f t="shared" si="5"/>
        <v>-41.375500000000002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6981</v>
      </c>
      <c r="E19" s="30"/>
      <c r="F19" s="30"/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7881</v>
      </c>
      <c r="N19" s="24">
        <f t="shared" si="1"/>
        <v>9791</v>
      </c>
      <c r="O19" s="25">
        <f t="shared" si="2"/>
        <v>216.72749999999999</v>
      </c>
      <c r="P19" s="26"/>
      <c r="Q19" s="26">
        <v>100</v>
      </c>
      <c r="R19" s="24">
        <f t="shared" si="3"/>
        <v>9474.2724999999991</v>
      </c>
      <c r="S19" s="25">
        <f t="shared" si="4"/>
        <v>74.869500000000002</v>
      </c>
      <c r="T19" s="27">
        <f t="shared" si="5"/>
        <v>-25.130499999999998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3238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3238</v>
      </c>
      <c r="N20" s="24">
        <f t="shared" si="1"/>
        <v>3238</v>
      </c>
      <c r="O20" s="25">
        <f t="shared" si="2"/>
        <v>89.045000000000002</v>
      </c>
      <c r="P20" s="26"/>
      <c r="Q20" s="26"/>
      <c r="R20" s="24">
        <f t="shared" si="3"/>
        <v>3148.9549999999999</v>
      </c>
      <c r="S20" s="25">
        <f t="shared" si="4"/>
        <v>30.760999999999999</v>
      </c>
      <c r="T20" s="27">
        <f t="shared" si="5"/>
        <v>30.760999999999999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6846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6846</v>
      </c>
      <c r="N21" s="24">
        <f t="shared" si="1"/>
        <v>7801</v>
      </c>
      <c r="O21" s="25">
        <f t="shared" si="2"/>
        <v>188.26500000000001</v>
      </c>
      <c r="P21" s="26"/>
      <c r="Q21" s="26">
        <v>20</v>
      </c>
      <c r="R21" s="24">
        <f t="shared" si="3"/>
        <v>7592.7349999999997</v>
      </c>
      <c r="S21" s="25">
        <f t="shared" si="4"/>
        <v>65.036999999999992</v>
      </c>
      <c r="T21" s="27">
        <f t="shared" si="5"/>
        <v>45.036999999999992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12950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12950</v>
      </c>
      <c r="N22" s="24">
        <f t="shared" si="1"/>
        <v>12950</v>
      </c>
      <c r="O22" s="25">
        <f t="shared" si="2"/>
        <v>356.125</v>
      </c>
      <c r="P22" s="26"/>
      <c r="Q22" s="26">
        <v>100</v>
      </c>
      <c r="R22" s="24">
        <f t="shared" si="3"/>
        <v>12493.875</v>
      </c>
      <c r="S22" s="25">
        <f t="shared" si="4"/>
        <v>123.02499999999999</v>
      </c>
      <c r="T22" s="27">
        <f t="shared" si="5"/>
        <v>23.024999999999991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6781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6781</v>
      </c>
      <c r="N23" s="24">
        <f t="shared" si="1"/>
        <v>6781</v>
      </c>
      <c r="O23" s="25">
        <f t="shared" si="2"/>
        <v>186.47749999999999</v>
      </c>
      <c r="P23" s="26"/>
      <c r="Q23" s="26">
        <v>60</v>
      </c>
      <c r="R23" s="24">
        <f t="shared" si="3"/>
        <v>6534.5225</v>
      </c>
      <c r="S23" s="25">
        <f t="shared" si="4"/>
        <v>64.419499999999999</v>
      </c>
      <c r="T23" s="27">
        <f t="shared" si="5"/>
        <v>4.4194999999999993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17677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17677</v>
      </c>
      <c r="N24" s="24">
        <f t="shared" si="1"/>
        <v>17677</v>
      </c>
      <c r="O24" s="25">
        <f t="shared" si="2"/>
        <v>486.11750000000001</v>
      </c>
      <c r="P24" s="26">
        <v>-2000</v>
      </c>
      <c r="Q24" s="26">
        <v>121</v>
      </c>
      <c r="R24" s="24">
        <f t="shared" si="3"/>
        <v>17069.8825</v>
      </c>
      <c r="S24" s="25">
        <f t="shared" si="4"/>
        <v>167.9315</v>
      </c>
      <c r="T24" s="27">
        <f t="shared" si="5"/>
        <v>46.9315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7234</v>
      </c>
      <c r="E25" s="30">
        <v>10</v>
      </c>
      <c r="F25" s="30">
        <v>20</v>
      </c>
      <c r="G25" s="30"/>
      <c r="H25" s="30">
        <v>20</v>
      </c>
      <c r="I25" s="20">
        <v>6</v>
      </c>
      <c r="J25" s="20"/>
      <c r="K25" s="20"/>
      <c r="L25" s="20"/>
      <c r="M25" s="20">
        <f t="shared" si="0"/>
        <v>7814</v>
      </c>
      <c r="N25" s="24">
        <f t="shared" si="1"/>
        <v>8960</v>
      </c>
      <c r="O25" s="25">
        <f t="shared" si="2"/>
        <v>214.88499999999999</v>
      </c>
      <c r="P25" s="26"/>
      <c r="Q25" s="26">
        <v>82</v>
      </c>
      <c r="R25" s="24">
        <f t="shared" si="3"/>
        <v>8663.1149999999998</v>
      </c>
      <c r="S25" s="25">
        <f t="shared" si="4"/>
        <v>74.233000000000004</v>
      </c>
      <c r="T25" s="27">
        <f t="shared" si="5"/>
        <v>-7.7669999999999959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11253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11253</v>
      </c>
      <c r="N26" s="24">
        <f t="shared" si="1"/>
        <v>12208</v>
      </c>
      <c r="O26" s="25">
        <f t="shared" si="2"/>
        <v>309.45749999999998</v>
      </c>
      <c r="P26" s="26">
        <v>-1000</v>
      </c>
      <c r="Q26" s="26">
        <v>108</v>
      </c>
      <c r="R26" s="24">
        <f t="shared" si="3"/>
        <v>11790.5425</v>
      </c>
      <c r="S26" s="25">
        <f t="shared" si="4"/>
        <v>106.90349999999999</v>
      </c>
      <c r="T26" s="27">
        <f t="shared" si="5"/>
        <v>-1.096500000000006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8448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8448</v>
      </c>
      <c r="N27" s="40">
        <f t="shared" si="1"/>
        <v>8448</v>
      </c>
      <c r="O27" s="25">
        <f t="shared" si="2"/>
        <v>232.32</v>
      </c>
      <c r="P27" s="41"/>
      <c r="Q27" s="41">
        <v>100</v>
      </c>
      <c r="R27" s="24">
        <f t="shared" si="3"/>
        <v>8115.68</v>
      </c>
      <c r="S27" s="42">
        <f t="shared" si="4"/>
        <v>80.256</v>
      </c>
      <c r="T27" s="43">
        <f t="shared" si="5"/>
        <v>-19.744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178709</v>
      </c>
      <c r="E28" s="45">
        <f t="shared" si="6"/>
        <v>180</v>
      </c>
      <c r="F28" s="45">
        <f t="shared" ref="F28:T28" si="7">SUM(F7:F27)</f>
        <v>180</v>
      </c>
      <c r="G28" s="45">
        <f t="shared" si="7"/>
        <v>20</v>
      </c>
      <c r="H28" s="45">
        <f t="shared" si="7"/>
        <v>580</v>
      </c>
      <c r="I28" s="45">
        <f t="shared" si="7"/>
        <v>36</v>
      </c>
      <c r="J28" s="45">
        <f t="shared" si="7"/>
        <v>4</v>
      </c>
      <c r="K28" s="45">
        <f t="shared" si="7"/>
        <v>23</v>
      </c>
      <c r="L28" s="45">
        <f t="shared" si="7"/>
        <v>0</v>
      </c>
      <c r="M28" s="45">
        <f t="shared" si="7"/>
        <v>189509</v>
      </c>
      <c r="N28" s="45">
        <f t="shared" si="7"/>
        <v>201335</v>
      </c>
      <c r="O28" s="46">
        <f t="shared" si="7"/>
        <v>5211.4974999999995</v>
      </c>
      <c r="P28" s="45">
        <f t="shared" si="7"/>
        <v>11400</v>
      </c>
      <c r="Q28" s="45">
        <f t="shared" si="7"/>
        <v>1734</v>
      </c>
      <c r="R28" s="45">
        <f t="shared" si="7"/>
        <v>194389.5025</v>
      </c>
      <c r="S28" s="45">
        <f t="shared" si="7"/>
        <v>1800.3354999999997</v>
      </c>
      <c r="T28" s="47">
        <f t="shared" si="7"/>
        <v>66.335499999999954</v>
      </c>
    </row>
    <row r="29" spans="1:20" ht="15.75" thickBot="1" x14ac:dyDescent="0.3">
      <c r="A29" s="86" t="s">
        <v>39</v>
      </c>
      <c r="B29" s="87"/>
      <c r="C29" s="88"/>
      <c r="D29" s="48">
        <f>D4+D5-D28</f>
        <v>531902</v>
      </c>
      <c r="E29" s="48">
        <f t="shared" ref="E29:L29" si="8">E4+E5-E28</f>
        <v>4025</v>
      </c>
      <c r="F29" s="48">
        <f t="shared" si="8"/>
        <v>10880</v>
      </c>
      <c r="G29" s="48">
        <f t="shared" si="8"/>
        <v>970</v>
      </c>
      <c r="H29" s="48">
        <f t="shared" si="8"/>
        <v>16965</v>
      </c>
      <c r="I29" s="48">
        <f t="shared" si="8"/>
        <v>931</v>
      </c>
      <c r="J29" s="48">
        <f t="shared" si="8"/>
        <v>395</v>
      </c>
      <c r="K29" s="48">
        <f t="shared" si="8"/>
        <v>372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35" priority="43" operator="equal">
      <formula>212030016606640</formula>
    </cfRule>
  </conditionalFormatting>
  <conditionalFormatting sqref="D29 E4:E6 E28:K29">
    <cfRule type="cellIs" dxfId="834" priority="41" operator="equal">
      <formula>$E$4</formula>
    </cfRule>
    <cfRule type="cellIs" dxfId="833" priority="42" operator="equal">
      <formula>2120</formula>
    </cfRule>
  </conditionalFormatting>
  <conditionalFormatting sqref="D29:E29 F4:F6 F28:F29">
    <cfRule type="cellIs" dxfId="832" priority="39" operator="equal">
      <formula>$F$4</formula>
    </cfRule>
    <cfRule type="cellIs" dxfId="831" priority="40" operator="equal">
      <formula>300</formula>
    </cfRule>
  </conditionalFormatting>
  <conditionalFormatting sqref="G4:G6 G28:G29">
    <cfRule type="cellIs" dxfId="830" priority="37" operator="equal">
      <formula>$G$4</formula>
    </cfRule>
    <cfRule type="cellIs" dxfId="829" priority="38" operator="equal">
      <formula>1660</formula>
    </cfRule>
  </conditionalFormatting>
  <conditionalFormatting sqref="H4:H6 H28:H29">
    <cfRule type="cellIs" dxfId="828" priority="35" operator="equal">
      <formula>$H$4</formula>
    </cfRule>
    <cfRule type="cellIs" dxfId="827" priority="36" operator="equal">
      <formula>6640</formula>
    </cfRule>
  </conditionalFormatting>
  <conditionalFormatting sqref="T6:T28">
    <cfRule type="cellIs" dxfId="826" priority="34" operator="lessThan">
      <formula>0</formula>
    </cfRule>
  </conditionalFormatting>
  <conditionalFormatting sqref="T7:T27">
    <cfRule type="cellIs" dxfId="825" priority="31" operator="lessThan">
      <formula>0</formula>
    </cfRule>
    <cfRule type="cellIs" dxfId="824" priority="32" operator="lessThan">
      <formula>0</formula>
    </cfRule>
    <cfRule type="cellIs" dxfId="823" priority="33" operator="lessThan">
      <formula>0</formula>
    </cfRule>
  </conditionalFormatting>
  <conditionalFormatting sqref="E4:E6 E28:K28">
    <cfRule type="cellIs" dxfId="822" priority="30" operator="equal">
      <formula>$E$4</formula>
    </cfRule>
  </conditionalFormatting>
  <conditionalFormatting sqref="D28:D29 D6 D4:M4">
    <cfRule type="cellIs" dxfId="821" priority="29" operator="equal">
      <formula>$D$4</formula>
    </cfRule>
  </conditionalFormatting>
  <conditionalFormatting sqref="I4:I6 I28:I29">
    <cfRule type="cellIs" dxfId="820" priority="28" operator="equal">
      <formula>$I$4</formula>
    </cfRule>
  </conditionalFormatting>
  <conditionalFormatting sqref="J4:J6 J28:J29">
    <cfRule type="cellIs" dxfId="819" priority="27" operator="equal">
      <formula>$J$4</formula>
    </cfRule>
  </conditionalFormatting>
  <conditionalFormatting sqref="K4:K6 K28:K29">
    <cfRule type="cellIs" dxfId="818" priority="26" operator="equal">
      <formula>$K$4</formula>
    </cfRule>
  </conditionalFormatting>
  <conditionalFormatting sqref="M4:M6">
    <cfRule type="cellIs" dxfId="817" priority="25" operator="equal">
      <formula>$L$4</formula>
    </cfRule>
  </conditionalFormatting>
  <conditionalFormatting sqref="T7:T28">
    <cfRule type="cellIs" dxfId="816" priority="22" operator="lessThan">
      <formula>0</formula>
    </cfRule>
    <cfRule type="cellIs" dxfId="815" priority="23" operator="lessThan">
      <formula>0</formula>
    </cfRule>
    <cfRule type="cellIs" dxfId="814" priority="24" operator="lessThan">
      <formula>0</formula>
    </cfRule>
  </conditionalFormatting>
  <conditionalFormatting sqref="D5:K5">
    <cfRule type="cellIs" dxfId="813" priority="21" operator="greaterThan">
      <formula>0</formula>
    </cfRule>
  </conditionalFormatting>
  <conditionalFormatting sqref="T6:T28">
    <cfRule type="cellIs" dxfId="812" priority="20" operator="lessThan">
      <formula>0</formula>
    </cfRule>
  </conditionalFormatting>
  <conditionalFormatting sqref="T7:T27">
    <cfRule type="cellIs" dxfId="811" priority="17" operator="lessThan">
      <formula>0</formula>
    </cfRule>
    <cfRule type="cellIs" dxfId="810" priority="18" operator="lessThan">
      <formula>0</formula>
    </cfRule>
    <cfRule type="cellIs" dxfId="809" priority="19" operator="lessThan">
      <formula>0</formula>
    </cfRule>
  </conditionalFormatting>
  <conditionalFormatting sqref="T7:T28">
    <cfRule type="cellIs" dxfId="808" priority="14" operator="lessThan">
      <formula>0</formula>
    </cfRule>
    <cfRule type="cellIs" dxfId="807" priority="15" operator="lessThan">
      <formula>0</formula>
    </cfRule>
    <cfRule type="cellIs" dxfId="806" priority="16" operator="lessThan">
      <formula>0</formula>
    </cfRule>
  </conditionalFormatting>
  <conditionalFormatting sqref="D5:K5">
    <cfRule type="cellIs" dxfId="805" priority="13" operator="greaterThan">
      <formula>0</formula>
    </cfRule>
  </conditionalFormatting>
  <conditionalFormatting sqref="L4 L6 L28:L29">
    <cfRule type="cellIs" dxfId="804" priority="12" operator="equal">
      <formula>$L$4</formula>
    </cfRule>
  </conditionalFormatting>
  <conditionalFormatting sqref="D7:S7">
    <cfRule type="cellIs" dxfId="803" priority="11" operator="greaterThan">
      <formula>0</formula>
    </cfRule>
  </conditionalFormatting>
  <conditionalFormatting sqref="D9:S9">
    <cfRule type="cellIs" dxfId="802" priority="10" operator="greaterThan">
      <formula>0</formula>
    </cfRule>
  </conditionalFormatting>
  <conditionalFormatting sqref="D11:S11">
    <cfRule type="cellIs" dxfId="801" priority="9" operator="greaterThan">
      <formula>0</formula>
    </cfRule>
  </conditionalFormatting>
  <conditionalFormatting sqref="D13:S13">
    <cfRule type="cellIs" dxfId="800" priority="8" operator="greaterThan">
      <formula>0</formula>
    </cfRule>
  </conditionalFormatting>
  <conditionalFormatting sqref="D15:S15">
    <cfRule type="cellIs" dxfId="799" priority="7" operator="greaterThan">
      <formula>0</formula>
    </cfRule>
  </conditionalFormatting>
  <conditionalFormatting sqref="D17:S17">
    <cfRule type="cellIs" dxfId="798" priority="6" operator="greaterThan">
      <formula>0</formula>
    </cfRule>
  </conditionalFormatting>
  <conditionalFormatting sqref="D19:S19">
    <cfRule type="cellIs" dxfId="797" priority="5" operator="greaterThan">
      <formula>0</formula>
    </cfRule>
  </conditionalFormatting>
  <conditionalFormatting sqref="D21:S21">
    <cfRule type="cellIs" dxfId="796" priority="4" operator="greaterThan">
      <formula>0</formula>
    </cfRule>
  </conditionalFormatting>
  <conditionalFormatting sqref="D23:S23">
    <cfRule type="cellIs" dxfId="795" priority="3" operator="greaterThan">
      <formula>0</formula>
    </cfRule>
  </conditionalFormatting>
  <conditionalFormatting sqref="D25:S25">
    <cfRule type="cellIs" dxfId="794" priority="2" operator="greaterThan">
      <formula>0</formula>
    </cfRule>
  </conditionalFormatting>
  <conditionalFormatting sqref="D27:S27">
    <cfRule type="cellIs" dxfId="79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Normal="100" workbookViewId="0">
      <pane ySplit="6" topLeftCell="A7" activePane="bottomLeft" state="frozen"/>
      <selection pane="bottomLeft" activeCell="R11" sqref="R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72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'14'!D29</f>
        <v>531902</v>
      </c>
      <c r="E4" s="2">
        <f>'14'!E29</f>
        <v>4025</v>
      </c>
      <c r="F4" s="2">
        <f>'14'!F29</f>
        <v>10880</v>
      </c>
      <c r="G4" s="2">
        <f>'14'!G29</f>
        <v>970</v>
      </c>
      <c r="H4" s="2">
        <f>'14'!H29</f>
        <v>16965</v>
      </c>
      <c r="I4" s="2">
        <f>'14'!I29</f>
        <v>931</v>
      </c>
      <c r="J4" s="2">
        <f>'14'!J29</f>
        <v>395</v>
      </c>
      <c r="K4" s="2">
        <f>'14'!K29</f>
        <v>372</v>
      </c>
      <c r="L4" s="2">
        <f>'14'!L29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254857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9137</v>
      </c>
      <c r="E7" s="22"/>
      <c r="F7" s="22"/>
      <c r="G7" s="22"/>
      <c r="H7" s="22">
        <v>20</v>
      </c>
      <c r="I7" s="23"/>
      <c r="J7" s="23"/>
      <c r="K7" s="23"/>
      <c r="L7" s="23"/>
      <c r="M7" s="20">
        <f>D7+E7*20+F7*10+G7*9+H7*9</f>
        <v>9317</v>
      </c>
      <c r="N7" s="24">
        <f>D7+E7*20+F7*10+G7*9+H7*9+I7*191+J7*191+K7*182+L7*100</f>
        <v>9317</v>
      </c>
      <c r="O7" s="25">
        <f>M7*2.75%</f>
        <v>256.21750000000003</v>
      </c>
      <c r="P7" s="26"/>
      <c r="Q7" s="26">
        <v>85</v>
      </c>
      <c r="R7" s="24">
        <f>M7-(M7*2.75%)+I7*191+J7*191+K7*182+L7*100-Q7</f>
        <v>8975.7824999999993</v>
      </c>
      <c r="S7" s="25">
        <f>M7*0.95%</f>
        <v>88.511499999999998</v>
      </c>
      <c r="T7" s="27">
        <f>S7-Q7</f>
        <v>3.5114999999999981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5515</v>
      </c>
      <c r="N8" s="24">
        <f t="shared" ref="N8:N27" si="1">D8+E8*20+F8*10+G8*9+H8*9+I8*191+J8*191+K8*182+L8*100</f>
        <v>5515</v>
      </c>
      <c r="O8" s="25">
        <f t="shared" ref="O8:O27" si="2">M8*2.75%</f>
        <v>151.66249999999999</v>
      </c>
      <c r="P8" s="26">
        <v>1155</v>
      </c>
      <c r="Q8" s="26">
        <v>80</v>
      </c>
      <c r="R8" s="24">
        <f t="shared" ref="R8:R27" si="3">M8-(M8*2.75%)+I8*191+J8*191+K8*182+L8*100-Q8</f>
        <v>5283.3374999999996</v>
      </c>
      <c r="S8" s="25">
        <f t="shared" ref="S8:S27" si="4">M8*0.95%</f>
        <v>52.392499999999998</v>
      </c>
      <c r="T8" s="27">
        <f t="shared" ref="T8:T27" si="5">S8-Q8</f>
        <v>-27.607500000000002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14691</v>
      </c>
      <c r="E9" s="30"/>
      <c r="F9" s="30"/>
      <c r="G9" s="30">
        <v>50</v>
      </c>
      <c r="H9" s="30">
        <v>130</v>
      </c>
      <c r="I9" s="20"/>
      <c r="J9" s="20"/>
      <c r="K9" s="20"/>
      <c r="L9" s="20"/>
      <c r="M9" s="20">
        <f t="shared" si="0"/>
        <v>16311</v>
      </c>
      <c r="N9" s="24">
        <f t="shared" si="1"/>
        <v>16311</v>
      </c>
      <c r="O9" s="25">
        <f t="shared" si="2"/>
        <v>448.55250000000001</v>
      </c>
      <c r="P9" s="26">
        <v>-4000</v>
      </c>
      <c r="Q9" s="26">
        <v>142</v>
      </c>
      <c r="R9" s="24">
        <f t="shared" si="3"/>
        <v>15720.4475</v>
      </c>
      <c r="S9" s="25">
        <f t="shared" si="4"/>
        <v>154.9545</v>
      </c>
      <c r="T9" s="27">
        <f t="shared" si="5"/>
        <v>12.954499999999996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3018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3018</v>
      </c>
      <c r="N10" s="24">
        <f t="shared" si="1"/>
        <v>3018</v>
      </c>
      <c r="O10" s="25">
        <f t="shared" si="2"/>
        <v>82.995000000000005</v>
      </c>
      <c r="P10" s="26"/>
      <c r="Q10" s="26">
        <v>15</v>
      </c>
      <c r="R10" s="24">
        <f t="shared" si="3"/>
        <v>2920.0050000000001</v>
      </c>
      <c r="S10" s="25">
        <f t="shared" si="4"/>
        <v>28.670999999999999</v>
      </c>
      <c r="T10" s="27">
        <f t="shared" si="5"/>
        <v>13.670999999999999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2365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2365</v>
      </c>
      <c r="N11" s="24">
        <f t="shared" si="1"/>
        <v>2365</v>
      </c>
      <c r="O11" s="25">
        <f t="shared" si="2"/>
        <v>65.037499999999994</v>
      </c>
      <c r="P11" s="26"/>
      <c r="Q11" s="26"/>
      <c r="R11" s="24">
        <f t="shared" si="3"/>
        <v>2299.9625000000001</v>
      </c>
      <c r="S11" s="25">
        <f t="shared" si="4"/>
        <v>22.467500000000001</v>
      </c>
      <c r="T11" s="27">
        <f t="shared" si="5"/>
        <v>22.467500000000001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3250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3250</v>
      </c>
      <c r="N12" s="24">
        <f t="shared" si="1"/>
        <v>4160</v>
      </c>
      <c r="O12" s="25">
        <f t="shared" si="2"/>
        <v>89.375</v>
      </c>
      <c r="P12" s="26"/>
      <c r="Q12" s="26">
        <v>20</v>
      </c>
      <c r="R12" s="24">
        <f t="shared" si="3"/>
        <v>4050.625</v>
      </c>
      <c r="S12" s="25">
        <f t="shared" si="4"/>
        <v>30.875</v>
      </c>
      <c r="T12" s="27">
        <f t="shared" si="5"/>
        <v>10.875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2386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2386</v>
      </c>
      <c r="N13" s="24">
        <f t="shared" si="1"/>
        <v>2386</v>
      </c>
      <c r="O13" s="25">
        <f t="shared" si="2"/>
        <v>65.614999999999995</v>
      </c>
      <c r="P13" s="26"/>
      <c r="Q13" s="26"/>
      <c r="R13" s="24">
        <f t="shared" si="3"/>
        <v>2320.3850000000002</v>
      </c>
      <c r="S13" s="25">
        <f t="shared" si="4"/>
        <v>22.666999999999998</v>
      </c>
      <c r="T13" s="27">
        <f t="shared" si="5"/>
        <v>22.666999999999998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7872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7872</v>
      </c>
      <c r="N14" s="24">
        <f t="shared" si="1"/>
        <v>7872</v>
      </c>
      <c r="O14" s="25">
        <f t="shared" si="2"/>
        <v>216.48</v>
      </c>
      <c r="P14" s="26"/>
      <c r="Q14" s="26">
        <v>135</v>
      </c>
      <c r="R14" s="24">
        <f t="shared" si="3"/>
        <v>7520.52</v>
      </c>
      <c r="S14" s="25">
        <f t="shared" si="4"/>
        <v>74.783999999999992</v>
      </c>
      <c r="T14" s="27">
        <f t="shared" si="5"/>
        <v>-60.216000000000008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11323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11503</v>
      </c>
      <c r="N15" s="24">
        <f t="shared" si="1"/>
        <v>11503</v>
      </c>
      <c r="O15" s="25">
        <f t="shared" si="2"/>
        <v>316.33249999999998</v>
      </c>
      <c r="P15" s="26">
        <v>30630</v>
      </c>
      <c r="Q15" s="26">
        <v>127</v>
      </c>
      <c r="R15" s="24">
        <f t="shared" si="3"/>
        <v>11059.6675</v>
      </c>
      <c r="S15" s="25">
        <f t="shared" si="4"/>
        <v>109.27849999999999</v>
      </c>
      <c r="T15" s="27">
        <f t="shared" si="5"/>
        <v>-17.721500000000006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14900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15800</v>
      </c>
      <c r="N16" s="24">
        <f t="shared" si="1"/>
        <v>15800</v>
      </c>
      <c r="O16" s="25">
        <f t="shared" si="2"/>
        <v>434.5</v>
      </c>
      <c r="P16" s="26">
        <v>7000</v>
      </c>
      <c r="Q16" s="26">
        <v>115</v>
      </c>
      <c r="R16" s="24">
        <f t="shared" si="3"/>
        <v>15250.5</v>
      </c>
      <c r="S16" s="25">
        <f t="shared" si="4"/>
        <v>150.1</v>
      </c>
      <c r="T16" s="27">
        <f t="shared" si="5"/>
        <v>35.099999999999994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6385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6385</v>
      </c>
      <c r="N17" s="24">
        <f t="shared" si="1"/>
        <v>6385</v>
      </c>
      <c r="O17" s="25">
        <f t="shared" si="2"/>
        <v>175.58750000000001</v>
      </c>
      <c r="P17" s="26"/>
      <c r="Q17" s="26">
        <v>50</v>
      </c>
      <c r="R17" s="24">
        <f t="shared" si="3"/>
        <v>6159.4125000000004</v>
      </c>
      <c r="S17" s="25">
        <f t="shared" si="4"/>
        <v>60.657499999999999</v>
      </c>
      <c r="T17" s="27">
        <f t="shared" si="5"/>
        <v>10.657499999999999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9150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9150</v>
      </c>
      <c r="N18" s="24">
        <f t="shared" si="1"/>
        <v>9150</v>
      </c>
      <c r="O18" s="25">
        <f t="shared" si="2"/>
        <v>251.625</v>
      </c>
      <c r="P18" s="26"/>
      <c r="Q18" s="26">
        <v>150</v>
      </c>
      <c r="R18" s="24">
        <f t="shared" si="3"/>
        <v>8748.375</v>
      </c>
      <c r="S18" s="25">
        <f t="shared" si="4"/>
        <v>86.924999999999997</v>
      </c>
      <c r="T18" s="27">
        <f t="shared" si="5"/>
        <v>-63.075000000000003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6265</v>
      </c>
      <c r="E19" s="30">
        <v>10</v>
      </c>
      <c r="F19" s="30">
        <v>30</v>
      </c>
      <c r="G19" s="30"/>
      <c r="H19" s="30">
        <v>170</v>
      </c>
      <c r="I19" s="20">
        <v>5</v>
      </c>
      <c r="J19" s="20"/>
      <c r="K19" s="20">
        <v>3</v>
      </c>
      <c r="L19" s="20"/>
      <c r="M19" s="20">
        <f t="shared" si="0"/>
        <v>8295</v>
      </c>
      <c r="N19" s="24">
        <f t="shared" si="1"/>
        <v>9796</v>
      </c>
      <c r="O19" s="25">
        <f t="shared" si="2"/>
        <v>228.11250000000001</v>
      </c>
      <c r="P19" s="26">
        <v>29600</v>
      </c>
      <c r="Q19" s="26">
        <v>90</v>
      </c>
      <c r="R19" s="24">
        <f t="shared" si="3"/>
        <v>9477.8875000000007</v>
      </c>
      <c r="S19" s="25">
        <f t="shared" si="4"/>
        <v>78.802499999999995</v>
      </c>
      <c r="T19" s="27">
        <f t="shared" si="5"/>
        <v>-11.197500000000005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4484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4484</v>
      </c>
      <c r="N20" s="24">
        <f t="shared" si="1"/>
        <v>4484</v>
      </c>
      <c r="O20" s="25">
        <f t="shared" si="2"/>
        <v>123.31</v>
      </c>
      <c r="P20" s="26">
        <v>1960</v>
      </c>
      <c r="Q20" s="26">
        <v>120</v>
      </c>
      <c r="R20" s="24">
        <f t="shared" si="3"/>
        <v>4240.6899999999996</v>
      </c>
      <c r="S20" s="25">
        <f t="shared" si="4"/>
        <v>42.597999999999999</v>
      </c>
      <c r="T20" s="27">
        <f t="shared" si="5"/>
        <v>-77.402000000000001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5302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5302</v>
      </c>
      <c r="N21" s="24">
        <f t="shared" si="1"/>
        <v>6257</v>
      </c>
      <c r="O21" s="25">
        <f t="shared" si="2"/>
        <v>145.80500000000001</v>
      </c>
      <c r="P21" s="26"/>
      <c r="Q21" s="26">
        <v>21</v>
      </c>
      <c r="R21" s="24">
        <f t="shared" si="3"/>
        <v>6090.1949999999997</v>
      </c>
      <c r="S21" s="25">
        <f t="shared" si="4"/>
        <v>50.369</v>
      </c>
      <c r="T21" s="27">
        <f t="shared" si="5"/>
        <v>29.369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>
        <v>100</v>
      </c>
      <c r="I22" s="20"/>
      <c r="J22" s="20"/>
      <c r="K22" s="20"/>
      <c r="L22" s="20"/>
      <c r="M22" s="20">
        <f t="shared" si="0"/>
        <v>17147</v>
      </c>
      <c r="N22" s="24">
        <f t="shared" si="1"/>
        <v>17147</v>
      </c>
      <c r="O22" s="25">
        <f t="shared" si="2"/>
        <v>471.54250000000002</v>
      </c>
      <c r="P22" s="26"/>
      <c r="Q22" s="26">
        <v>150</v>
      </c>
      <c r="R22" s="24">
        <f t="shared" si="3"/>
        <v>16525.4575</v>
      </c>
      <c r="S22" s="25">
        <f t="shared" si="4"/>
        <v>162.8965</v>
      </c>
      <c r="T22" s="27">
        <f t="shared" si="5"/>
        <v>12.896500000000003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4059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4059</v>
      </c>
      <c r="N23" s="24">
        <f t="shared" si="1"/>
        <v>4059</v>
      </c>
      <c r="O23" s="25">
        <f t="shared" si="2"/>
        <v>111.6225</v>
      </c>
      <c r="P23" s="26"/>
      <c r="Q23" s="26">
        <v>40</v>
      </c>
      <c r="R23" s="24">
        <f t="shared" si="3"/>
        <v>3907.3775000000001</v>
      </c>
      <c r="S23" s="25">
        <f t="shared" si="4"/>
        <v>38.560499999999998</v>
      </c>
      <c r="T23" s="27">
        <f t="shared" si="5"/>
        <v>-1.4395000000000024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23133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24033</v>
      </c>
      <c r="N24" s="24">
        <f t="shared" si="1"/>
        <v>24033</v>
      </c>
      <c r="O24" s="25">
        <f t="shared" si="2"/>
        <v>660.90750000000003</v>
      </c>
      <c r="P24" s="26">
        <v>7000</v>
      </c>
      <c r="Q24" s="26">
        <v>132</v>
      </c>
      <c r="R24" s="24">
        <f t="shared" si="3"/>
        <v>23240.092499999999</v>
      </c>
      <c r="S24" s="25">
        <f t="shared" si="4"/>
        <v>228.3135</v>
      </c>
      <c r="T24" s="27">
        <f t="shared" si="5"/>
        <v>96.313500000000005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8450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8450</v>
      </c>
      <c r="N25" s="24">
        <f t="shared" si="1"/>
        <v>8832</v>
      </c>
      <c r="O25" s="25">
        <f t="shared" si="2"/>
        <v>232.375</v>
      </c>
      <c r="P25" s="26">
        <v>9200</v>
      </c>
      <c r="Q25" s="26">
        <v>82</v>
      </c>
      <c r="R25" s="24">
        <f t="shared" si="3"/>
        <v>8517.625</v>
      </c>
      <c r="S25" s="25">
        <f t="shared" si="4"/>
        <v>80.274999999999991</v>
      </c>
      <c r="T25" s="27">
        <f t="shared" si="5"/>
        <v>-1.7250000000000085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6014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6014</v>
      </c>
      <c r="N26" s="24">
        <f t="shared" si="1"/>
        <v>6014</v>
      </c>
      <c r="O26" s="25">
        <f t="shared" si="2"/>
        <v>165.38499999999999</v>
      </c>
      <c r="P26" s="26"/>
      <c r="Q26" s="26">
        <v>78</v>
      </c>
      <c r="R26" s="24">
        <f t="shared" si="3"/>
        <v>5770.6149999999998</v>
      </c>
      <c r="S26" s="25">
        <f t="shared" si="4"/>
        <v>57.132999999999996</v>
      </c>
      <c r="T26" s="27">
        <f t="shared" si="5"/>
        <v>-20.867000000000004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6273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6273</v>
      </c>
      <c r="N27" s="40">
        <f t="shared" si="1"/>
        <v>6273</v>
      </c>
      <c r="O27" s="25">
        <f t="shared" si="2"/>
        <v>172.50749999999999</v>
      </c>
      <c r="P27" s="41"/>
      <c r="Q27" s="41">
        <v>100</v>
      </c>
      <c r="R27" s="24">
        <f t="shared" si="3"/>
        <v>6000.4925000000003</v>
      </c>
      <c r="S27" s="42">
        <f t="shared" si="4"/>
        <v>59.593499999999999</v>
      </c>
      <c r="T27" s="43">
        <f t="shared" si="5"/>
        <v>-40.406500000000001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170219</v>
      </c>
      <c r="E28" s="45">
        <f t="shared" si="6"/>
        <v>10</v>
      </c>
      <c r="F28" s="45">
        <f t="shared" ref="F28:T28" si="7">SUM(F7:F27)</f>
        <v>30</v>
      </c>
      <c r="G28" s="45">
        <f t="shared" si="7"/>
        <v>50</v>
      </c>
      <c r="H28" s="45">
        <f t="shared" si="7"/>
        <v>640</v>
      </c>
      <c r="I28" s="45">
        <f t="shared" si="7"/>
        <v>12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176929</v>
      </c>
      <c r="N28" s="45">
        <f t="shared" si="7"/>
        <v>180677</v>
      </c>
      <c r="O28" s="46">
        <f t="shared" si="7"/>
        <v>4865.5474999999997</v>
      </c>
      <c r="P28" s="45">
        <f t="shared" si="7"/>
        <v>82545</v>
      </c>
      <c r="Q28" s="45">
        <f t="shared" si="7"/>
        <v>1732</v>
      </c>
      <c r="R28" s="45">
        <f t="shared" si="7"/>
        <v>174079.45250000001</v>
      </c>
      <c r="S28" s="45">
        <f t="shared" si="7"/>
        <v>1680.8254999999999</v>
      </c>
      <c r="T28" s="47">
        <f t="shared" si="7"/>
        <v>-51.174500000000059</v>
      </c>
    </row>
    <row r="29" spans="1:20" ht="15.75" thickBot="1" x14ac:dyDescent="0.3">
      <c r="A29" s="86" t="s">
        <v>39</v>
      </c>
      <c r="B29" s="87"/>
      <c r="C29" s="88"/>
      <c r="D29" s="48">
        <f>D4+D5-D28</f>
        <v>616540</v>
      </c>
      <c r="E29" s="48">
        <f t="shared" ref="E29:L29" si="8">E4+E5-E28</f>
        <v>4015</v>
      </c>
      <c r="F29" s="48">
        <f t="shared" si="8"/>
        <v>10850</v>
      </c>
      <c r="G29" s="48">
        <f t="shared" si="8"/>
        <v>920</v>
      </c>
      <c r="H29" s="48">
        <f t="shared" si="8"/>
        <v>16325</v>
      </c>
      <c r="I29" s="48">
        <f t="shared" si="8"/>
        <v>1419</v>
      </c>
      <c r="J29" s="48">
        <f t="shared" si="8"/>
        <v>595</v>
      </c>
      <c r="K29" s="48">
        <f t="shared" si="8"/>
        <v>364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92" priority="43" operator="equal">
      <formula>212030016606640</formula>
    </cfRule>
  </conditionalFormatting>
  <conditionalFormatting sqref="D29 E4:E6 E28:K29">
    <cfRule type="cellIs" dxfId="791" priority="41" operator="equal">
      <formula>$E$4</formula>
    </cfRule>
    <cfRule type="cellIs" dxfId="790" priority="42" operator="equal">
      <formula>2120</formula>
    </cfRule>
  </conditionalFormatting>
  <conditionalFormatting sqref="D29:E29 F4:F6 F28:F29">
    <cfRule type="cellIs" dxfId="789" priority="39" operator="equal">
      <formula>$F$4</formula>
    </cfRule>
    <cfRule type="cellIs" dxfId="788" priority="40" operator="equal">
      <formula>300</formula>
    </cfRule>
  </conditionalFormatting>
  <conditionalFormatting sqref="G4:G6 G28:G29">
    <cfRule type="cellIs" dxfId="787" priority="37" operator="equal">
      <formula>$G$4</formula>
    </cfRule>
    <cfRule type="cellIs" dxfId="786" priority="38" operator="equal">
      <formula>1660</formula>
    </cfRule>
  </conditionalFormatting>
  <conditionalFormatting sqref="H4:H6 H28:H29">
    <cfRule type="cellIs" dxfId="785" priority="35" operator="equal">
      <formula>$H$4</formula>
    </cfRule>
    <cfRule type="cellIs" dxfId="784" priority="36" operator="equal">
      <formula>6640</formula>
    </cfRule>
  </conditionalFormatting>
  <conditionalFormatting sqref="T6:T28">
    <cfRule type="cellIs" dxfId="783" priority="34" operator="lessThan">
      <formula>0</formula>
    </cfRule>
  </conditionalFormatting>
  <conditionalFormatting sqref="T7:T27">
    <cfRule type="cellIs" dxfId="782" priority="31" operator="lessThan">
      <formula>0</formula>
    </cfRule>
    <cfRule type="cellIs" dxfId="781" priority="32" operator="lessThan">
      <formula>0</formula>
    </cfRule>
    <cfRule type="cellIs" dxfId="780" priority="33" operator="lessThan">
      <formula>0</formula>
    </cfRule>
  </conditionalFormatting>
  <conditionalFormatting sqref="E4:E6 E28:K28">
    <cfRule type="cellIs" dxfId="779" priority="30" operator="equal">
      <formula>$E$4</formula>
    </cfRule>
  </conditionalFormatting>
  <conditionalFormatting sqref="D28:D29 D6 D4:M4">
    <cfRule type="cellIs" dxfId="778" priority="29" operator="equal">
      <formula>$D$4</formula>
    </cfRule>
  </conditionalFormatting>
  <conditionalFormatting sqref="I4:I6 I28:I29">
    <cfRule type="cellIs" dxfId="777" priority="28" operator="equal">
      <formula>$I$4</formula>
    </cfRule>
  </conditionalFormatting>
  <conditionalFormatting sqref="J4:J6 J28:J29">
    <cfRule type="cellIs" dxfId="776" priority="27" operator="equal">
      <formula>$J$4</formula>
    </cfRule>
  </conditionalFormatting>
  <conditionalFormatting sqref="K4:K6 K28:K29">
    <cfRule type="cellIs" dxfId="775" priority="26" operator="equal">
      <formula>$K$4</formula>
    </cfRule>
  </conditionalFormatting>
  <conditionalFormatting sqref="M4:M6">
    <cfRule type="cellIs" dxfId="774" priority="25" operator="equal">
      <formula>$L$4</formula>
    </cfRule>
  </conditionalFormatting>
  <conditionalFormatting sqref="T7:T28">
    <cfRule type="cellIs" dxfId="773" priority="22" operator="lessThan">
      <formula>0</formula>
    </cfRule>
    <cfRule type="cellIs" dxfId="772" priority="23" operator="lessThan">
      <formula>0</formula>
    </cfRule>
    <cfRule type="cellIs" dxfId="771" priority="24" operator="lessThan">
      <formula>0</formula>
    </cfRule>
  </conditionalFormatting>
  <conditionalFormatting sqref="D5:K5">
    <cfRule type="cellIs" dxfId="770" priority="21" operator="greaterThan">
      <formula>0</formula>
    </cfRule>
  </conditionalFormatting>
  <conditionalFormatting sqref="T6:T28">
    <cfRule type="cellIs" dxfId="769" priority="20" operator="lessThan">
      <formula>0</formula>
    </cfRule>
  </conditionalFormatting>
  <conditionalFormatting sqref="T7:T27">
    <cfRule type="cellIs" dxfId="768" priority="17" operator="lessThan">
      <formula>0</formula>
    </cfRule>
    <cfRule type="cellIs" dxfId="767" priority="18" operator="lessThan">
      <formula>0</formula>
    </cfRule>
    <cfRule type="cellIs" dxfId="766" priority="19" operator="lessThan">
      <formula>0</formula>
    </cfRule>
  </conditionalFormatting>
  <conditionalFormatting sqref="T7:T28">
    <cfRule type="cellIs" dxfId="765" priority="14" operator="lessThan">
      <formula>0</formula>
    </cfRule>
    <cfRule type="cellIs" dxfId="764" priority="15" operator="lessThan">
      <formula>0</formula>
    </cfRule>
    <cfRule type="cellIs" dxfId="763" priority="16" operator="lessThan">
      <formula>0</formula>
    </cfRule>
  </conditionalFormatting>
  <conditionalFormatting sqref="D5:K5">
    <cfRule type="cellIs" dxfId="762" priority="13" operator="greaterThan">
      <formula>0</formula>
    </cfRule>
  </conditionalFormatting>
  <conditionalFormatting sqref="L4 L6 L28:L29">
    <cfRule type="cellIs" dxfId="761" priority="12" operator="equal">
      <formula>$L$4</formula>
    </cfRule>
  </conditionalFormatting>
  <conditionalFormatting sqref="D7:S7">
    <cfRule type="cellIs" dxfId="760" priority="11" operator="greaterThan">
      <formula>0</formula>
    </cfRule>
  </conditionalFormatting>
  <conditionalFormatting sqref="D9:S9">
    <cfRule type="cellIs" dxfId="759" priority="10" operator="greaterThan">
      <formula>0</formula>
    </cfRule>
  </conditionalFormatting>
  <conditionalFormatting sqref="D11:S11">
    <cfRule type="cellIs" dxfId="758" priority="9" operator="greaterThan">
      <formula>0</formula>
    </cfRule>
  </conditionalFormatting>
  <conditionalFormatting sqref="D13:S13">
    <cfRule type="cellIs" dxfId="757" priority="8" operator="greaterThan">
      <formula>0</formula>
    </cfRule>
  </conditionalFormatting>
  <conditionalFormatting sqref="D15:S15">
    <cfRule type="cellIs" dxfId="756" priority="7" operator="greaterThan">
      <formula>0</formula>
    </cfRule>
  </conditionalFormatting>
  <conditionalFormatting sqref="D17:S17">
    <cfRule type="cellIs" dxfId="755" priority="6" operator="greaterThan">
      <formula>0</formula>
    </cfRule>
  </conditionalFormatting>
  <conditionalFormatting sqref="D19:S19">
    <cfRule type="cellIs" dxfId="754" priority="5" operator="greaterThan">
      <formula>0</formula>
    </cfRule>
  </conditionalFormatting>
  <conditionalFormatting sqref="D21:S21">
    <cfRule type="cellIs" dxfId="753" priority="4" operator="greaterThan">
      <formula>0</formula>
    </cfRule>
  </conditionalFormatting>
  <conditionalFormatting sqref="D23:S23">
    <cfRule type="cellIs" dxfId="752" priority="3" operator="greaterThan">
      <formula>0</formula>
    </cfRule>
  </conditionalFormatting>
  <conditionalFormatting sqref="D25:S25">
    <cfRule type="cellIs" dxfId="751" priority="2" operator="greaterThan">
      <formula>0</formula>
    </cfRule>
  </conditionalFormatting>
  <conditionalFormatting sqref="D27:S27">
    <cfRule type="cellIs" dxfId="75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11" sqref="R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74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'15'!D29</f>
        <v>616540</v>
      </c>
      <c r="E4" s="2">
        <f>'15'!E29</f>
        <v>4015</v>
      </c>
      <c r="F4" s="2">
        <f>'15'!F29</f>
        <v>10850</v>
      </c>
      <c r="G4" s="2">
        <f>'15'!G29</f>
        <v>920</v>
      </c>
      <c r="H4" s="2">
        <f>'15'!H29</f>
        <v>16325</v>
      </c>
      <c r="I4" s="2">
        <f>'15'!I29</f>
        <v>1419</v>
      </c>
      <c r="J4" s="2">
        <f>'15'!J29</f>
        <v>595</v>
      </c>
      <c r="K4" s="2">
        <f>'15'!K29</f>
        <v>364</v>
      </c>
      <c r="L4" s="2">
        <f>'15'!L29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8072</v>
      </c>
      <c r="E7" s="22"/>
      <c r="F7" s="22"/>
      <c r="G7" s="22"/>
      <c r="H7" s="22"/>
      <c r="I7" s="23">
        <v>20</v>
      </c>
      <c r="J7" s="23"/>
      <c r="K7" s="23"/>
      <c r="L7" s="23"/>
      <c r="M7" s="20">
        <f>D7+E7*20+F7*10+G7*9+H7*9</f>
        <v>8072</v>
      </c>
      <c r="N7" s="24">
        <f>D7+E7*20+F7*10+G7*9+H7*9+I7*191+J7*191+K7*182+L7*100</f>
        <v>11892</v>
      </c>
      <c r="O7" s="25">
        <f>M7*2.75%</f>
        <v>221.98</v>
      </c>
      <c r="P7" s="26">
        <v>4238</v>
      </c>
      <c r="Q7" s="26">
        <v>98</v>
      </c>
      <c r="R7" s="24">
        <f>M7-(M7*2.75%)+I7*191+J7*191+K7*182+L7*100-Q7</f>
        <v>11572.02</v>
      </c>
      <c r="S7" s="25">
        <f>M7*0.95%</f>
        <v>76.683999999999997</v>
      </c>
      <c r="T7" s="27">
        <f>S7-Q7</f>
        <v>-21.316000000000003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5924</v>
      </c>
      <c r="E8" s="30"/>
      <c r="F8" s="30"/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5924</v>
      </c>
      <c r="N8" s="24">
        <f t="shared" ref="N8:N27" si="1">D8+E8*20+F8*10+G8*9+H8*9+I8*191+J8*191+K8*182+L8*100</f>
        <v>6306</v>
      </c>
      <c r="O8" s="25">
        <f t="shared" ref="O8:O27" si="2">M8*2.75%</f>
        <v>162.91</v>
      </c>
      <c r="P8" s="26"/>
      <c r="Q8" s="26">
        <v>53</v>
      </c>
      <c r="R8" s="24">
        <f t="shared" ref="R8:R27" si="3">M8-(M8*2.75%)+I8*191+J8*191+K8*182+L8*100-Q8</f>
        <v>6090.09</v>
      </c>
      <c r="S8" s="25">
        <f t="shared" ref="S8:S27" si="4">M8*0.95%</f>
        <v>56.277999999999999</v>
      </c>
      <c r="T8" s="27">
        <f t="shared" ref="T8:T27" si="5">S8-Q8</f>
        <v>3.2779999999999987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16850</v>
      </c>
      <c r="E9" s="30">
        <v>10</v>
      </c>
      <c r="F9" s="30">
        <v>60</v>
      </c>
      <c r="G9" s="30"/>
      <c r="H9" s="30">
        <v>90</v>
      </c>
      <c r="I9" s="20">
        <v>5</v>
      </c>
      <c r="J9" s="20"/>
      <c r="K9" s="20"/>
      <c r="L9" s="20"/>
      <c r="M9" s="20">
        <f t="shared" si="0"/>
        <v>18460</v>
      </c>
      <c r="N9" s="24">
        <f t="shared" si="1"/>
        <v>19415</v>
      </c>
      <c r="O9" s="25">
        <f t="shared" si="2"/>
        <v>507.65</v>
      </c>
      <c r="P9" s="26">
        <v>5000</v>
      </c>
      <c r="Q9" s="26">
        <v>137</v>
      </c>
      <c r="R9" s="24">
        <f t="shared" si="3"/>
        <v>18770.349999999999</v>
      </c>
      <c r="S9" s="25">
        <f t="shared" si="4"/>
        <v>175.37</v>
      </c>
      <c r="T9" s="27">
        <f t="shared" si="5"/>
        <v>38.370000000000005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3404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3404</v>
      </c>
      <c r="N10" s="24">
        <f t="shared" si="1"/>
        <v>3586</v>
      </c>
      <c r="O10" s="25">
        <f t="shared" si="2"/>
        <v>93.61</v>
      </c>
      <c r="P10" s="26"/>
      <c r="Q10" s="26">
        <v>22</v>
      </c>
      <c r="R10" s="24">
        <f t="shared" si="3"/>
        <v>3470.39</v>
      </c>
      <c r="S10" s="25">
        <f t="shared" si="4"/>
        <v>32.338000000000001</v>
      </c>
      <c r="T10" s="27">
        <f t="shared" si="5"/>
        <v>10.338000000000001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1749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1749</v>
      </c>
      <c r="N11" s="24">
        <f t="shared" si="1"/>
        <v>1749</v>
      </c>
      <c r="O11" s="25">
        <f t="shared" si="2"/>
        <v>48.097500000000004</v>
      </c>
      <c r="P11" s="26"/>
      <c r="Q11" s="26"/>
      <c r="R11" s="24">
        <f t="shared" si="3"/>
        <v>1700.9024999999999</v>
      </c>
      <c r="S11" s="25">
        <f t="shared" si="4"/>
        <v>16.615500000000001</v>
      </c>
      <c r="T11" s="27">
        <f t="shared" si="5"/>
        <v>16.615500000000001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6626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6626</v>
      </c>
      <c r="N12" s="24">
        <f t="shared" si="1"/>
        <v>6626</v>
      </c>
      <c r="O12" s="25">
        <f t="shared" si="2"/>
        <v>182.215</v>
      </c>
      <c r="P12" s="26"/>
      <c r="Q12" s="26">
        <v>32</v>
      </c>
      <c r="R12" s="24">
        <f t="shared" si="3"/>
        <v>6411.7849999999999</v>
      </c>
      <c r="S12" s="25">
        <f t="shared" si="4"/>
        <v>62.946999999999996</v>
      </c>
      <c r="T12" s="27">
        <f t="shared" si="5"/>
        <v>30.946999999999996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5009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5009</v>
      </c>
      <c r="N13" s="24">
        <f t="shared" si="1"/>
        <v>5009</v>
      </c>
      <c r="O13" s="25">
        <f t="shared" si="2"/>
        <v>137.7475</v>
      </c>
      <c r="P13" s="26"/>
      <c r="Q13" s="26">
        <v>1</v>
      </c>
      <c r="R13" s="24">
        <f t="shared" si="3"/>
        <v>4870.2524999999996</v>
      </c>
      <c r="S13" s="25">
        <f t="shared" si="4"/>
        <v>47.585499999999996</v>
      </c>
      <c r="T13" s="27">
        <f t="shared" si="5"/>
        <v>46.585499999999996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15005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15905</v>
      </c>
      <c r="N14" s="24">
        <f t="shared" si="1"/>
        <v>15905</v>
      </c>
      <c r="O14" s="25">
        <f t="shared" si="2"/>
        <v>437.38749999999999</v>
      </c>
      <c r="P14" s="26"/>
      <c r="Q14" s="26">
        <v>147</v>
      </c>
      <c r="R14" s="24">
        <f t="shared" si="3"/>
        <v>15320.612499999999</v>
      </c>
      <c r="S14" s="25">
        <f t="shared" si="4"/>
        <v>151.0975</v>
      </c>
      <c r="T14" s="27">
        <f t="shared" si="5"/>
        <v>4.0974999999999966</v>
      </c>
    </row>
    <row r="15" spans="1:20" ht="15.75" x14ac:dyDescent="0.25">
      <c r="A15" s="28">
        <v>9</v>
      </c>
      <c r="B15" s="20">
        <v>1908446142</v>
      </c>
      <c r="C15" s="33">
        <v>18920</v>
      </c>
      <c r="D15" s="29">
        <v>20944</v>
      </c>
      <c r="E15" s="30"/>
      <c r="F15" s="30"/>
      <c r="G15" s="30"/>
      <c r="H15" s="30"/>
      <c r="I15" s="20"/>
      <c r="J15" s="20">
        <v>1</v>
      </c>
      <c r="K15" s="20"/>
      <c r="L15" s="20"/>
      <c r="M15" s="20">
        <f t="shared" si="0"/>
        <v>20944</v>
      </c>
      <c r="N15" s="24">
        <f t="shared" si="1"/>
        <v>21135</v>
      </c>
      <c r="O15" s="25">
        <f t="shared" si="2"/>
        <v>575.96</v>
      </c>
      <c r="P15" s="26"/>
      <c r="Q15" s="26">
        <v>140</v>
      </c>
      <c r="R15" s="24">
        <f t="shared" si="3"/>
        <v>20419.04</v>
      </c>
      <c r="S15" s="25">
        <f t="shared" si="4"/>
        <v>198.96799999999999</v>
      </c>
      <c r="T15" s="27">
        <f t="shared" si="5"/>
        <v>58.967999999999989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11818</v>
      </c>
      <c r="E16" s="30"/>
      <c r="F16" s="30"/>
      <c r="G16" s="30"/>
      <c r="H16" s="30">
        <v>100</v>
      </c>
      <c r="I16" s="20">
        <v>25</v>
      </c>
      <c r="J16" s="20"/>
      <c r="K16" s="20">
        <v>6</v>
      </c>
      <c r="L16" s="20"/>
      <c r="M16" s="20">
        <f t="shared" si="0"/>
        <v>12718</v>
      </c>
      <c r="N16" s="24">
        <f t="shared" si="1"/>
        <v>18585</v>
      </c>
      <c r="O16" s="25">
        <f t="shared" si="2"/>
        <v>349.745</v>
      </c>
      <c r="P16" s="26"/>
      <c r="Q16" s="26">
        <v>134</v>
      </c>
      <c r="R16" s="24">
        <f t="shared" si="3"/>
        <v>18101.254999999997</v>
      </c>
      <c r="S16" s="25">
        <f t="shared" si="4"/>
        <v>120.821</v>
      </c>
      <c r="T16" s="27">
        <f t="shared" si="5"/>
        <v>-13.179000000000002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8322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8322</v>
      </c>
      <c r="N17" s="24">
        <f t="shared" si="1"/>
        <v>8322</v>
      </c>
      <c r="O17" s="25">
        <f t="shared" si="2"/>
        <v>228.85499999999999</v>
      </c>
      <c r="P17" s="26">
        <v>1392</v>
      </c>
      <c r="Q17" s="26">
        <v>60</v>
      </c>
      <c r="R17" s="24">
        <f t="shared" si="3"/>
        <v>8033.1450000000004</v>
      </c>
      <c r="S17" s="25">
        <f t="shared" si="4"/>
        <v>79.058999999999997</v>
      </c>
      <c r="T17" s="27">
        <f t="shared" si="5"/>
        <v>19.058999999999997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11624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11624</v>
      </c>
      <c r="N18" s="24">
        <f t="shared" si="1"/>
        <v>11624</v>
      </c>
      <c r="O18" s="25">
        <f t="shared" si="2"/>
        <v>319.66000000000003</v>
      </c>
      <c r="P18" s="26">
        <v>14650</v>
      </c>
      <c r="Q18" s="26">
        <v>104</v>
      </c>
      <c r="R18" s="24">
        <f t="shared" si="3"/>
        <v>11200.34</v>
      </c>
      <c r="S18" s="25">
        <f t="shared" si="4"/>
        <v>110.428</v>
      </c>
      <c r="T18" s="27">
        <f t="shared" si="5"/>
        <v>6.4279999999999973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12281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12281</v>
      </c>
      <c r="N19" s="24">
        <f t="shared" si="1"/>
        <v>13236</v>
      </c>
      <c r="O19" s="25">
        <f t="shared" si="2"/>
        <v>337.72750000000002</v>
      </c>
      <c r="P19" s="26"/>
      <c r="Q19" s="26">
        <v>100</v>
      </c>
      <c r="R19" s="24">
        <f t="shared" si="3"/>
        <v>12798.272499999999</v>
      </c>
      <c r="S19" s="25">
        <f t="shared" si="4"/>
        <v>116.6695</v>
      </c>
      <c r="T19" s="27">
        <f t="shared" si="5"/>
        <v>16.669499999999999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3856</v>
      </c>
      <c r="E20" s="30"/>
      <c r="F20" s="30">
        <v>100</v>
      </c>
      <c r="G20" s="30"/>
      <c r="H20" s="30">
        <v>250</v>
      </c>
      <c r="I20" s="20"/>
      <c r="J20" s="20"/>
      <c r="K20" s="20">
        <v>3</v>
      </c>
      <c r="L20" s="20"/>
      <c r="M20" s="20">
        <f t="shared" si="0"/>
        <v>7106</v>
      </c>
      <c r="N20" s="24">
        <f t="shared" si="1"/>
        <v>7652</v>
      </c>
      <c r="O20" s="25">
        <f t="shared" si="2"/>
        <v>195.41499999999999</v>
      </c>
      <c r="P20" s="26"/>
      <c r="Q20" s="26">
        <v>120</v>
      </c>
      <c r="R20" s="24">
        <f t="shared" si="3"/>
        <v>7336.585</v>
      </c>
      <c r="S20" s="25">
        <f t="shared" si="4"/>
        <v>67.507000000000005</v>
      </c>
      <c r="T20" s="27">
        <f t="shared" si="5"/>
        <v>-52.492999999999995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9566</v>
      </c>
      <c r="E21" s="30"/>
      <c r="F21" s="30"/>
      <c r="G21" s="30"/>
      <c r="H21" s="30">
        <v>100</v>
      </c>
      <c r="I21" s="20">
        <v>8</v>
      </c>
      <c r="J21" s="20"/>
      <c r="K21" s="20"/>
      <c r="L21" s="20"/>
      <c r="M21" s="20">
        <f t="shared" si="0"/>
        <v>10466</v>
      </c>
      <c r="N21" s="24">
        <f t="shared" si="1"/>
        <v>11994</v>
      </c>
      <c r="O21" s="25">
        <f t="shared" si="2"/>
        <v>287.815</v>
      </c>
      <c r="P21" s="26">
        <v>-165</v>
      </c>
      <c r="Q21" s="26">
        <v>21</v>
      </c>
      <c r="R21" s="24">
        <f t="shared" si="3"/>
        <v>11685.184999999999</v>
      </c>
      <c r="S21" s="25">
        <f t="shared" si="4"/>
        <v>99.426999999999992</v>
      </c>
      <c r="T21" s="27">
        <f t="shared" si="5"/>
        <v>78.426999999999992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16200</v>
      </c>
      <c r="N22" s="24">
        <f t="shared" si="1"/>
        <v>16200</v>
      </c>
      <c r="O22" s="25">
        <f t="shared" si="2"/>
        <v>445.5</v>
      </c>
      <c r="P22" s="26"/>
      <c r="Q22" s="26">
        <v>100</v>
      </c>
      <c r="R22" s="24">
        <f t="shared" si="3"/>
        <v>15654.5</v>
      </c>
      <c r="S22" s="25">
        <f t="shared" si="4"/>
        <v>153.9</v>
      </c>
      <c r="T22" s="27">
        <f t="shared" si="5"/>
        <v>53.900000000000006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5448</v>
      </c>
      <c r="E23" s="30">
        <v>100</v>
      </c>
      <c r="F23" s="30">
        <v>100</v>
      </c>
      <c r="G23" s="30"/>
      <c r="H23" s="30"/>
      <c r="I23" s="20"/>
      <c r="J23" s="20"/>
      <c r="K23" s="20"/>
      <c r="L23" s="20"/>
      <c r="M23" s="20">
        <f t="shared" si="0"/>
        <v>8448</v>
      </c>
      <c r="N23" s="24">
        <f t="shared" si="1"/>
        <v>8448</v>
      </c>
      <c r="O23" s="25">
        <f t="shared" si="2"/>
        <v>232.32</v>
      </c>
      <c r="P23" s="26"/>
      <c r="Q23" s="26">
        <v>50</v>
      </c>
      <c r="R23" s="24">
        <f t="shared" si="3"/>
        <v>8165.68</v>
      </c>
      <c r="S23" s="25">
        <f t="shared" si="4"/>
        <v>80.256</v>
      </c>
      <c r="T23" s="27">
        <f t="shared" si="5"/>
        <v>30.256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18753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18753</v>
      </c>
      <c r="N24" s="24">
        <f t="shared" si="1"/>
        <v>18753</v>
      </c>
      <c r="O24" s="25">
        <f t="shared" si="2"/>
        <v>515.70749999999998</v>
      </c>
      <c r="P24" s="26">
        <v>-3000</v>
      </c>
      <c r="Q24" s="26">
        <v>107</v>
      </c>
      <c r="R24" s="24">
        <f t="shared" si="3"/>
        <v>18130.2925</v>
      </c>
      <c r="S24" s="25">
        <f t="shared" si="4"/>
        <v>178.15350000000001</v>
      </c>
      <c r="T24" s="27">
        <f t="shared" si="5"/>
        <v>71.153500000000008</v>
      </c>
    </row>
    <row r="25" spans="1:20" ht="15.75" x14ac:dyDescent="0.25">
      <c r="A25" s="28">
        <v>19</v>
      </c>
      <c r="B25" s="20">
        <v>1908446152</v>
      </c>
      <c r="C25" s="20">
        <v>6820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81</v>
      </c>
      <c r="R25" s="24">
        <f t="shared" si="3"/>
        <v>7819.59</v>
      </c>
      <c r="S25" s="25">
        <f t="shared" si="4"/>
        <v>77.177999999999997</v>
      </c>
      <c r="T25" s="27">
        <f t="shared" si="5"/>
        <v>-3.8220000000000027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8020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8020</v>
      </c>
      <c r="N26" s="24">
        <f t="shared" si="1"/>
        <v>9930</v>
      </c>
      <c r="O26" s="25">
        <f t="shared" si="2"/>
        <v>220.55</v>
      </c>
      <c r="P26" s="26"/>
      <c r="Q26" s="26">
        <v>99</v>
      </c>
      <c r="R26" s="24">
        <f t="shared" si="3"/>
        <v>9610.4500000000007</v>
      </c>
      <c r="S26" s="25">
        <f t="shared" si="4"/>
        <v>76.19</v>
      </c>
      <c r="T26" s="27">
        <f t="shared" si="5"/>
        <v>-22.810000000000002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11969</v>
      </c>
      <c r="E27" s="38"/>
      <c r="F27" s="39"/>
      <c r="G27" s="39"/>
      <c r="H27" s="39"/>
      <c r="I27" s="31">
        <v>20</v>
      </c>
      <c r="J27" s="31">
        <v>10</v>
      </c>
      <c r="K27" s="31"/>
      <c r="L27" s="31"/>
      <c r="M27" s="31">
        <f t="shared" si="0"/>
        <v>11969</v>
      </c>
      <c r="N27" s="40">
        <f t="shared" si="1"/>
        <v>17699</v>
      </c>
      <c r="O27" s="25">
        <f t="shared" si="2"/>
        <v>329.14749999999998</v>
      </c>
      <c r="P27" s="41">
        <v>16000</v>
      </c>
      <c r="Q27" s="41">
        <v>150</v>
      </c>
      <c r="R27" s="24">
        <f t="shared" si="3"/>
        <v>17219.852500000001</v>
      </c>
      <c r="S27" s="42">
        <f t="shared" si="4"/>
        <v>113.7055</v>
      </c>
      <c r="T27" s="43">
        <f t="shared" si="5"/>
        <v>-36.294499999999999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209564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640</v>
      </c>
      <c r="I28" s="45">
        <f t="shared" si="7"/>
        <v>95</v>
      </c>
      <c r="J28" s="45">
        <f t="shared" si="7"/>
        <v>11</v>
      </c>
      <c r="K28" s="45">
        <f t="shared" si="7"/>
        <v>10</v>
      </c>
      <c r="L28" s="45">
        <f t="shared" si="7"/>
        <v>0</v>
      </c>
      <c r="M28" s="45">
        <f t="shared" si="7"/>
        <v>220124</v>
      </c>
      <c r="N28" s="45">
        <f t="shared" si="7"/>
        <v>242190</v>
      </c>
      <c r="O28" s="46">
        <f t="shared" si="7"/>
        <v>6053.41</v>
      </c>
      <c r="P28" s="45">
        <f t="shared" si="7"/>
        <v>38115</v>
      </c>
      <c r="Q28" s="45">
        <f t="shared" si="7"/>
        <v>1756</v>
      </c>
      <c r="R28" s="45">
        <f t="shared" si="7"/>
        <v>234380.59000000003</v>
      </c>
      <c r="S28" s="45">
        <f t="shared" si="7"/>
        <v>2091.1779999999999</v>
      </c>
      <c r="T28" s="47">
        <f t="shared" si="7"/>
        <v>335.17799999999988</v>
      </c>
    </row>
    <row r="29" spans="1:20" ht="15.75" thickBot="1" x14ac:dyDescent="0.3">
      <c r="A29" s="86" t="s">
        <v>39</v>
      </c>
      <c r="B29" s="87"/>
      <c r="C29" s="88"/>
      <c r="D29" s="48">
        <f>D4+D5-D28</f>
        <v>510872</v>
      </c>
      <c r="E29" s="48">
        <f t="shared" ref="E29:L29" si="8">E4+E5-E28</f>
        <v>3905</v>
      </c>
      <c r="F29" s="48">
        <f t="shared" si="8"/>
        <v>10590</v>
      </c>
      <c r="G29" s="48">
        <f t="shared" si="8"/>
        <v>920</v>
      </c>
      <c r="H29" s="48">
        <f t="shared" si="8"/>
        <v>15685</v>
      </c>
      <c r="I29" s="48">
        <f t="shared" si="8"/>
        <v>1324</v>
      </c>
      <c r="J29" s="48">
        <f t="shared" si="8"/>
        <v>584</v>
      </c>
      <c r="K29" s="48">
        <f t="shared" si="8"/>
        <v>354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9" priority="43" operator="equal">
      <formula>212030016606640</formula>
    </cfRule>
  </conditionalFormatting>
  <conditionalFormatting sqref="D29 E4:E6 E28:K29">
    <cfRule type="cellIs" dxfId="748" priority="41" operator="equal">
      <formula>$E$4</formula>
    </cfRule>
    <cfRule type="cellIs" dxfId="747" priority="42" operator="equal">
      <formula>2120</formula>
    </cfRule>
  </conditionalFormatting>
  <conditionalFormatting sqref="D29:E29 F4:F6 F28:F29">
    <cfRule type="cellIs" dxfId="746" priority="39" operator="equal">
      <formula>$F$4</formula>
    </cfRule>
    <cfRule type="cellIs" dxfId="745" priority="40" operator="equal">
      <formula>300</formula>
    </cfRule>
  </conditionalFormatting>
  <conditionalFormatting sqref="G4:G6 G28:G29">
    <cfRule type="cellIs" dxfId="744" priority="37" operator="equal">
      <formula>$G$4</formula>
    </cfRule>
    <cfRule type="cellIs" dxfId="743" priority="38" operator="equal">
      <formula>1660</formula>
    </cfRule>
  </conditionalFormatting>
  <conditionalFormatting sqref="H4:H6 H28:H29">
    <cfRule type="cellIs" dxfId="742" priority="35" operator="equal">
      <formula>$H$4</formula>
    </cfRule>
    <cfRule type="cellIs" dxfId="741" priority="36" operator="equal">
      <formula>6640</formula>
    </cfRule>
  </conditionalFormatting>
  <conditionalFormatting sqref="T6:T28">
    <cfRule type="cellIs" dxfId="740" priority="34" operator="lessThan">
      <formula>0</formula>
    </cfRule>
  </conditionalFormatting>
  <conditionalFormatting sqref="T7:T27">
    <cfRule type="cellIs" dxfId="739" priority="31" operator="lessThan">
      <formula>0</formula>
    </cfRule>
    <cfRule type="cellIs" dxfId="738" priority="32" operator="lessThan">
      <formula>0</formula>
    </cfRule>
    <cfRule type="cellIs" dxfId="737" priority="33" operator="lessThan">
      <formula>0</formula>
    </cfRule>
  </conditionalFormatting>
  <conditionalFormatting sqref="E4:E6 E28:K28">
    <cfRule type="cellIs" dxfId="736" priority="30" operator="equal">
      <formula>$E$4</formula>
    </cfRule>
  </conditionalFormatting>
  <conditionalFormatting sqref="D28:D29 D6 D4:M4">
    <cfRule type="cellIs" dxfId="735" priority="29" operator="equal">
      <formula>$D$4</formula>
    </cfRule>
  </conditionalFormatting>
  <conditionalFormatting sqref="I4:I6 I28:I29">
    <cfRule type="cellIs" dxfId="734" priority="28" operator="equal">
      <formula>$I$4</formula>
    </cfRule>
  </conditionalFormatting>
  <conditionalFormatting sqref="J4:J6 J28:J29">
    <cfRule type="cellIs" dxfId="733" priority="27" operator="equal">
      <formula>$J$4</formula>
    </cfRule>
  </conditionalFormatting>
  <conditionalFormatting sqref="K4:K6 K28:K29">
    <cfRule type="cellIs" dxfId="732" priority="26" operator="equal">
      <formula>$K$4</formula>
    </cfRule>
  </conditionalFormatting>
  <conditionalFormatting sqref="M4:M6">
    <cfRule type="cellIs" dxfId="731" priority="25" operator="equal">
      <formula>$L$4</formula>
    </cfRule>
  </conditionalFormatting>
  <conditionalFormatting sqref="T7:T28">
    <cfRule type="cellIs" dxfId="730" priority="22" operator="lessThan">
      <formula>0</formula>
    </cfRule>
    <cfRule type="cellIs" dxfId="729" priority="23" operator="lessThan">
      <formula>0</formula>
    </cfRule>
    <cfRule type="cellIs" dxfId="728" priority="24" operator="lessThan">
      <formula>0</formula>
    </cfRule>
  </conditionalFormatting>
  <conditionalFormatting sqref="D5:K5">
    <cfRule type="cellIs" dxfId="727" priority="21" operator="greaterThan">
      <formula>0</formula>
    </cfRule>
  </conditionalFormatting>
  <conditionalFormatting sqref="T6:T28">
    <cfRule type="cellIs" dxfId="726" priority="20" operator="lessThan">
      <formula>0</formula>
    </cfRule>
  </conditionalFormatting>
  <conditionalFormatting sqref="T7:T27">
    <cfRule type="cellIs" dxfId="725" priority="17" operator="lessThan">
      <formula>0</formula>
    </cfRule>
    <cfRule type="cellIs" dxfId="724" priority="18" operator="lessThan">
      <formula>0</formula>
    </cfRule>
    <cfRule type="cellIs" dxfId="723" priority="19" operator="lessThan">
      <formula>0</formula>
    </cfRule>
  </conditionalFormatting>
  <conditionalFormatting sqref="T7:T28">
    <cfRule type="cellIs" dxfId="722" priority="14" operator="lessThan">
      <formula>0</formula>
    </cfRule>
    <cfRule type="cellIs" dxfId="721" priority="15" operator="lessThan">
      <formula>0</formula>
    </cfRule>
    <cfRule type="cellIs" dxfId="720" priority="16" operator="lessThan">
      <formula>0</formula>
    </cfRule>
  </conditionalFormatting>
  <conditionalFormatting sqref="D5:K5">
    <cfRule type="cellIs" dxfId="719" priority="13" operator="greaterThan">
      <formula>0</formula>
    </cfRule>
  </conditionalFormatting>
  <conditionalFormatting sqref="L4 L6 L28:L29">
    <cfRule type="cellIs" dxfId="718" priority="12" operator="equal">
      <formula>$L$4</formula>
    </cfRule>
  </conditionalFormatting>
  <conditionalFormatting sqref="D7:S7">
    <cfRule type="cellIs" dxfId="717" priority="11" operator="greaterThan">
      <formula>0</formula>
    </cfRule>
  </conditionalFormatting>
  <conditionalFormatting sqref="D9:S9">
    <cfRule type="cellIs" dxfId="716" priority="10" operator="greaterThan">
      <formula>0</formula>
    </cfRule>
  </conditionalFormatting>
  <conditionalFormatting sqref="D11:S11">
    <cfRule type="cellIs" dxfId="715" priority="9" operator="greaterThan">
      <formula>0</formula>
    </cfRule>
  </conditionalFormatting>
  <conditionalFormatting sqref="D13:S13">
    <cfRule type="cellIs" dxfId="714" priority="8" operator="greaterThan">
      <formula>0</formula>
    </cfRule>
  </conditionalFormatting>
  <conditionalFormatting sqref="D15:S15">
    <cfRule type="cellIs" dxfId="713" priority="7" operator="greaterThan">
      <formula>0</formula>
    </cfRule>
  </conditionalFormatting>
  <conditionalFormatting sqref="D17:S17">
    <cfRule type="cellIs" dxfId="712" priority="6" operator="greaterThan">
      <formula>0</formula>
    </cfRule>
  </conditionalFormatting>
  <conditionalFormatting sqref="D19:S19">
    <cfRule type="cellIs" dxfId="711" priority="5" operator="greaterThan">
      <formula>0</formula>
    </cfRule>
  </conditionalFormatting>
  <conditionalFormatting sqref="D21:S21">
    <cfRule type="cellIs" dxfId="710" priority="4" operator="greaterThan">
      <formula>0</formula>
    </cfRule>
  </conditionalFormatting>
  <conditionalFormatting sqref="D23:S23">
    <cfRule type="cellIs" dxfId="709" priority="3" operator="greaterThan">
      <formula>0</formula>
    </cfRule>
  </conditionalFormatting>
  <conditionalFormatting sqref="D25:S25">
    <cfRule type="cellIs" dxfId="708" priority="2" operator="greaterThan">
      <formula>0</formula>
    </cfRule>
  </conditionalFormatting>
  <conditionalFormatting sqref="D27:S27">
    <cfRule type="cellIs" dxfId="70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6" activePane="bottomLeft" state="frozen"/>
      <selection pane="bottomLeft" activeCell="O31" sqref="O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74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'16'!D29</f>
        <v>510872</v>
      </c>
      <c r="E4" s="2">
        <f>'16'!E29</f>
        <v>3905</v>
      </c>
      <c r="F4" s="2">
        <f>'16'!F29</f>
        <v>10590</v>
      </c>
      <c r="G4" s="2">
        <f>'16'!G29</f>
        <v>920</v>
      </c>
      <c r="H4" s="2">
        <f>'16'!H29</f>
        <v>15685</v>
      </c>
      <c r="I4" s="2">
        <f>'16'!I29</f>
        <v>1324</v>
      </c>
      <c r="J4" s="2">
        <f>'16'!J29</f>
        <v>584</v>
      </c>
      <c r="K4" s="2">
        <f>'16'!K29</f>
        <v>354</v>
      </c>
      <c r="L4" s="2">
        <f>'16'!L29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12002</v>
      </c>
      <c r="E7" s="22">
        <v>45</v>
      </c>
      <c r="F7" s="22">
        <v>30</v>
      </c>
      <c r="G7" s="22"/>
      <c r="H7" s="22">
        <v>80</v>
      </c>
      <c r="I7" s="23"/>
      <c r="J7" s="23"/>
      <c r="K7" s="23"/>
      <c r="L7" s="23"/>
      <c r="M7" s="20">
        <f>D7+E7*20+F7*10+G7*9+H7*9</f>
        <v>13922</v>
      </c>
      <c r="N7" s="24">
        <f>D7+E7*20+F7*10+G7*9+H7*9+I7*191+J7*191+K7*182+L7*100</f>
        <v>13922</v>
      </c>
      <c r="O7" s="25">
        <f>M7*2.75%</f>
        <v>382.85500000000002</v>
      </c>
      <c r="P7" s="26"/>
      <c r="Q7" s="26">
        <v>104</v>
      </c>
      <c r="R7" s="24">
        <f>M7-(M7*2.75%)+I7*191+J7*191+K7*182+L7*100-Q7</f>
        <v>13435.145</v>
      </c>
      <c r="S7" s="25">
        <f>M7*0.95%</f>
        <v>132.25899999999999</v>
      </c>
      <c r="T7" s="27">
        <f>S7-Q7</f>
        <v>28.258999999999986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7559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7559</v>
      </c>
      <c r="N8" s="24">
        <f t="shared" ref="N8:N27" si="1">D8+E8*20+F8*10+G8*9+H8*9+I8*191+J8*191+K8*182+L8*100</f>
        <v>7559</v>
      </c>
      <c r="O8" s="25">
        <f t="shared" ref="O8:O27" si="2">M8*2.75%</f>
        <v>207.8725</v>
      </c>
      <c r="P8" s="26"/>
      <c r="Q8" s="26">
        <v>80</v>
      </c>
      <c r="R8" s="24">
        <f t="shared" ref="R8:R27" si="3">M8-(M8*2.75%)+I8*191+J8*191+K8*182+L8*100-Q8</f>
        <v>7271.1274999999996</v>
      </c>
      <c r="S8" s="25">
        <f t="shared" ref="S8:S27" si="4">M8*0.95%</f>
        <v>71.810500000000005</v>
      </c>
      <c r="T8" s="27">
        <f t="shared" ref="T8:T27" si="5">S8-Q8</f>
        <v>-8.1894999999999953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25180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25180</v>
      </c>
      <c r="N9" s="24">
        <f t="shared" si="1"/>
        <v>25180</v>
      </c>
      <c r="O9" s="25">
        <f t="shared" si="2"/>
        <v>692.45</v>
      </c>
      <c r="P9" s="26"/>
      <c r="Q9" s="26">
        <v>127</v>
      </c>
      <c r="R9" s="24">
        <f t="shared" si="3"/>
        <v>24360.55</v>
      </c>
      <c r="S9" s="25">
        <f t="shared" si="4"/>
        <v>239.21</v>
      </c>
      <c r="T9" s="27">
        <f t="shared" si="5"/>
        <v>112.21000000000001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4741</v>
      </c>
      <c r="E10" s="30"/>
      <c r="F10" s="30">
        <v>30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5311</v>
      </c>
      <c r="N10" s="24">
        <f t="shared" si="1"/>
        <v>6266</v>
      </c>
      <c r="O10" s="25">
        <f t="shared" si="2"/>
        <v>146.05250000000001</v>
      </c>
      <c r="P10" s="26"/>
      <c r="Q10" s="26">
        <v>29</v>
      </c>
      <c r="R10" s="24">
        <f t="shared" si="3"/>
        <v>6090.9475000000002</v>
      </c>
      <c r="S10" s="25">
        <f t="shared" si="4"/>
        <v>50.454499999999996</v>
      </c>
      <c r="T10" s="27">
        <f t="shared" si="5"/>
        <v>21.454499999999996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1644</v>
      </c>
      <c r="N11" s="24">
        <f t="shared" si="1"/>
        <v>1644</v>
      </c>
      <c r="O11" s="25">
        <f t="shared" si="2"/>
        <v>45.21</v>
      </c>
      <c r="P11" s="26">
        <v>4000</v>
      </c>
      <c r="Q11" s="26"/>
      <c r="R11" s="24">
        <f t="shared" si="3"/>
        <v>1598.79</v>
      </c>
      <c r="S11" s="25">
        <f t="shared" si="4"/>
        <v>15.618</v>
      </c>
      <c r="T11" s="27">
        <f t="shared" si="5"/>
        <v>15.618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6474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6474</v>
      </c>
      <c r="N12" s="24">
        <f t="shared" si="1"/>
        <v>6474</v>
      </c>
      <c r="O12" s="25">
        <f t="shared" si="2"/>
        <v>178.035</v>
      </c>
      <c r="P12" s="26"/>
      <c r="Q12" s="26">
        <v>35</v>
      </c>
      <c r="R12" s="24">
        <f t="shared" si="3"/>
        <v>6260.9650000000001</v>
      </c>
      <c r="S12" s="25">
        <f t="shared" si="4"/>
        <v>61.503</v>
      </c>
      <c r="T12" s="27">
        <f t="shared" si="5"/>
        <v>26.503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5348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5348</v>
      </c>
      <c r="N13" s="24">
        <f t="shared" si="1"/>
        <v>5348</v>
      </c>
      <c r="O13" s="25">
        <f t="shared" si="2"/>
        <v>147.07</v>
      </c>
      <c r="P13" s="26"/>
      <c r="Q13" s="26"/>
      <c r="R13" s="24">
        <f t="shared" si="3"/>
        <v>5200.93</v>
      </c>
      <c r="S13" s="25">
        <f t="shared" si="4"/>
        <v>50.805999999999997</v>
      </c>
      <c r="T13" s="27">
        <f t="shared" si="5"/>
        <v>50.805999999999997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11011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11011</v>
      </c>
      <c r="N14" s="24">
        <f t="shared" si="1"/>
        <v>11011</v>
      </c>
      <c r="O14" s="25">
        <f t="shared" si="2"/>
        <v>302.80250000000001</v>
      </c>
      <c r="P14" s="26"/>
      <c r="Q14" s="26">
        <v>149</v>
      </c>
      <c r="R14" s="24">
        <f t="shared" si="3"/>
        <v>10559.1975</v>
      </c>
      <c r="S14" s="25">
        <f t="shared" si="4"/>
        <v>104.6045</v>
      </c>
      <c r="T14" s="27">
        <f t="shared" si="5"/>
        <v>-44.395499999999998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10886</v>
      </c>
      <c r="E15" s="30"/>
      <c r="F15" s="30"/>
      <c r="G15" s="30"/>
      <c r="H15" s="30"/>
      <c r="I15" s="20">
        <v>5</v>
      </c>
      <c r="J15" s="20">
        <v>2</v>
      </c>
      <c r="K15" s="20"/>
      <c r="L15" s="20"/>
      <c r="M15" s="20">
        <f t="shared" si="0"/>
        <v>10886</v>
      </c>
      <c r="N15" s="24">
        <f t="shared" si="1"/>
        <v>12223</v>
      </c>
      <c r="O15" s="25">
        <f t="shared" si="2"/>
        <v>299.36500000000001</v>
      </c>
      <c r="P15" s="26">
        <v>29980</v>
      </c>
      <c r="Q15" s="26">
        <v>124</v>
      </c>
      <c r="R15" s="24">
        <f t="shared" si="3"/>
        <v>11799.635</v>
      </c>
      <c r="S15" s="25">
        <f t="shared" si="4"/>
        <v>103.417</v>
      </c>
      <c r="T15" s="27">
        <f t="shared" si="5"/>
        <v>-20.582999999999998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15673</v>
      </c>
      <c r="E16" s="30"/>
      <c r="F16" s="30"/>
      <c r="G16" s="30"/>
      <c r="H16" s="30">
        <v>100</v>
      </c>
      <c r="I16" s="20">
        <v>2</v>
      </c>
      <c r="J16" s="20"/>
      <c r="K16" s="20">
        <v>5</v>
      </c>
      <c r="L16" s="20"/>
      <c r="M16" s="20">
        <f t="shared" si="0"/>
        <v>16573</v>
      </c>
      <c r="N16" s="24">
        <f t="shared" si="1"/>
        <v>17865</v>
      </c>
      <c r="O16" s="25">
        <f t="shared" si="2"/>
        <v>455.75749999999999</v>
      </c>
      <c r="P16" s="26"/>
      <c r="Q16" s="26">
        <v>119</v>
      </c>
      <c r="R16" s="24">
        <f t="shared" si="3"/>
        <v>17290.2425</v>
      </c>
      <c r="S16" s="25">
        <f t="shared" si="4"/>
        <v>157.4435</v>
      </c>
      <c r="T16" s="27">
        <f t="shared" si="5"/>
        <v>38.4435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6634</v>
      </c>
      <c r="E17" s="30"/>
      <c r="F17" s="30">
        <v>100</v>
      </c>
      <c r="G17" s="30"/>
      <c r="H17" s="30">
        <v>100</v>
      </c>
      <c r="I17" s="20">
        <v>8</v>
      </c>
      <c r="J17" s="20"/>
      <c r="K17" s="20"/>
      <c r="L17" s="20"/>
      <c r="M17" s="20">
        <f t="shared" si="0"/>
        <v>8534</v>
      </c>
      <c r="N17" s="24">
        <f t="shared" si="1"/>
        <v>10062</v>
      </c>
      <c r="O17" s="25">
        <f t="shared" si="2"/>
        <v>234.685</v>
      </c>
      <c r="P17" s="26"/>
      <c r="Q17" s="26">
        <v>60</v>
      </c>
      <c r="R17" s="24">
        <f t="shared" si="3"/>
        <v>9767.3150000000005</v>
      </c>
      <c r="S17" s="25">
        <f t="shared" si="4"/>
        <v>81.072999999999993</v>
      </c>
      <c r="T17" s="27">
        <f t="shared" si="5"/>
        <v>21.072999999999993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6274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6274</v>
      </c>
      <c r="N18" s="24">
        <f t="shared" si="1"/>
        <v>6274</v>
      </c>
      <c r="O18" s="25">
        <f t="shared" si="2"/>
        <v>172.535</v>
      </c>
      <c r="P18" s="26"/>
      <c r="Q18" s="26">
        <v>101</v>
      </c>
      <c r="R18" s="24">
        <f t="shared" si="3"/>
        <v>6000.4650000000001</v>
      </c>
      <c r="S18" s="25">
        <f t="shared" si="4"/>
        <v>59.603000000000002</v>
      </c>
      <c r="T18" s="27">
        <f t="shared" si="5"/>
        <v>-41.396999999999998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11143</v>
      </c>
      <c r="E19" s="30"/>
      <c r="F19" s="30">
        <v>30</v>
      </c>
      <c r="G19" s="30"/>
      <c r="H19" s="30">
        <v>90</v>
      </c>
      <c r="I19" s="20">
        <v>3</v>
      </c>
      <c r="J19" s="20"/>
      <c r="K19" s="20"/>
      <c r="L19" s="20"/>
      <c r="M19" s="20">
        <f t="shared" si="0"/>
        <v>12253</v>
      </c>
      <c r="N19" s="24">
        <f t="shared" si="1"/>
        <v>12826</v>
      </c>
      <c r="O19" s="25">
        <f t="shared" si="2"/>
        <v>336.95749999999998</v>
      </c>
      <c r="P19" s="26"/>
      <c r="Q19" s="26">
        <v>100</v>
      </c>
      <c r="R19" s="24">
        <f t="shared" si="3"/>
        <v>12389.0425</v>
      </c>
      <c r="S19" s="25">
        <f t="shared" si="4"/>
        <v>116.40349999999999</v>
      </c>
      <c r="T19" s="27">
        <f t="shared" si="5"/>
        <v>16.403499999999994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7204</v>
      </c>
      <c r="N20" s="24">
        <f t="shared" si="1"/>
        <v>9114</v>
      </c>
      <c r="O20" s="25">
        <f t="shared" si="2"/>
        <v>198.11</v>
      </c>
      <c r="P20" s="26"/>
      <c r="Q20" s="26">
        <v>120</v>
      </c>
      <c r="R20" s="24">
        <f t="shared" si="3"/>
        <v>8795.89</v>
      </c>
      <c r="S20" s="25">
        <f t="shared" si="4"/>
        <v>68.438000000000002</v>
      </c>
      <c r="T20" s="27">
        <f t="shared" si="5"/>
        <v>-51.561999999999998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7965</v>
      </c>
      <c r="E21" s="30">
        <v>10</v>
      </c>
      <c r="F21" s="30">
        <v>50</v>
      </c>
      <c r="G21" s="30"/>
      <c r="H21" s="30"/>
      <c r="I21" s="20"/>
      <c r="J21" s="20"/>
      <c r="K21" s="20"/>
      <c r="L21" s="20"/>
      <c r="M21" s="20">
        <f t="shared" si="0"/>
        <v>8665</v>
      </c>
      <c r="N21" s="24">
        <f t="shared" si="1"/>
        <v>8665</v>
      </c>
      <c r="O21" s="25">
        <f t="shared" si="2"/>
        <v>238.28749999999999</v>
      </c>
      <c r="P21" s="26">
        <v>160</v>
      </c>
      <c r="Q21" s="26">
        <v>20</v>
      </c>
      <c r="R21" s="24">
        <f t="shared" si="3"/>
        <v>8406.7124999999996</v>
      </c>
      <c r="S21" s="25">
        <f t="shared" si="4"/>
        <v>82.317499999999995</v>
      </c>
      <c r="T21" s="27">
        <f t="shared" si="5"/>
        <v>62.317499999999995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19759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19759</v>
      </c>
      <c r="N22" s="24">
        <f t="shared" si="1"/>
        <v>22624</v>
      </c>
      <c r="O22" s="25">
        <f t="shared" si="2"/>
        <v>543.37250000000006</v>
      </c>
      <c r="P22" s="26"/>
      <c r="Q22" s="26">
        <v>150</v>
      </c>
      <c r="R22" s="24">
        <f t="shared" si="3"/>
        <v>21930.627499999999</v>
      </c>
      <c r="S22" s="25">
        <f t="shared" si="4"/>
        <v>187.7105</v>
      </c>
      <c r="T22" s="27">
        <f t="shared" si="5"/>
        <v>37.710499999999996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7039</v>
      </c>
      <c r="N23" s="24">
        <f t="shared" si="1"/>
        <v>7039</v>
      </c>
      <c r="O23" s="25">
        <f t="shared" si="2"/>
        <v>193.57249999999999</v>
      </c>
      <c r="P23" s="26"/>
      <c r="Q23" s="26">
        <v>70</v>
      </c>
      <c r="R23" s="24">
        <f t="shared" si="3"/>
        <v>6775.4274999999998</v>
      </c>
      <c r="S23" s="25">
        <f t="shared" si="4"/>
        <v>66.870499999999993</v>
      </c>
      <c r="T23" s="27">
        <f t="shared" si="5"/>
        <v>-3.1295000000000073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19329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19329</v>
      </c>
      <c r="N24" s="24">
        <f t="shared" si="1"/>
        <v>20284</v>
      </c>
      <c r="O24" s="25">
        <f t="shared" si="2"/>
        <v>531.54750000000001</v>
      </c>
      <c r="P24" s="26"/>
      <c r="Q24" s="26">
        <v>122</v>
      </c>
      <c r="R24" s="24">
        <f t="shared" si="3"/>
        <v>19630.452499999999</v>
      </c>
      <c r="S24" s="25">
        <f t="shared" si="4"/>
        <v>183.62549999999999</v>
      </c>
      <c r="T24" s="27">
        <f t="shared" si="5"/>
        <v>61.625499999999988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7096</v>
      </c>
      <c r="E25" s="30"/>
      <c r="F25" s="30"/>
      <c r="G25" s="30"/>
      <c r="H25" s="30"/>
      <c r="I25" s="20">
        <v>6</v>
      </c>
      <c r="J25" s="20"/>
      <c r="K25" s="20"/>
      <c r="L25" s="20"/>
      <c r="M25" s="20">
        <f t="shared" si="0"/>
        <v>7096</v>
      </c>
      <c r="N25" s="24">
        <f t="shared" si="1"/>
        <v>8242</v>
      </c>
      <c r="O25" s="25">
        <f t="shared" si="2"/>
        <v>195.14000000000001</v>
      </c>
      <c r="P25" s="26"/>
      <c r="Q25" s="26">
        <v>81</v>
      </c>
      <c r="R25" s="24">
        <f t="shared" si="3"/>
        <v>7965.86</v>
      </c>
      <c r="S25" s="25">
        <f t="shared" si="4"/>
        <v>67.411999999999992</v>
      </c>
      <c r="T25" s="27">
        <f t="shared" si="5"/>
        <v>-13.588000000000008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7021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7021</v>
      </c>
      <c r="N26" s="24">
        <f t="shared" si="1"/>
        <v>7976</v>
      </c>
      <c r="O26" s="25">
        <f t="shared" si="2"/>
        <v>193.07750000000001</v>
      </c>
      <c r="P26" s="26"/>
      <c r="Q26" s="26">
        <v>52</v>
      </c>
      <c r="R26" s="24">
        <f t="shared" si="3"/>
        <v>7730.9224999999997</v>
      </c>
      <c r="S26" s="25">
        <f t="shared" si="4"/>
        <v>66.6995</v>
      </c>
      <c r="T26" s="27">
        <f t="shared" si="5"/>
        <v>14.6995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4111</v>
      </c>
      <c r="E27" s="38"/>
      <c r="F27" s="39"/>
      <c r="G27" s="39"/>
      <c r="H27" s="39"/>
      <c r="I27" s="31">
        <v>10</v>
      </c>
      <c r="J27" s="31">
        <v>10</v>
      </c>
      <c r="K27" s="31"/>
      <c r="L27" s="31"/>
      <c r="M27" s="31">
        <f t="shared" si="0"/>
        <v>4111</v>
      </c>
      <c r="N27" s="40">
        <f t="shared" si="1"/>
        <v>7931</v>
      </c>
      <c r="O27" s="25">
        <f t="shared" si="2"/>
        <v>113.05249999999999</v>
      </c>
      <c r="P27" s="41">
        <v>20000</v>
      </c>
      <c r="Q27" s="41">
        <v>100</v>
      </c>
      <c r="R27" s="24">
        <f t="shared" si="3"/>
        <v>7717.9475000000002</v>
      </c>
      <c r="S27" s="42">
        <f t="shared" si="4"/>
        <v>39.054499999999997</v>
      </c>
      <c r="T27" s="43">
        <f t="shared" si="5"/>
        <v>-60.945500000000003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204093</v>
      </c>
      <c r="E28" s="45">
        <f t="shared" si="6"/>
        <v>55</v>
      </c>
      <c r="F28" s="45">
        <f t="shared" ref="F28:T28" si="7">SUM(F7:F27)</f>
        <v>240</v>
      </c>
      <c r="G28" s="45">
        <f t="shared" si="7"/>
        <v>0</v>
      </c>
      <c r="H28" s="45">
        <f t="shared" si="7"/>
        <v>400</v>
      </c>
      <c r="I28" s="45">
        <f t="shared" si="7"/>
        <v>74</v>
      </c>
      <c r="J28" s="45">
        <f t="shared" si="7"/>
        <v>12</v>
      </c>
      <c r="K28" s="45">
        <f t="shared" si="7"/>
        <v>5</v>
      </c>
      <c r="L28" s="45">
        <f t="shared" si="7"/>
        <v>0</v>
      </c>
      <c r="M28" s="45">
        <f t="shared" si="7"/>
        <v>211193</v>
      </c>
      <c r="N28" s="45">
        <f t="shared" si="7"/>
        <v>228529</v>
      </c>
      <c r="O28" s="46">
        <f t="shared" si="7"/>
        <v>5807.8074999999999</v>
      </c>
      <c r="P28" s="45">
        <f t="shared" si="7"/>
        <v>54140</v>
      </c>
      <c r="Q28" s="45">
        <f t="shared" si="7"/>
        <v>1743</v>
      </c>
      <c r="R28" s="45">
        <f t="shared" si="7"/>
        <v>220978.19249999995</v>
      </c>
      <c r="S28" s="45">
        <f t="shared" si="7"/>
        <v>2006.3335</v>
      </c>
      <c r="T28" s="47">
        <f t="shared" si="7"/>
        <v>263.3334999999999</v>
      </c>
    </row>
    <row r="29" spans="1:20" ht="15.75" thickBot="1" x14ac:dyDescent="0.3">
      <c r="A29" s="86" t="s">
        <v>39</v>
      </c>
      <c r="B29" s="87"/>
      <c r="C29" s="88"/>
      <c r="D29" s="48">
        <f>D4+D5-D28</f>
        <v>618467</v>
      </c>
      <c r="E29" s="48">
        <f t="shared" ref="E29:L29" si="8">E4+E5-E28</f>
        <v>3850</v>
      </c>
      <c r="F29" s="48">
        <f t="shared" si="8"/>
        <v>10350</v>
      </c>
      <c r="G29" s="48">
        <f t="shared" si="8"/>
        <v>920</v>
      </c>
      <c r="H29" s="48">
        <f t="shared" si="8"/>
        <v>15285</v>
      </c>
      <c r="I29" s="48">
        <f t="shared" si="8"/>
        <v>1250</v>
      </c>
      <c r="J29" s="48">
        <f t="shared" si="8"/>
        <v>572</v>
      </c>
      <c r="K29" s="48">
        <f t="shared" si="8"/>
        <v>349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06" priority="43" operator="equal">
      <formula>212030016606640</formula>
    </cfRule>
  </conditionalFormatting>
  <conditionalFormatting sqref="D29 E4:E6 E28:K29">
    <cfRule type="cellIs" dxfId="705" priority="41" operator="equal">
      <formula>$E$4</formula>
    </cfRule>
    <cfRule type="cellIs" dxfId="704" priority="42" operator="equal">
      <formula>2120</formula>
    </cfRule>
  </conditionalFormatting>
  <conditionalFormatting sqref="D29:E29 F4:F6 F28:F29">
    <cfRule type="cellIs" dxfId="703" priority="39" operator="equal">
      <formula>$F$4</formula>
    </cfRule>
    <cfRule type="cellIs" dxfId="702" priority="40" operator="equal">
      <formula>300</formula>
    </cfRule>
  </conditionalFormatting>
  <conditionalFormatting sqref="G4:G6 G28:G29">
    <cfRule type="cellIs" dxfId="701" priority="37" operator="equal">
      <formula>$G$4</formula>
    </cfRule>
    <cfRule type="cellIs" dxfId="700" priority="38" operator="equal">
      <formula>1660</formula>
    </cfRule>
  </conditionalFormatting>
  <conditionalFormatting sqref="H4:H6 H28:H29">
    <cfRule type="cellIs" dxfId="699" priority="35" operator="equal">
      <formula>$H$4</formula>
    </cfRule>
    <cfRule type="cellIs" dxfId="698" priority="36" operator="equal">
      <formula>6640</formula>
    </cfRule>
  </conditionalFormatting>
  <conditionalFormatting sqref="T6:T28">
    <cfRule type="cellIs" dxfId="697" priority="34" operator="lessThan">
      <formula>0</formula>
    </cfRule>
  </conditionalFormatting>
  <conditionalFormatting sqref="T7:T27">
    <cfRule type="cellIs" dxfId="696" priority="31" operator="lessThan">
      <formula>0</formula>
    </cfRule>
    <cfRule type="cellIs" dxfId="695" priority="32" operator="lessThan">
      <formula>0</formula>
    </cfRule>
    <cfRule type="cellIs" dxfId="694" priority="33" operator="lessThan">
      <formula>0</formula>
    </cfRule>
  </conditionalFormatting>
  <conditionalFormatting sqref="E4:E6 E28:K28">
    <cfRule type="cellIs" dxfId="693" priority="30" operator="equal">
      <formula>$E$4</formula>
    </cfRule>
  </conditionalFormatting>
  <conditionalFormatting sqref="D28:D29 D6 D4:M4">
    <cfRule type="cellIs" dxfId="692" priority="29" operator="equal">
      <formula>$D$4</formula>
    </cfRule>
  </conditionalFormatting>
  <conditionalFormatting sqref="I4:I6 I28:I29">
    <cfRule type="cellIs" dxfId="691" priority="28" operator="equal">
      <formula>$I$4</formula>
    </cfRule>
  </conditionalFormatting>
  <conditionalFormatting sqref="J4:J6 J28:J29">
    <cfRule type="cellIs" dxfId="690" priority="27" operator="equal">
      <formula>$J$4</formula>
    </cfRule>
  </conditionalFormatting>
  <conditionalFormatting sqref="K4:K6 K28:K29">
    <cfRule type="cellIs" dxfId="689" priority="26" operator="equal">
      <formula>$K$4</formula>
    </cfRule>
  </conditionalFormatting>
  <conditionalFormatting sqref="M4:M6">
    <cfRule type="cellIs" dxfId="688" priority="25" operator="equal">
      <formula>$L$4</formula>
    </cfRule>
  </conditionalFormatting>
  <conditionalFormatting sqref="T7:T28">
    <cfRule type="cellIs" dxfId="687" priority="22" operator="lessThan">
      <formula>0</formula>
    </cfRule>
    <cfRule type="cellIs" dxfId="686" priority="23" operator="lessThan">
      <formula>0</formula>
    </cfRule>
    <cfRule type="cellIs" dxfId="685" priority="24" operator="lessThan">
      <formula>0</formula>
    </cfRule>
  </conditionalFormatting>
  <conditionalFormatting sqref="D5:K5">
    <cfRule type="cellIs" dxfId="684" priority="21" operator="greaterThan">
      <formula>0</formula>
    </cfRule>
  </conditionalFormatting>
  <conditionalFormatting sqref="T6:T28">
    <cfRule type="cellIs" dxfId="683" priority="20" operator="lessThan">
      <formula>0</formula>
    </cfRule>
  </conditionalFormatting>
  <conditionalFormatting sqref="T7:T27">
    <cfRule type="cellIs" dxfId="682" priority="17" operator="lessThan">
      <formula>0</formula>
    </cfRule>
    <cfRule type="cellIs" dxfId="681" priority="18" operator="lessThan">
      <formula>0</formula>
    </cfRule>
    <cfRule type="cellIs" dxfId="680" priority="19" operator="lessThan">
      <formula>0</formula>
    </cfRule>
  </conditionalFormatting>
  <conditionalFormatting sqref="T7:T28">
    <cfRule type="cellIs" dxfId="679" priority="14" operator="lessThan">
      <formula>0</formula>
    </cfRule>
    <cfRule type="cellIs" dxfId="678" priority="15" operator="lessThan">
      <formula>0</formula>
    </cfRule>
    <cfRule type="cellIs" dxfId="677" priority="16" operator="lessThan">
      <formula>0</formula>
    </cfRule>
  </conditionalFormatting>
  <conditionalFormatting sqref="D5:K5">
    <cfRule type="cellIs" dxfId="676" priority="13" operator="greaterThan">
      <formula>0</formula>
    </cfRule>
  </conditionalFormatting>
  <conditionalFormatting sqref="L4 L6 L28:L29">
    <cfRule type="cellIs" dxfId="675" priority="12" operator="equal">
      <formula>$L$4</formula>
    </cfRule>
  </conditionalFormatting>
  <conditionalFormatting sqref="D7:S7">
    <cfRule type="cellIs" dxfId="674" priority="11" operator="greaterThan">
      <formula>0</formula>
    </cfRule>
  </conditionalFormatting>
  <conditionalFormatting sqref="D9:S9">
    <cfRule type="cellIs" dxfId="673" priority="10" operator="greaterThan">
      <formula>0</formula>
    </cfRule>
  </conditionalFormatting>
  <conditionalFormatting sqref="D11:S11">
    <cfRule type="cellIs" dxfId="672" priority="9" operator="greaterThan">
      <formula>0</formula>
    </cfRule>
  </conditionalFormatting>
  <conditionalFormatting sqref="D13:S13">
    <cfRule type="cellIs" dxfId="671" priority="8" operator="greaterThan">
      <formula>0</formula>
    </cfRule>
  </conditionalFormatting>
  <conditionalFormatting sqref="D15:S15">
    <cfRule type="cellIs" dxfId="670" priority="7" operator="greaterThan">
      <formula>0</formula>
    </cfRule>
  </conditionalFormatting>
  <conditionalFormatting sqref="D17:S17">
    <cfRule type="cellIs" dxfId="669" priority="6" operator="greaterThan">
      <formula>0</formula>
    </cfRule>
  </conditionalFormatting>
  <conditionalFormatting sqref="D19:S19">
    <cfRule type="cellIs" dxfId="668" priority="5" operator="greaterThan">
      <formula>0</formula>
    </cfRule>
  </conditionalFormatting>
  <conditionalFormatting sqref="D21:S21">
    <cfRule type="cellIs" dxfId="667" priority="4" operator="greaterThan">
      <formula>0</formula>
    </cfRule>
  </conditionalFormatting>
  <conditionalFormatting sqref="D23:S23">
    <cfRule type="cellIs" dxfId="666" priority="3" operator="greaterThan">
      <formula>0</formula>
    </cfRule>
  </conditionalFormatting>
  <conditionalFormatting sqref="D25:S25">
    <cfRule type="cellIs" dxfId="665" priority="2" operator="greaterThan">
      <formula>0</formula>
    </cfRule>
  </conditionalFormatting>
  <conditionalFormatting sqref="D27:S27">
    <cfRule type="cellIs" dxfId="66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140625" customWidth="1"/>
    <col min="8" max="8" width="8.5703125" customWidth="1"/>
    <col min="9" max="9" width="11.5703125" bestFit="1" customWidth="1"/>
    <col min="12" max="12" width="0" hidden="1" customWidth="1"/>
    <col min="13" max="13" width="9.140625" hidden="1" customWidth="1"/>
    <col min="14" max="14" width="12.28515625" customWidth="1"/>
    <col min="15" max="15" width="11.28515625" customWidth="1"/>
    <col min="16" max="16" width="9.140625" customWidth="1"/>
    <col min="18" max="18" width="10.85546875" bestFit="1" customWidth="1"/>
    <col min="21" max="21" width="7.28515625" customWidth="1"/>
  </cols>
  <sheetData>
    <row r="1" spans="1:22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2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2" ht="18.75" x14ac:dyDescent="0.25">
      <c r="A3" s="93" t="s">
        <v>75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2" x14ac:dyDescent="0.25">
      <c r="A4" s="97" t="s">
        <v>1</v>
      </c>
      <c r="B4" s="97"/>
      <c r="C4" s="1"/>
      <c r="D4" s="2">
        <f>'17'!D29</f>
        <v>618467</v>
      </c>
      <c r="E4" s="2">
        <f>'17'!E29</f>
        <v>3850</v>
      </c>
      <c r="F4" s="2">
        <f>'17'!F29</f>
        <v>10350</v>
      </c>
      <c r="G4" s="2">
        <f>'17'!G29</f>
        <v>920</v>
      </c>
      <c r="H4" s="2">
        <f>'17'!H29</f>
        <v>15285</v>
      </c>
      <c r="I4" s="2">
        <f>'17'!I29</f>
        <v>1250</v>
      </c>
      <c r="J4" s="2">
        <f>'17'!J29</f>
        <v>572</v>
      </c>
      <c r="K4" s="2">
        <f>'17'!K29</f>
        <v>349</v>
      </c>
      <c r="L4" s="2">
        <f>'17'!L29</f>
        <v>0</v>
      </c>
      <c r="M4" s="3"/>
      <c r="N4" s="108"/>
      <c r="O4" s="112"/>
      <c r="P4" s="112"/>
      <c r="Q4" s="112"/>
      <c r="R4" s="112"/>
      <c r="S4" s="112"/>
      <c r="T4" s="112"/>
      <c r="U4" s="112"/>
      <c r="V4" s="113"/>
    </row>
    <row r="5" spans="1:22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8"/>
      <c r="O5" s="112"/>
      <c r="P5" s="112"/>
      <c r="Q5" s="112"/>
      <c r="R5" s="112"/>
      <c r="S5" s="112"/>
      <c r="T5" s="112"/>
      <c r="U5" s="112"/>
      <c r="V5" s="113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09" t="s">
        <v>22</v>
      </c>
      <c r="U6" s="109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32064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32064</v>
      </c>
      <c r="N7" s="24">
        <f>D7+E7*20+F7*10+G7*9+H7*9+I7*191+J7*191+K7*182+L7*100</f>
        <v>32064</v>
      </c>
      <c r="O7" s="25">
        <f>M7*2.75%</f>
        <v>881.76</v>
      </c>
      <c r="P7" s="26">
        <v>-1062</v>
      </c>
      <c r="Q7" s="26">
        <v>100</v>
      </c>
      <c r="R7" s="29">
        <f>M7-(M7*2.75%)+I7*191+J7*191+K7*182+L7*100-Q7</f>
        <v>31082.240000000002</v>
      </c>
      <c r="S7" s="25">
        <f>M7*0.95%</f>
        <v>304.608</v>
      </c>
      <c r="T7" s="110">
        <f>S7-Q7</f>
        <v>204.608</v>
      </c>
      <c r="U7" s="66">
        <v>198</v>
      </c>
      <c r="V7" s="115">
        <f>R7-U7</f>
        <v>30884.240000000002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14410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14410</v>
      </c>
      <c r="N8" s="24">
        <f t="shared" ref="N8:N27" si="1">D8+E8*20+F8*10+G8*9+H8*9+I8*191+J8*191+K8*182+L8*100</f>
        <v>14410</v>
      </c>
      <c r="O8" s="25">
        <f t="shared" ref="O8:O27" si="2">M8*2.75%</f>
        <v>396.27499999999998</v>
      </c>
      <c r="P8" s="26">
        <v>-2000</v>
      </c>
      <c r="Q8" s="26">
        <v>100</v>
      </c>
      <c r="R8" s="29">
        <f t="shared" ref="R8:R27" si="3">M8-(M8*2.75%)+I8*191+J8*191+K8*182+L8*100-Q8</f>
        <v>13913.725</v>
      </c>
      <c r="S8" s="25">
        <f t="shared" ref="S8:S27" si="4">M8*0.95%</f>
        <v>136.89500000000001</v>
      </c>
      <c r="T8" s="110">
        <f t="shared" ref="T8:T27" si="5">S8-Q8</f>
        <v>36.89500000000001</v>
      </c>
      <c r="U8" s="66">
        <v>108</v>
      </c>
      <c r="V8" s="115">
        <f t="shared" ref="V8:V27" si="6">R8-U8</f>
        <v>13805.725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50076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50076</v>
      </c>
      <c r="N9" s="24">
        <f t="shared" si="1"/>
        <v>50076</v>
      </c>
      <c r="O9" s="25">
        <f t="shared" si="2"/>
        <v>1377.09</v>
      </c>
      <c r="P9" s="26">
        <v>-6000</v>
      </c>
      <c r="Q9" s="26">
        <v>194</v>
      </c>
      <c r="R9" s="29">
        <f t="shared" si="3"/>
        <v>48504.91</v>
      </c>
      <c r="S9" s="25">
        <f t="shared" si="4"/>
        <v>475.72199999999998</v>
      </c>
      <c r="T9" s="110">
        <f t="shared" si="5"/>
        <v>281.72199999999998</v>
      </c>
      <c r="U9" s="66">
        <v>405</v>
      </c>
      <c r="V9" s="115">
        <f t="shared" si="6"/>
        <v>48099.91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13905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13905</v>
      </c>
      <c r="N10" s="24">
        <f t="shared" si="1"/>
        <v>13905</v>
      </c>
      <c r="O10" s="25">
        <f t="shared" si="2"/>
        <v>382.38749999999999</v>
      </c>
      <c r="P10" s="26">
        <v>-3000</v>
      </c>
      <c r="Q10" s="26">
        <v>30</v>
      </c>
      <c r="R10" s="29">
        <f t="shared" si="3"/>
        <v>13492.612499999999</v>
      </c>
      <c r="S10" s="25">
        <f t="shared" si="4"/>
        <v>132.0975</v>
      </c>
      <c r="T10" s="110">
        <f t="shared" si="5"/>
        <v>102.0975</v>
      </c>
      <c r="U10" s="66">
        <v>72</v>
      </c>
      <c r="V10" s="115">
        <f t="shared" si="6"/>
        <v>13420.612499999999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24872</v>
      </c>
      <c r="E11" s="30"/>
      <c r="F11" s="30"/>
      <c r="G11" s="32"/>
      <c r="H11" s="30"/>
      <c r="I11" s="20">
        <v>28</v>
      </c>
      <c r="J11" s="20">
        <v>1</v>
      </c>
      <c r="K11" s="20">
        <v>1</v>
      </c>
      <c r="L11" s="20"/>
      <c r="M11" s="20">
        <f t="shared" si="0"/>
        <v>24872</v>
      </c>
      <c r="N11" s="24">
        <f t="shared" si="1"/>
        <v>30593</v>
      </c>
      <c r="O11" s="25">
        <f t="shared" si="2"/>
        <v>683.98</v>
      </c>
      <c r="P11" s="26"/>
      <c r="Q11" s="26">
        <v>12</v>
      </c>
      <c r="R11" s="29">
        <f t="shared" si="3"/>
        <v>29897.02</v>
      </c>
      <c r="S11" s="25">
        <f t="shared" si="4"/>
        <v>236.28399999999999</v>
      </c>
      <c r="T11" s="110">
        <f t="shared" si="5"/>
        <v>224.28399999999999</v>
      </c>
      <c r="U11" s="66">
        <v>198</v>
      </c>
      <c r="V11" s="115">
        <f t="shared" si="6"/>
        <v>29699.02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14206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14206</v>
      </c>
      <c r="N12" s="24">
        <f t="shared" si="1"/>
        <v>14206</v>
      </c>
      <c r="O12" s="25">
        <f t="shared" si="2"/>
        <v>390.66500000000002</v>
      </c>
      <c r="P12" s="26">
        <v>-2000</v>
      </c>
      <c r="Q12" s="26">
        <v>37</v>
      </c>
      <c r="R12" s="29">
        <f t="shared" si="3"/>
        <v>13778.334999999999</v>
      </c>
      <c r="S12" s="25">
        <f t="shared" si="4"/>
        <v>134.95699999999999</v>
      </c>
      <c r="T12" s="110">
        <f t="shared" si="5"/>
        <v>97.956999999999994</v>
      </c>
      <c r="U12" s="66">
        <v>108</v>
      </c>
      <c r="V12" s="115">
        <f t="shared" si="6"/>
        <v>13670.334999999999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10919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10919</v>
      </c>
      <c r="N13" s="24">
        <f t="shared" si="1"/>
        <v>10919</v>
      </c>
      <c r="O13" s="25">
        <f t="shared" si="2"/>
        <v>300.27249999999998</v>
      </c>
      <c r="P13" s="26"/>
      <c r="Q13" s="26">
        <v>15</v>
      </c>
      <c r="R13" s="29">
        <f t="shared" si="3"/>
        <v>10603.727500000001</v>
      </c>
      <c r="S13" s="25">
        <f t="shared" si="4"/>
        <v>103.73049999999999</v>
      </c>
      <c r="T13" s="110">
        <f t="shared" si="5"/>
        <v>88.730499999999992</v>
      </c>
      <c r="U13" s="66">
        <v>54</v>
      </c>
      <c r="V13" s="115">
        <f t="shared" si="6"/>
        <v>10549.727500000001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30022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30022</v>
      </c>
      <c r="N14" s="24">
        <f t="shared" si="1"/>
        <v>30022</v>
      </c>
      <c r="O14" s="25">
        <f t="shared" si="2"/>
        <v>825.60500000000002</v>
      </c>
      <c r="P14" s="26"/>
      <c r="Q14" s="26">
        <v>173</v>
      </c>
      <c r="R14" s="29">
        <f t="shared" si="3"/>
        <v>29023.395</v>
      </c>
      <c r="S14" s="25">
        <f t="shared" si="4"/>
        <v>285.209</v>
      </c>
      <c r="T14" s="110">
        <f t="shared" si="5"/>
        <v>112.209</v>
      </c>
      <c r="U14" s="66">
        <v>243</v>
      </c>
      <c r="V14" s="115">
        <f t="shared" si="6"/>
        <v>28780.395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23784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23784</v>
      </c>
      <c r="N15" s="24">
        <f t="shared" si="1"/>
        <v>23784</v>
      </c>
      <c r="O15" s="25">
        <f t="shared" si="2"/>
        <v>654.06000000000006</v>
      </c>
      <c r="P15" s="26"/>
      <c r="Q15" s="26">
        <v>136</v>
      </c>
      <c r="R15" s="29">
        <f t="shared" si="3"/>
        <v>22993.94</v>
      </c>
      <c r="S15" s="25">
        <f t="shared" si="4"/>
        <v>225.94800000000001</v>
      </c>
      <c r="T15" s="110">
        <f t="shared" si="5"/>
        <v>89.948000000000008</v>
      </c>
      <c r="U15" s="66">
        <v>144</v>
      </c>
      <c r="V15" s="115">
        <f t="shared" si="6"/>
        <v>22849.94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16269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16269</v>
      </c>
      <c r="N16" s="24">
        <f t="shared" si="1"/>
        <v>16269</v>
      </c>
      <c r="O16" s="25">
        <f t="shared" si="2"/>
        <v>447.39749999999998</v>
      </c>
      <c r="P16" s="26"/>
      <c r="Q16" s="26">
        <v>130</v>
      </c>
      <c r="R16" s="29">
        <f t="shared" si="3"/>
        <v>15691.602500000001</v>
      </c>
      <c r="S16" s="25">
        <f t="shared" si="4"/>
        <v>154.55549999999999</v>
      </c>
      <c r="T16" s="110">
        <f t="shared" si="5"/>
        <v>24.555499999999995</v>
      </c>
      <c r="U16" s="66">
        <v>81</v>
      </c>
      <c r="V16" s="115">
        <f t="shared" si="6"/>
        <v>15610.602500000001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24745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25745</v>
      </c>
      <c r="N17" s="24">
        <f t="shared" si="1"/>
        <v>25745</v>
      </c>
      <c r="O17" s="25">
        <f t="shared" si="2"/>
        <v>707.98749999999995</v>
      </c>
      <c r="P17" s="26"/>
      <c r="Q17" s="26">
        <v>150</v>
      </c>
      <c r="R17" s="29">
        <f t="shared" si="3"/>
        <v>24887.012500000001</v>
      </c>
      <c r="S17" s="25">
        <f t="shared" si="4"/>
        <v>244.57749999999999</v>
      </c>
      <c r="T17" s="110">
        <f t="shared" si="5"/>
        <v>94.577499999999986</v>
      </c>
      <c r="U17" s="66">
        <v>216</v>
      </c>
      <c r="V17" s="115">
        <f t="shared" si="6"/>
        <v>24671.012500000001</v>
      </c>
    </row>
    <row r="18" spans="1:22" ht="15.75" x14ac:dyDescent="0.25">
      <c r="A18" s="28">
        <v>12</v>
      </c>
      <c r="B18" s="20">
        <v>1908446145</v>
      </c>
      <c r="C18" s="31" t="s">
        <v>76</v>
      </c>
      <c r="D18" s="29">
        <v>17460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17460</v>
      </c>
      <c r="N18" s="24">
        <f t="shared" si="1"/>
        <v>17460</v>
      </c>
      <c r="O18" s="25">
        <f t="shared" si="2"/>
        <v>480.15</v>
      </c>
      <c r="P18" s="26"/>
      <c r="Q18" s="26">
        <v>150</v>
      </c>
      <c r="R18" s="29">
        <f t="shared" si="3"/>
        <v>16829.849999999999</v>
      </c>
      <c r="S18" s="25">
        <f t="shared" si="4"/>
        <v>165.87</v>
      </c>
      <c r="T18" s="110">
        <f t="shared" si="5"/>
        <v>15.870000000000005</v>
      </c>
      <c r="U18" s="66">
        <v>108</v>
      </c>
      <c r="V18" s="115">
        <f t="shared" si="6"/>
        <v>16721.849999999999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26145</v>
      </c>
      <c r="E19" s="30"/>
      <c r="F19" s="30">
        <v>20</v>
      </c>
      <c r="G19" s="30"/>
      <c r="H19" s="30">
        <v>30</v>
      </c>
      <c r="I19" s="20"/>
      <c r="J19" s="20"/>
      <c r="K19" s="20"/>
      <c r="L19" s="20"/>
      <c r="M19" s="20">
        <f t="shared" si="0"/>
        <v>26615</v>
      </c>
      <c r="N19" s="24">
        <f t="shared" si="1"/>
        <v>26615</v>
      </c>
      <c r="O19" s="25">
        <f t="shared" si="2"/>
        <v>731.91250000000002</v>
      </c>
      <c r="P19" s="26"/>
      <c r="Q19" s="26">
        <v>100</v>
      </c>
      <c r="R19" s="29">
        <f t="shared" si="3"/>
        <v>25783.087500000001</v>
      </c>
      <c r="S19" s="25">
        <f t="shared" si="4"/>
        <v>252.8425</v>
      </c>
      <c r="T19" s="110">
        <f t="shared" si="5"/>
        <v>152.8425</v>
      </c>
      <c r="U19" s="66">
        <v>162</v>
      </c>
      <c r="V19" s="115">
        <f t="shared" si="6"/>
        <v>25621.087500000001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15127</v>
      </c>
      <c r="E20" s="30"/>
      <c r="F20" s="30"/>
      <c r="G20" s="30"/>
      <c r="H20" s="30"/>
      <c r="I20" s="20">
        <v>15</v>
      </c>
      <c r="J20" s="20"/>
      <c r="K20" s="20"/>
      <c r="L20" s="20"/>
      <c r="M20" s="20">
        <f t="shared" si="0"/>
        <v>15127</v>
      </c>
      <c r="N20" s="24">
        <f t="shared" si="1"/>
        <v>17992</v>
      </c>
      <c r="O20" s="25">
        <f t="shared" si="2"/>
        <v>415.99250000000001</v>
      </c>
      <c r="P20" s="26"/>
      <c r="Q20" s="26">
        <v>120</v>
      </c>
      <c r="R20" s="29">
        <f t="shared" si="3"/>
        <v>17456.0075</v>
      </c>
      <c r="S20" s="25">
        <f t="shared" si="4"/>
        <v>143.70650000000001</v>
      </c>
      <c r="T20" s="110">
        <f t="shared" si="5"/>
        <v>23.706500000000005</v>
      </c>
      <c r="U20" s="66">
        <v>108</v>
      </c>
      <c r="V20" s="115">
        <f t="shared" si="6"/>
        <v>17348.0075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8739</v>
      </c>
      <c r="E21" s="30"/>
      <c r="F21" s="30">
        <v>50</v>
      </c>
      <c r="G21" s="30"/>
      <c r="H21" s="30"/>
      <c r="I21" s="20">
        <v>3</v>
      </c>
      <c r="J21" s="20"/>
      <c r="K21" s="20"/>
      <c r="L21" s="20"/>
      <c r="M21" s="20">
        <f t="shared" si="0"/>
        <v>9239</v>
      </c>
      <c r="N21" s="24">
        <f t="shared" si="1"/>
        <v>9812</v>
      </c>
      <c r="O21" s="25">
        <f t="shared" si="2"/>
        <v>254.07249999999999</v>
      </c>
      <c r="P21" s="26"/>
      <c r="Q21" s="26">
        <v>23</v>
      </c>
      <c r="R21" s="29">
        <f t="shared" si="3"/>
        <v>9534.9274999999998</v>
      </c>
      <c r="S21" s="25">
        <f t="shared" si="4"/>
        <v>87.770499999999998</v>
      </c>
      <c r="T21" s="110">
        <f t="shared" si="5"/>
        <v>64.770499999999998</v>
      </c>
      <c r="U21" s="66">
        <v>45</v>
      </c>
      <c r="V21" s="115">
        <f t="shared" si="6"/>
        <v>9489.9274999999998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22278</v>
      </c>
      <c r="E22" s="30"/>
      <c r="F22" s="30"/>
      <c r="G22" s="20"/>
      <c r="H22" s="30">
        <v>250</v>
      </c>
      <c r="I22" s="20">
        <v>10</v>
      </c>
      <c r="J22" s="20"/>
      <c r="K22" s="20">
        <v>10</v>
      </c>
      <c r="L22" s="20"/>
      <c r="M22" s="20">
        <f t="shared" si="0"/>
        <v>24528</v>
      </c>
      <c r="N22" s="24">
        <f t="shared" si="1"/>
        <v>28258</v>
      </c>
      <c r="O22" s="25">
        <f t="shared" si="2"/>
        <v>674.52</v>
      </c>
      <c r="P22" s="26"/>
      <c r="Q22" s="26">
        <v>100</v>
      </c>
      <c r="R22" s="29">
        <f t="shared" si="3"/>
        <v>27483.48</v>
      </c>
      <c r="S22" s="25">
        <f t="shared" si="4"/>
        <v>233.01599999999999</v>
      </c>
      <c r="T22" s="110">
        <f t="shared" si="5"/>
        <v>133.01599999999999</v>
      </c>
      <c r="U22" s="66">
        <v>110</v>
      </c>
      <c r="V22" s="115">
        <f t="shared" si="6"/>
        <v>27373.48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21758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21758</v>
      </c>
      <c r="N23" s="24">
        <f t="shared" si="1"/>
        <v>21758</v>
      </c>
      <c r="O23" s="25">
        <f t="shared" si="2"/>
        <v>598.34500000000003</v>
      </c>
      <c r="P23" s="26"/>
      <c r="Q23" s="26">
        <v>150</v>
      </c>
      <c r="R23" s="29">
        <f t="shared" si="3"/>
        <v>21009.654999999999</v>
      </c>
      <c r="S23" s="25">
        <f t="shared" si="4"/>
        <v>206.70099999999999</v>
      </c>
      <c r="T23" s="110">
        <f t="shared" si="5"/>
        <v>56.700999999999993</v>
      </c>
      <c r="U23" s="66">
        <v>162</v>
      </c>
      <c r="V23" s="115">
        <f t="shared" si="6"/>
        <v>20847.654999999999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30606</v>
      </c>
      <c r="E24" s="30">
        <v>10</v>
      </c>
      <c r="F24" s="30">
        <v>30</v>
      </c>
      <c r="G24" s="30"/>
      <c r="H24" s="30">
        <v>100</v>
      </c>
      <c r="I24" s="20">
        <v>33</v>
      </c>
      <c r="J24" s="20"/>
      <c r="K24" s="20">
        <v>5</v>
      </c>
      <c r="L24" s="20"/>
      <c r="M24" s="20">
        <f t="shared" si="0"/>
        <v>32006</v>
      </c>
      <c r="N24" s="24">
        <f t="shared" si="1"/>
        <v>39219</v>
      </c>
      <c r="O24" s="25">
        <f t="shared" si="2"/>
        <v>880.16499999999996</v>
      </c>
      <c r="P24" s="26">
        <v>-10000</v>
      </c>
      <c r="Q24" s="26">
        <v>128</v>
      </c>
      <c r="R24" s="29">
        <f t="shared" si="3"/>
        <v>38210.834999999999</v>
      </c>
      <c r="S24" s="25">
        <f t="shared" si="4"/>
        <v>304.05700000000002</v>
      </c>
      <c r="T24" s="110">
        <f t="shared" si="5"/>
        <v>176.05700000000002</v>
      </c>
      <c r="U24" s="66">
        <v>198</v>
      </c>
      <c r="V24" s="115">
        <f t="shared" si="6"/>
        <v>38012.834999999999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19381</v>
      </c>
      <c r="E25" s="30"/>
      <c r="F25" s="30"/>
      <c r="G25" s="30"/>
      <c r="H25" s="30"/>
      <c r="I25" s="20">
        <v>1</v>
      </c>
      <c r="J25" s="20">
        <v>10</v>
      </c>
      <c r="K25" s="20"/>
      <c r="L25" s="20"/>
      <c r="M25" s="20">
        <f t="shared" si="0"/>
        <v>19381</v>
      </c>
      <c r="N25" s="24">
        <f t="shared" si="1"/>
        <v>21482</v>
      </c>
      <c r="O25" s="25">
        <f t="shared" si="2"/>
        <v>532.97749999999996</v>
      </c>
      <c r="P25" s="26">
        <v>18300</v>
      </c>
      <c r="Q25" s="26">
        <v>107</v>
      </c>
      <c r="R25" s="29">
        <f t="shared" si="3"/>
        <v>20842.022499999999</v>
      </c>
      <c r="S25" s="25">
        <f t="shared" si="4"/>
        <v>184.11949999999999</v>
      </c>
      <c r="T25" s="110">
        <f t="shared" si="5"/>
        <v>77.119499999999988</v>
      </c>
      <c r="U25" s="66">
        <v>153</v>
      </c>
      <c r="V25" s="115">
        <f t="shared" si="6"/>
        <v>20689.022499999999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18502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18502</v>
      </c>
      <c r="N26" s="24">
        <f t="shared" si="1"/>
        <v>19457</v>
      </c>
      <c r="O26" s="25">
        <f t="shared" si="2"/>
        <v>508.80500000000001</v>
      </c>
      <c r="P26" s="26">
        <v>-3600</v>
      </c>
      <c r="Q26" s="26">
        <v>100</v>
      </c>
      <c r="R26" s="29">
        <f t="shared" si="3"/>
        <v>18848.195</v>
      </c>
      <c r="S26" s="25">
        <f t="shared" si="4"/>
        <v>175.76900000000001</v>
      </c>
      <c r="T26" s="110">
        <f t="shared" si="5"/>
        <v>75.769000000000005</v>
      </c>
      <c r="U26" s="66">
        <v>117</v>
      </c>
      <c r="V26" s="115">
        <f t="shared" si="6"/>
        <v>18731.195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18834</v>
      </c>
      <c r="E27" s="38"/>
      <c r="F27" s="39"/>
      <c r="G27" s="39"/>
      <c r="H27" s="39"/>
      <c r="I27" s="31"/>
      <c r="J27" s="31">
        <v>10</v>
      </c>
      <c r="K27" s="31"/>
      <c r="L27" s="31"/>
      <c r="M27" s="31">
        <f t="shared" si="0"/>
        <v>18834</v>
      </c>
      <c r="N27" s="40">
        <f t="shared" si="1"/>
        <v>20744</v>
      </c>
      <c r="O27" s="42">
        <f t="shared" si="2"/>
        <v>517.93500000000006</v>
      </c>
      <c r="P27" s="41"/>
      <c r="Q27" s="41">
        <v>100</v>
      </c>
      <c r="R27" s="38">
        <f t="shared" si="3"/>
        <v>20126.064999999999</v>
      </c>
      <c r="S27" s="42">
        <f t="shared" si="4"/>
        <v>178.923</v>
      </c>
      <c r="T27" s="111">
        <f t="shared" si="5"/>
        <v>78.923000000000002</v>
      </c>
      <c r="U27" s="114">
        <v>162</v>
      </c>
      <c r="V27" s="116">
        <f t="shared" si="6"/>
        <v>19964.064999999999</v>
      </c>
    </row>
    <row r="28" spans="1:22" ht="16.5" thickBot="1" x14ac:dyDescent="0.3">
      <c r="A28" s="83" t="s">
        <v>38</v>
      </c>
      <c r="B28" s="84"/>
      <c r="C28" s="85"/>
      <c r="D28" s="44">
        <f t="shared" ref="D28:E28" si="7">SUM(D7:D27)</f>
        <v>454102</v>
      </c>
      <c r="E28" s="45">
        <f t="shared" si="7"/>
        <v>10</v>
      </c>
      <c r="F28" s="45">
        <f t="shared" ref="F28:V28" si="8">SUM(F7:F27)</f>
        <v>110</v>
      </c>
      <c r="G28" s="45">
        <f t="shared" si="8"/>
        <v>0</v>
      </c>
      <c r="H28" s="45">
        <f t="shared" si="8"/>
        <v>480</v>
      </c>
      <c r="I28" s="45">
        <f t="shared" si="8"/>
        <v>95</v>
      </c>
      <c r="J28" s="45">
        <f t="shared" si="8"/>
        <v>21</v>
      </c>
      <c r="K28" s="45">
        <f t="shared" si="8"/>
        <v>16</v>
      </c>
      <c r="L28" s="45">
        <f t="shared" si="8"/>
        <v>0</v>
      </c>
      <c r="M28" s="64">
        <f t="shared" si="8"/>
        <v>459722</v>
      </c>
      <c r="N28" s="64">
        <f t="shared" si="8"/>
        <v>484790</v>
      </c>
      <c r="O28" s="65">
        <f t="shared" si="8"/>
        <v>12642.355000000001</v>
      </c>
      <c r="P28" s="64">
        <f t="shared" si="8"/>
        <v>-9362</v>
      </c>
      <c r="Q28" s="64">
        <f t="shared" si="8"/>
        <v>2155</v>
      </c>
      <c r="R28" s="64">
        <f t="shared" si="8"/>
        <v>469992.64500000002</v>
      </c>
      <c r="S28" s="64">
        <f t="shared" si="8"/>
        <v>4367.3589999999995</v>
      </c>
      <c r="T28" s="64">
        <f t="shared" si="8"/>
        <v>2212.3589999999995</v>
      </c>
      <c r="U28" s="64">
        <f t="shared" si="8"/>
        <v>3152</v>
      </c>
      <c r="V28" s="64">
        <f t="shared" si="8"/>
        <v>466840.64500000002</v>
      </c>
    </row>
    <row r="29" spans="1:22" ht="15.75" thickBot="1" x14ac:dyDescent="0.3">
      <c r="A29" s="86" t="s">
        <v>39</v>
      </c>
      <c r="B29" s="87"/>
      <c r="C29" s="88"/>
      <c r="D29" s="48">
        <f>D4+D5-D28</f>
        <v>476053</v>
      </c>
      <c r="E29" s="48">
        <f t="shared" ref="E29:L29" si="9">E4+E5-E28</f>
        <v>3840</v>
      </c>
      <c r="F29" s="48">
        <f t="shared" si="9"/>
        <v>10240</v>
      </c>
      <c r="G29" s="48">
        <f t="shared" si="9"/>
        <v>920</v>
      </c>
      <c r="H29" s="48">
        <f t="shared" si="9"/>
        <v>14805</v>
      </c>
      <c r="I29" s="48">
        <f t="shared" si="9"/>
        <v>1155</v>
      </c>
      <c r="J29" s="48">
        <f t="shared" si="9"/>
        <v>551</v>
      </c>
      <c r="K29" s="48">
        <f t="shared" si="9"/>
        <v>333</v>
      </c>
      <c r="L29" s="48">
        <f t="shared" si="9"/>
        <v>0</v>
      </c>
      <c r="M29" s="102"/>
      <c r="N29" s="102"/>
      <c r="O29" s="102"/>
      <c r="P29" s="102"/>
      <c r="Q29" s="102"/>
      <c r="R29" s="102"/>
      <c r="S29" s="102"/>
      <c r="T29" s="102"/>
      <c r="U29" s="102"/>
      <c r="V29" s="10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63" priority="63" operator="equal">
      <formula>212030016606640</formula>
    </cfRule>
  </conditionalFormatting>
  <conditionalFormatting sqref="D29 E4:E6 E28:K29">
    <cfRule type="cellIs" dxfId="662" priority="61" operator="equal">
      <formula>$E$4</formula>
    </cfRule>
    <cfRule type="cellIs" dxfId="661" priority="62" operator="equal">
      <formula>2120</formula>
    </cfRule>
  </conditionalFormatting>
  <conditionalFormatting sqref="D29:E29 F4:F6 F28:F29">
    <cfRule type="cellIs" dxfId="660" priority="59" operator="equal">
      <formula>$F$4</formula>
    </cfRule>
    <cfRule type="cellIs" dxfId="659" priority="60" operator="equal">
      <formula>300</formula>
    </cfRule>
  </conditionalFormatting>
  <conditionalFormatting sqref="G4:G6 G28:G29">
    <cfRule type="cellIs" dxfId="658" priority="57" operator="equal">
      <formula>$G$4</formula>
    </cfRule>
    <cfRule type="cellIs" dxfId="657" priority="58" operator="equal">
      <formula>1660</formula>
    </cfRule>
  </conditionalFormatting>
  <conditionalFormatting sqref="H4:H6 H28:H29">
    <cfRule type="cellIs" dxfId="656" priority="55" operator="equal">
      <formula>$H$4</formula>
    </cfRule>
    <cfRule type="cellIs" dxfId="655" priority="56" operator="equal">
      <formula>6640</formula>
    </cfRule>
  </conditionalFormatting>
  <conditionalFormatting sqref="T6:T28 U28:V28">
    <cfRule type="cellIs" dxfId="654" priority="54" operator="lessThan">
      <formula>0</formula>
    </cfRule>
  </conditionalFormatting>
  <conditionalFormatting sqref="T7:T27">
    <cfRule type="cellIs" dxfId="653" priority="51" operator="lessThan">
      <formula>0</formula>
    </cfRule>
    <cfRule type="cellIs" dxfId="652" priority="52" operator="lessThan">
      <formula>0</formula>
    </cfRule>
    <cfRule type="cellIs" dxfId="651" priority="53" operator="lessThan">
      <formula>0</formula>
    </cfRule>
  </conditionalFormatting>
  <conditionalFormatting sqref="E4:E6 E28:K28">
    <cfRule type="cellIs" dxfId="650" priority="50" operator="equal">
      <formula>$E$4</formula>
    </cfRule>
  </conditionalFormatting>
  <conditionalFormatting sqref="D28:D29 D6 D4:M4">
    <cfRule type="cellIs" dxfId="649" priority="49" operator="equal">
      <formula>$D$4</formula>
    </cfRule>
  </conditionalFormatting>
  <conditionalFormatting sqref="I4:I6 I28:I29">
    <cfRule type="cellIs" dxfId="648" priority="48" operator="equal">
      <formula>$I$4</formula>
    </cfRule>
  </conditionalFormatting>
  <conditionalFormatting sqref="J4:J6 J28:J29">
    <cfRule type="cellIs" dxfId="647" priority="47" operator="equal">
      <formula>$J$4</formula>
    </cfRule>
  </conditionalFormatting>
  <conditionalFormatting sqref="K4:K6 K28:K29">
    <cfRule type="cellIs" dxfId="646" priority="46" operator="equal">
      <formula>$K$4</formula>
    </cfRule>
  </conditionalFormatting>
  <conditionalFormatting sqref="M4:M6">
    <cfRule type="cellIs" dxfId="645" priority="45" operator="equal">
      <formula>$L$4</formula>
    </cfRule>
  </conditionalFormatting>
  <conditionalFormatting sqref="T7:T28 U28:V28">
    <cfRule type="cellIs" dxfId="644" priority="42" operator="lessThan">
      <formula>0</formula>
    </cfRule>
    <cfRule type="cellIs" dxfId="643" priority="43" operator="lessThan">
      <formula>0</formula>
    </cfRule>
    <cfRule type="cellIs" dxfId="642" priority="44" operator="lessThan">
      <formula>0</formula>
    </cfRule>
  </conditionalFormatting>
  <conditionalFormatting sqref="D5:K5">
    <cfRule type="cellIs" dxfId="641" priority="41" operator="greaterThan">
      <formula>0</formula>
    </cfRule>
  </conditionalFormatting>
  <conditionalFormatting sqref="T6:T28 U28:V28">
    <cfRule type="cellIs" dxfId="640" priority="40" operator="lessThan">
      <formula>0</formula>
    </cfRule>
  </conditionalFormatting>
  <conditionalFormatting sqref="T7:T27">
    <cfRule type="cellIs" dxfId="639" priority="37" operator="lessThan">
      <formula>0</formula>
    </cfRule>
    <cfRule type="cellIs" dxfId="638" priority="38" operator="lessThan">
      <formula>0</formula>
    </cfRule>
    <cfRule type="cellIs" dxfId="637" priority="39" operator="lessThan">
      <formula>0</formula>
    </cfRule>
  </conditionalFormatting>
  <conditionalFormatting sqref="T7:T28 U28:V28">
    <cfRule type="cellIs" dxfId="636" priority="34" operator="lessThan">
      <formula>0</formula>
    </cfRule>
    <cfRule type="cellIs" dxfId="635" priority="35" operator="lessThan">
      <formula>0</formula>
    </cfRule>
    <cfRule type="cellIs" dxfId="634" priority="36" operator="lessThan">
      <formula>0</formula>
    </cfRule>
  </conditionalFormatting>
  <conditionalFormatting sqref="D5:K5">
    <cfRule type="cellIs" dxfId="633" priority="33" operator="greaterThan">
      <formula>0</formula>
    </cfRule>
  </conditionalFormatting>
  <conditionalFormatting sqref="L4 L6 L28:L29">
    <cfRule type="cellIs" dxfId="632" priority="32" operator="equal">
      <formula>$L$4</formula>
    </cfRule>
  </conditionalFormatting>
  <conditionalFormatting sqref="D7:S7">
    <cfRule type="cellIs" dxfId="631" priority="31" operator="greaterThan">
      <formula>0</formula>
    </cfRule>
  </conditionalFormatting>
  <conditionalFormatting sqref="D9:S9">
    <cfRule type="cellIs" dxfId="630" priority="30" operator="greaterThan">
      <formula>0</formula>
    </cfRule>
  </conditionalFormatting>
  <conditionalFormatting sqref="D11:S11">
    <cfRule type="cellIs" dxfId="629" priority="29" operator="greaterThan">
      <formula>0</formula>
    </cfRule>
  </conditionalFormatting>
  <conditionalFormatting sqref="D13:S13">
    <cfRule type="cellIs" dxfId="628" priority="28" operator="greaterThan">
      <formula>0</formula>
    </cfRule>
  </conditionalFormatting>
  <conditionalFormatting sqref="D15:S15">
    <cfRule type="cellIs" dxfId="627" priority="27" operator="greaterThan">
      <formula>0</formula>
    </cfRule>
  </conditionalFormatting>
  <conditionalFormatting sqref="D17:S17">
    <cfRule type="cellIs" dxfId="626" priority="26" operator="greaterThan">
      <formula>0</formula>
    </cfRule>
  </conditionalFormatting>
  <conditionalFormatting sqref="D19:S19">
    <cfRule type="cellIs" dxfId="625" priority="25" operator="greaterThan">
      <formula>0</formula>
    </cfRule>
  </conditionalFormatting>
  <conditionalFormatting sqref="D21:S21">
    <cfRule type="cellIs" dxfId="624" priority="24" operator="greaterThan">
      <formula>0</formula>
    </cfRule>
  </conditionalFormatting>
  <conditionalFormatting sqref="D23:S23">
    <cfRule type="cellIs" dxfId="623" priority="23" operator="greaterThan">
      <formula>0</formula>
    </cfRule>
  </conditionalFormatting>
  <conditionalFormatting sqref="D25:S25">
    <cfRule type="cellIs" dxfId="622" priority="22" operator="greaterThan">
      <formula>0</formula>
    </cfRule>
  </conditionalFormatting>
  <conditionalFormatting sqref="D27:S27">
    <cfRule type="cellIs" dxfId="621" priority="21" operator="greaterThan">
      <formula>0</formula>
    </cfRule>
  </conditionalFormatting>
  <conditionalFormatting sqref="U6">
    <cfRule type="cellIs" dxfId="19" priority="20" operator="lessThan">
      <formula>0</formula>
    </cfRule>
  </conditionalFormatting>
  <conditionalFormatting sqref="U6">
    <cfRule type="cellIs" dxfId="18" priority="19" operator="lessThan">
      <formula>0</formula>
    </cfRule>
  </conditionalFormatting>
  <conditionalFormatting sqref="V6">
    <cfRule type="cellIs" dxfId="17" priority="18" operator="lessThan">
      <formula>0</formula>
    </cfRule>
  </conditionalFormatting>
  <conditionalFormatting sqref="V6">
    <cfRule type="cellIs" dxfId="16" priority="17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'18'!D29</f>
        <v>476053</v>
      </c>
      <c r="E4" s="2">
        <f>'18'!E29</f>
        <v>3840</v>
      </c>
      <c r="F4" s="2">
        <f>'18'!F29</f>
        <v>10240</v>
      </c>
      <c r="G4" s="2">
        <f>'18'!G29</f>
        <v>920</v>
      </c>
      <c r="H4" s="2">
        <f>'18'!H29</f>
        <v>14805</v>
      </c>
      <c r="I4" s="2">
        <f>'18'!I29</f>
        <v>1155</v>
      </c>
      <c r="J4" s="2">
        <f>'18'!J29</f>
        <v>551</v>
      </c>
      <c r="K4" s="2">
        <f>'18'!K29</f>
        <v>333</v>
      </c>
      <c r="L4" s="2">
        <f>'18'!L29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476053</v>
      </c>
      <c r="E29" s="48">
        <f t="shared" ref="E29:L29" si="8">E4+E5-E28</f>
        <v>3840</v>
      </c>
      <c r="F29" s="48">
        <f t="shared" si="8"/>
        <v>10240</v>
      </c>
      <c r="G29" s="48">
        <f t="shared" si="8"/>
        <v>920</v>
      </c>
      <c r="H29" s="48">
        <f t="shared" si="8"/>
        <v>14805</v>
      </c>
      <c r="I29" s="48">
        <f t="shared" si="8"/>
        <v>1155</v>
      </c>
      <c r="J29" s="48">
        <f t="shared" si="8"/>
        <v>551</v>
      </c>
      <c r="K29" s="48">
        <f t="shared" si="8"/>
        <v>333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20" priority="43" operator="equal">
      <formula>212030016606640</formula>
    </cfRule>
  </conditionalFormatting>
  <conditionalFormatting sqref="D29 E4:E6 E28:K29">
    <cfRule type="cellIs" dxfId="619" priority="41" operator="equal">
      <formula>$E$4</formula>
    </cfRule>
    <cfRule type="cellIs" dxfId="618" priority="42" operator="equal">
      <formula>2120</formula>
    </cfRule>
  </conditionalFormatting>
  <conditionalFormatting sqref="D29:E29 F4:F6 F28:F29">
    <cfRule type="cellIs" dxfId="617" priority="39" operator="equal">
      <formula>$F$4</formula>
    </cfRule>
    <cfRule type="cellIs" dxfId="616" priority="40" operator="equal">
      <formula>300</formula>
    </cfRule>
  </conditionalFormatting>
  <conditionalFormatting sqref="G4:G6 G28:G29">
    <cfRule type="cellIs" dxfId="615" priority="37" operator="equal">
      <formula>$G$4</formula>
    </cfRule>
    <cfRule type="cellIs" dxfId="614" priority="38" operator="equal">
      <formula>1660</formula>
    </cfRule>
  </conditionalFormatting>
  <conditionalFormatting sqref="H4:H6 H28:H29">
    <cfRule type="cellIs" dxfId="613" priority="35" operator="equal">
      <formula>$H$4</formula>
    </cfRule>
    <cfRule type="cellIs" dxfId="612" priority="36" operator="equal">
      <formula>6640</formula>
    </cfRule>
  </conditionalFormatting>
  <conditionalFormatting sqref="T6:T28">
    <cfRule type="cellIs" dxfId="611" priority="34" operator="lessThan">
      <formula>0</formula>
    </cfRule>
  </conditionalFormatting>
  <conditionalFormatting sqref="T7:T27">
    <cfRule type="cellIs" dxfId="610" priority="31" operator="lessThan">
      <formula>0</formula>
    </cfRule>
    <cfRule type="cellIs" dxfId="609" priority="32" operator="lessThan">
      <formula>0</formula>
    </cfRule>
    <cfRule type="cellIs" dxfId="608" priority="33" operator="lessThan">
      <formula>0</formula>
    </cfRule>
  </conditionalFormatting>
  <conditionalFormatting sqref="E4:E6 E28:K28">
    <cfRule type="cellIs" dxfId="607" priority="30" operator="equal">
      <formula>$E$4</formula>
    </cfRule>
  </conditionalFormatting>
  <conditionalFormatting sqref="D28:D29 D6 D4:M4">
    <cfRule type="cellIs" dxfId="606" priority="29" operator="equal">
      <formula>$D$4</formula>
    </cfRule>
  </conditionalFormatting>
  <conditionalFormatting sqref="I4:I6 I28:I29">
    <cfRule type="cellIs" dxfId="605" priority="28" operator="equal">
      <formula>$I$4</formula>
    </cfRule>
  </conditionalFormatting>
  <conditionalFormatting sqref="J4:J6 J28:J29">
    <cfRule type="cellIs" dxfId="604" priority="27" operator="equal">
      <formula>$J$4</formula>
    </cfRule>
  </conditionalFormatting>
  <conditionalFormatting sqref="K4:K6 K28:K29">
    <cfRule type="cellIs" dxfId="603" priority="26" operator="equal">
      <formula>$K$4</formula>
    </cfRule>
  </conditionalFormatting>
  <conditionalFormatting sqref="M4:M6">
    <cfRule type="cellIs" dxfId="602" priority="25" operator="equal">
      <formula>$L$4</formula>
    </cfRule>
  </conditionalFormatting>
  <conditionalFormatting sqref="T7:T28">
    <cfRule type="cellIs" dxfId="601" priority="22" operator="lessThan">
      <formula>0</formula>
    </cfRule>
    <cfRule type="cellIs" dxfId="600" priority="23" operator="lessThan">
      <formula>0</formula>
    </cfRule>
    <cfRule type="cellIs" dxfId="599" priority="24" operator="lessThan">
      <formula>0</formula>
    </cfRule>
  </conditionalFormatting>
  <conditionalFormatting sqref="D5:K5">
    <cfRule type="cellIs" dxfId="598" priority="21" operator="greaterThan">
      <formula>0</formula>
    </cfRule>
  </conditionalFormatting>
  <conditionalFormatting sqref="T6:T28">
    <cfRule type="cellIs" dxfId="597" priority="20" operator="lessThan">
      <formula>0</formula>
    </cfRule>
  </conditionalFormatting>
  <conditionalFormatting sqref="T7:T27">
    <cfRule type="cellIs" dxfId="596" priority="17" operator="lessThan">
      <formula>0</formula>
    </cfRule>
    <cfRule type="cellIs" dxfId="595" priority="18" operator="lessThan">
      <formula>0</formula>
    </cfRule>
    <cfRule type="cellIs" dxfId="594" priority="19" operator="lessThan">
      <formula>0</formula>
    </cfRule>
  </conditionalFormatting>
  <conditionalFormatting sqref="T7:T28">
    <cfRule type="cellIs" dxfId="593" priority="14" operator="lessThan">
      <formula>0</formula>
    </cfRule>
    <cfRule type="cellIs" dxfId="592" priority="15" operator="lessThan">
      <formula>0</formula>
    </cfRule>
    <cfRule type="cellIs" dxfId="591" priority="16" operator="lessThan">
      <formula>0</formula>
    </cfRule>
  </conditionalFormatting>
  <conditionalFormatting sqref="D5:K5">
    <cfRule type="cellIs" dxfId="590" priority="13" operator="greaterThan">
      <formula>0</formula>
    </cfRule>
  </conditionalFormatting>
  <conditionalFormatting sqref="L4 L6 L28:L29">
    <cfRule type="cellIs" dxfId="589" priority="12" operator="equal">
      <formula>$L$4</formula>
    </cfRule>
  </conditionalFormatting>
  <conditionalFormatting sqref="D7:S7">
    <cfRule type="cellIs" dxfId="588" priority="11" operator="greaterThan">
      <formula>0</formula>
    </cfRule>
  </conditionalFormatting>
  <conditionalFormatting sqref="D9:S9">
    <cfRule type="cellIs" dxfId="587" priority="10" operator="greaterThan">
      <formula>0</formula>
    </cfRule>
  </conditionalFormatting>
  <conditionalFormatting sqref="D11:S11">
    <cfRule type="cellIs" dxfId="586" priority="9" operator="greaterThan">
      <formula>0</formula>
    </cfRule>
  </conditionalFormatting>
  <conditionalFormatting sqref="D13:S13">
    <cfRule type="cellIs" dxfId="585" priority="8" operator="greaterThan">
      <formula>0</formula>
    </cfRule>
  </conditionalFormatting>
  <conditionalFormatting sqref="D15:S15">
    <cfRule type="cellIs" dxfId="584" priority="7" operator="greaterThan">
      <formula>0</formula>
    </cfRule>
  </conditionalFormatting>
  <conditionalFormatting sqref="D17:S17">
    <cfRule type="cellIs" dxfId="583" priority="6" operator="greaterThan">
      <formula>0</formula>
    </cfRule>
  </conditionalFormatting>
  <conditionalFormatting sqref="D19:S19">
    <cfRule type="cellIs" dxfId="582" priority="5" operator="greaterThan">
      <formula>0</formula>
    </cfRule>
  </conditionalFormatting>
  <conditionalFormatting sqref="D21:S21">
    <cfRule type="cellIs" dxfId="581" priority="4" operator="greaterThan">
      <formula>0</formula>
    </cfRule>
  </conditionalFormatting>
  <conditionalFormatting sqref="D23:S23">
    <cfRule type="cellIs" dxfId="580" priority="3" operator="greaterThan">
      <formula>0</formula>
    </cfRule>
  </conditionalFormatting>
  <conditionalFormatting sqref="D25:S25">
    <cfRule type="cellIs" dxfId="579" priority="2" operator="greaterThan">
      <formula>0</formula>
    </cfRule>
  </conditionalFormatting>
  <conditionalFormatting sqref="D27:S27">
    <cfRule type="cellIs" dxfId="57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49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'1'!D29</f>
        <v>478679</v>
      </c>
      <c r="E4" s="2">
        <f>'1'!E29</f>
        <v>1465</v>
      </c>
      <c r="F4" s="2">
        <f>'1'!F29</f>
        <v>8790</v>
      </c>
      <c r="G4" s="2">
        <f>'1'!G29</f>
        <v>50</v>
      </c>
      <c r="H4" s="2">
        <f>'1'!H29</f>
        <v>20265</v>
      </c>
      <c r="I4" s="2">
        <f>'1'!I29</f>
        <v>701</v>
      </c>
      <c r="J4" s="2">
        <f>'1'!J29</f>
        <v>441</v>
      </c>
      <c r="K4" s="2">
        <f>'1'!K29</f>
        <v>152</v>
      </c>
      <c r="L4" s="2">
        <f>'1'!L29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6011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6011</v>
      </c>
      <c r="N9" s="24">
        <f t="shared" si="1"/>
        <v>6011</v>
      </c>
      <c r="O9" s="25">
        <f t="shared" si="2"/>
        <v>165.30250000000001</v>
      </c>
      <c r="P9" s="26"/>
      <c r="Q9" s="26">
        <v>45</v>
      </c>
      <c r="R9" s="24">
        <f t="shared" si="3"/>
        <v>5800.6975000000002</v>
      </c>
      <c r="S9" s="25">
        <f t="shared" si="4"/>
        <v>57.104500000000002</v>
      </c>
      <c r="T9" s="27">
        <f t="shared" si="5"/>
        <v>12.104500000000002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1131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1131</v>
      </c>
      <c r="N10" s="24">
        <f t="shared" si="1"/>
        <v>1131</v>
      </c>
      <c r="O10" s="25">
        <f t="shared" si="2"/>
        <v>31.102499999999999</v>
      </c>
      <c r="P10" s="26"/>
      <c r="Q10" s="26"/>
      <c r="R10" s="24">
        <f t="shared" si="3"/>
        <v>1099.8975</v>
      </c>
      <c r="S10" s="25">
        <f t="shared" si="4"/>
        <v>10.7445</v>
      </c>
      <c r="T10" s="27">
        <f t="shared" si="5"/>
        <v>10.7445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1646</v>
      </c>
      <c r="N11" s="24">
        <f t="shared" si="1"/>
        <v>1646</v>
      </c>
      <c r="O11" s="25">
        <f t="shared" si="2"/>
        <v>45.265000000000001</v>
      </c>
      <c r="P11" s="26"/>
      <c r="Q11" s="26"/>
      <c r="R11" s="24">
        <f t="shared" si="3"/>
        <v>1600.7349999999999</v>
      </c>
      <c r="S11" s="25">
        <f t="shared" si="4"/>
        <v>15.637</v>
      </c>
      <c r="T11" s="27">
        <f t="shared" si="5"/>
        <v>15.637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2952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2952</v>
      </c>
      <c r="N12" s="24">
        <f t="shared" si="1"/>
        <v>2952</v>
      </c>
      <c r="O12" s="25">
        <f t="shared" si="2"/>
        <v>81.180000000000007</v>
      </c>
      <c r="P12" s="26"/>
      <c r="Q12" s="26">
        <v>20</v>
      </c>
      <c r="R12" s="24">
        <f t="shared" si="3"/>
        <v>2850.82</v>
      </c>
      <c r="S12" s="25">
        <f t="shared" si="4"/>
        <v>28.044</v>
      </c>
      <c r="T12" s="27">
        <f t="shared" si="5"/>
        <v>8.0440000000000005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2588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2588</v>
      </c>
      <c r="N13" s="24">
        <f t="shared" si="1"/>
        <v>2588</v>
      </c>
      <c r="O13" s="25">
        <f t="shared" si="2"/>
        <v>71.17</v>
      </c>
      <c r="P13" s="26"/>
      <c r="Q13" s="26"/>
      <c r="R13" s="24">
        <f t="shared" si="3"/>
        <v>2516.83</v>
      </c>
      <c r="S13" s="25">
        <f t="shared" si="4"/>
        <v>24.585999999999999</v>
      </c>
      <c r="T13" s="27">
        <f t="shared" si="5"/>
        <v>24.585999999999999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3084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3084</v>
      </c>
      <c r="N14" s="24">
        <f t="shared" si="1"/>
        <v>3084</v>
      </c>
      <c r="O14" s="25">
        <f t="shared" si="2"/>
        <v>84.81</v>
      </c>
      <c r="P14" s="26"/>
      <c r="Q14" s="26"/>
      <c r="R14" s="24">
        <f t="shared" si="3"/>
        <v>2999.19</v>
      </c>
      <c r="S14" s="25">
        <f t="shared" si="4"/>
        <v>29.297999999999998</v>
      </c>
      <c r="T14" s="27">
        <f t="shared" si="5"/>
        <v>29.297999999999998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11974</v>
      </c>
      <c r="E15" s="30">
        <v>30</v>
      </c>
      <c r="F15" s="30"/>
      <c r="G15" s="30"/>
      <c r="H15" s="30">
        <v>50</v>
      </c>
      <c r="I15" s="20">
        <v>9</v>
      </c>
      <c r="J15" s="20">
        <v>2</v>
      </c>
      <c r="K15" s="20"/>
      <c r="L15" s="20"/>
      <c r="M15" s="20">
        <f t="shared" si="0"/>
        <v>13024</v>
      </c>
      <c r="N15" s="24">
        <f t="shared" si="1"/>
        <v>15125</v>
      </c>
      <c r="O15" s="25">
        <f t="shared" si="2"/>
        <v>358.16</v>
      </c>
      <c r="P15" s="26"/>
      <c r="Q15" s="26">
        <v>160</v>
      </c>
      <c r="R15" s="24">
        <f t="shared" si="3"/>
        <v>14606.84</v>
      </c>
      <c r="S15" s="25">
        <f t="shared" si="4"/>
        <v>123.72799999999999</v>
      </c>
      <c r="T15" s="27">
        <f t="shared" si="5"/>
        <v>-36.272000000000006</v>
      </c>
    </row>
    <row r="16" spans="1:20" ht="15.75" x14ac:dyDescent="0.25">
      <c r="A16" s="28">
        <v>10</v>
      </c>
      <c r="B16" s="20">
        <v>1908446143</v>
      </c>
      <c r="C16" s="20">
        <v>600</v>
      </c>
      <c r="D16" s="29">
        <v>2288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2288</v>
      </c>
      <c r="N16" s="24">
        <f t="shared" si="1"/>
        <v>2288</v>
      </c>
      <c r="O16" s="25">
        <f t="shared" si="2"/>
        <v>62.92</v>
      </c>
      <c r="P16" s="26"/>
      <c r="Q16" s="26"/>
      <c r="R16" s="24">
        <f t="shared" si="3"/>
        <v>2225.08</v>
      </c>
      <c r="S16" s="25">
        <f t="shared" si="4"/>
        <v>21.736000000000001</v>
      </c>
      <c r="T16" s="27">
        <f t="shared" si="5"/>
        <v>21.736000000000001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6391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6391</v>
      </c>
      <c r="N17" s="24">
        <f t="shared" si="1"/>
        <v>6391</v>
      </c>
      <c r="O17" s="25">
        <f t="shared" si="2"/>
        <v>175.7525</v>
      </c>
      <c r="P17" s="26"/>
      <c r="Q17" s="26">
        <v>60</v>
      </c>
      <c r="R17" s="24">
        <f t="shared" si="3"/>
        <v>6155.2475000000004</v>
      </c>
      <c r="S17" s="25">
        <f t="shared" si="4"/>
        <v>60.714500000000001</v>
      </c>
      <c r="T17" s="27">
        <f t="shared" si="5"/>
        <v>0.71450000000000102</v>
      </c>
    </row>
    <row r="18" spans="1:20" ht="15.75" x14ac:dyDescent="0.25">
      <c r="A18" s="28">
        <v>12</v>
      </c>
      <c r="B18" s="20">
        <v>1908446145</v>
      </c>
      <c r="C18" s="31">
        <v>7514</v>
      </c>
      <c r="D18" s="29">
        <v>7927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7927</v>
      </c>
      <c r="N18" s="24">
        <f t="shared" si="1"/>
        <v>8882</v>
      </c>
      <c r="O18" s="25">
        <f t="shared" si="2"/>
        <v>217.99250000000001</v>
      </c>
      <c r="P18" s="26"/>
      <c r="Q18" s="26">
        <v>150</v>
      </c>
      <c r="R18" s="24">
        <f t="shared" si="3"/>
        <v>8514.0074999999997</v>
      </c>
      <c r="S18" s="25">
        <f t="shared" si="4"/>
        <v>75.3065</v>
      </c>
      <c r="T18" s="27">
        <f t="shared" si="5"/>
        <v>-74.6935</v>
      </c>
    </row>
    <row r="19" spans="1:20" ht="15.75" x14ac:dyDescent="0.25">
      <c r="A19" s="28">
        <v>13</v>
      </c>
      <c r="B19" s="20">
        <v>1908446146</v>
      </c>
      <c r="C19" s="20">
        <v>5983</v>
      </c>
      <c r="D19" s="29">
        <v>7304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7304</v>
      </c>
      <c r="N19" s="24">
        <f t="shared" si="1"/>
        <v>7304</v>
      </c>
      <c r="O19" s="25">
        <f t="shared" si="2"/>
        <v>200.86</v>
      </c>
      <c r="P19" s="26"/>
      <c r="Q19" s="26">
        <v>120</v>
      </c>
      <c r="R19" s="24">
        <f t="shared" si="3"/>
        <v>6983.14</v>
      </c>
      <c r="S19" s="25">
        <f t="shared" si="4"/>
        <v>69.388000000000005</v>
      </c>
      <c r="T19" s="27">
        <f t="shared" si="5"/>
        <v>-50.611999999999995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4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4735</v>
      </c>
      <c r="E21" s="30"/>
      <c r="F21" s="30"/>
      <c r="G21" s="30"/>
      <c r="H21" s="30">
        <v>110</v>
      </c>
      <c r="I21" s="20"/>
      <c r="J21" s="20"/>
      <c r="K21" s="20"/>
      <c r="L21" s="20"/>
      <c r="M21" s="20">
        <f t="shared" si="0"/>
        <v>5725</v>
      </c>
      <c r="N21" s="24">
        <f t="shared" si="1"/>
        <v>5725</v>
      </c>
      <c r="O21" s="25">
        <f t="shared" si="2"/>
        <v>157.4375</v>
      </c>
      <c r="P21" s="26"/>
      <c r="Q21" s="26">
        <v>20</v>
      </c>
      <c r="R21" s="24">
        <f t="shared" si="3"/>
        <v>5547.5625</v>
      </c>
      <c r="S21" s="25">
        <f t="shared" si="4"/>
        <v>54.387499999999996</v>
      </c>
      <c r="T21" s="27">
        <f t="shared" si="5"/>
        <v>34.387499999999996</v>
      </c>
    </row>
    <row r="22" spans="1:20" ht="15.75" x14ac:dyDescent="0.25">
      <c r="A22" s="28">
        <v>16</v>
      </c>
      <c r="B22" s="20">
        <v>1908446149</v>
      </c>
      <c r="C22" s="34">
        <v>3000</v>
      </c>
      <c r="D22" s="29">
        <v>4584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4584</v>
      </c>
      <c r="N22" s="24">
        <f t="shared" si="1"/>
        <v>4584</v>
      </c>
      <c r="O22" s="25">
        <f t="shared" si="2"/>
        <v>126.06</v>
      </c>
      <c r="P22" s="26"/>
      <c r="Q22" s="26"/>
      <c r="R22" s="24">
        <f t="shared" si="3"/>
        <v>4457.9399999999996</v>
      </c>
      <c r="S22" s="25">
        <f t="shared" si="4"/>
        <v>43.548000000000002</v>
      </c>
      <c r="T22" s="27">
        <f t="shared" si="5"/>
        <v>43.548000000000002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4257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4257</v>
      </c>
      <c r="N23" s="24">
        <f t="shared" si="1"/>
        <v>4257</v>
      </c>
      <c r="O23" s="25">
        <f t="shared" si="2"/>
        <v>117.0675</v>
      </c>
      <c r="P23" s="26"/>
      <c r="Q23" s="26">
        <v>40</v>
      </c>
      <c r="R23" s="24">
        <f t="shared" si="3"/>
        <v>4099.9324999999999</v>
      </c>
      <c r="S23" s="25">
        <f t="shared" si="4"/>
        <v>40.441499999999998</v>
      </c>
      <c r="T23" s="27">
        <f t="shared" si="5"/>
        <v>0.44149999999999778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2158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2158</v>
      </c>
      <c r="N24" s="24">
        <f t="shared" si="1"/>
        <v>2158</v>
      </c>
      <c r="O24" s="25">
        <f t="shared" si="2"/>
        <v>59.344999999999999</v>
      </c>
      <c r="P24" s="26"/>
      <c r="Q24" s="26"/>
      <c r="R24" s="24">
        <f t="shared" si="3"/>
        <v>2098.6550000000002</v>
      </c>
      <c r="S24" s="25">
        <f t="shared" si="4"/>
        <v>20.501000000000001</v>
      </c>
      <c r="T24" s="27">
        <f t="shared" si="5"/>
        <v>20.501000000000001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4022</v>
      </c>
      <c r="E25" s="30">
        <v>30</v>
      </c>
      <c r="F25" s="30">
        <v>100</v>
      </c>
      <c r="G25" s="30"/>
      <c r="H25" s="30">
        <v>160</v>
      </c>
      <c r="I25" s="20">
        <v>10</v>
      </c>
      <c r="J25" s="20"/>
      <c r="K25" s="20">
        <v>4</v>
      </c>
      <c r="L25" s="20"/>
      <c r="M25" s="20">
        <f t="shared" si="0"/>
        <v>7062</v>
      </c>
      <c r="N25" s="24">
        <f t="shared" si="1"/>
        <v>9700</v>
      </c>
      <c r="O25" s="25">
        <f t="shared" si="2"/>
        <v>194.20500000000001</v>
      </c>
      <c r="P25" s="26"/>
      <c r="Q25" s="26">
        <v>62</v>
      </c>
      <c r="R25" s="24">
        <f t="shared" si="3"/>
        <v>9443.7950000000001</v>
      </c>
      <c r="S25" s="25">
        <f t="shared" si="4"/>
        <v>67.088999999999999</v>
      </c>
      <c r="T25" s="27">
        <f t="shared" si="5"/>
        <v>5.0889999999999986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3188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3188</v>
      </c>
      <c r="N26" s="24">
        <f t="shared" si="1"/>
        <v>3188</v>
      </c>
      <c r="O26" s="25">
        <f t="shared" si="2"/>
        <v>87.67</v>
      </c>
      <c r="P26" s="26"/>
      <c r="Q26" s="26"/>
      <c r="R26" s="24">
        <f t="shared" si="3"/>
        <v>3100.33</v>
      </c>
      <c r="S26" s="25">
        <f t="shared" si="4"/>
        <v>30.285999999999998</v>
      </c>
      <c r="T26" s="27">
        <f t="shared" si="5"/>
        <v>30.285999999999998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2262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2262</v>
      </c>
      <c r="N27" s="40">
        <f t="shared" si="1"/>
        <v>2262</v>
      </c>
      <c r="O27" s="25">
        <f t="shared" si="2"/>
        <v>62.204999999999998</v>
      </c>
      <c r="P27" s="41"/>
      <c r="Q27" s="41"/>
      <c r="R27" s="24">
        <f t="shared" si="3"/>
        <v>2199.7950000000001</v>
      </c>
      <c r="S27" s="42">
        <f t="shared" si="4"/>
        <v>21.489000000000001</v>
      </c>
      <c r="T27" s="43">
        <f t="shared" si="5"/>
        <v>21.489000000000001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86176</v>
      </c>
      <c r="E28" s="45">
        <f t="shared" si="6"/>
        <v>60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320</v>
      </c>
      <c r="I28" s="45">
        <f t="shared" si="7"/>
        <v>24</v>
      </c>
      <c r="J28" s="45">
        <f t="shared" si="7"/>
        <v>2</v>
      </c>
      <c r="K28" s="45">
        <f t="shared" si="7"/>
        <v>4</v>
      </c>
      <c r="L28" s="45">
        <f t="shared" si="7"/>
        <v>0</v>
      </c>
      <c r="M28" s="45">
        <f t="shared" si="7"/>
        <v>91256</v>
      </c>
      <c r="N28" s="45">
        <f t="shared" si="7"/>
        <v>96950</v>
      </c>
      <c r="O28" s="46">
        <f t="shared" si="7"/>
        <v>2509.54</v>
      </c>
      <c r="P28" s="45">
        <f t="shared" si="7"/>
        <v>0</v>
      </c>
      <c r="Q28" s="45">
        <f t="shared" si="7"/>
        <v>677</v>
      </c>
      <c r="R28" s="45">
        <f t="shared" si="7"/>
        <v>93763.459999999992</v>
      </c>
      <c r="S28" s="45">
        <f t="shared" si="7"/>
        <v>866.93200000000013</v>
      </c>
      <c r="T28" s="47">
        <f t="shared" si="7"/>
        <v>189.93200000000002</v>
      </c>
    </row>
    <row r="29" spans="1:20" ht="15.75" thickBot="1" x14ac:dyDescent="0.3">
      <c r="A29" s="86" t="s">
        <v>39</v>
      </c>
      <c r="B29" s="87"/>
      <c r="C29" s="88"/>
      <c r="D29" s="48">
        <f>D4+D5-D28</f>
        <v>704192</v>
      </c>
      <c r="E29" s="48">
        <f t="shared" ref="E29:L29" si="8">E4+E5-E28</f>
        <v>1405</v>
      </c>
      <c r="F29" s="48">
        <f t="shared" si="8"/>
        <v>8690</v>
      </c>
      <c r="G29" s="48">
        <f t="shared" si="8"/>
        <v>50</v>
      </c>
      <c r="H29" s="48">
        <f t="shared" si="8"/>
        <v>19945</v>
      </c>
      <c r="I29" s="48">
        <f t="shared" si="8"/>
        <v>677</v>
      </c>
      <c r="J29" s="48">
        <f t="shared" si="8"/>
        <v>439</v>
      </c>
      <c r="K29" s="48">
        <f t="shared" si="8"/>
        <v>148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5" priority="43" operator="equal">
      <formula>212030016606640</formula>
    </cfRule>
  </conditionalFormatting>
  <conditionalFormatting sqref="D29 E4:E6 E28:K29">
    <cfRule type="cellIs" dxfId="1354" priority="41" operator="equal">
      <formula>$E$4</formula>
    </cfRule>
    <cfRule type="cellIs" dxfId="1353" priority="42" operator="equal">
      <formula>2120</formula>
    </cfRule>
  </conditionalFormatting>
  <conditionalFormatting sqref="D29:E29 F4:F6 F28:F29">
    <cfRule type="cellIs" dxfId="1352" priority="39" operator="equal">
      <formula>$F$4</formula>
    </cfRule>
    <cfRule type="cellIs" dxfId="1351" priority="40" operator="equal">
      <formula>300</formula>
    </cfRule>
  </conditionalFormatting>
  <conditionalFormatting sqref="G4:G6 G28:G29">
    <cfRule type="cellIs" dxfId="1350" priority="37" operator="equal">
      <formula>$G$4</formula>
    </cfRule>
    <cfRule type="cellIs" dxfId="1349" priority="38" operator="equal">
      <formula>1660</formula>
    </cfRule>
  </conditionalFormatting>
  <conditionalFormatting sqref="H4:H6 H28:H29">
    <cfRule type="cellIs" dxfId="1348" priority="35" operator="equal">
      <formula>$H$4</formula>
    </cfRule>
    <cfRule type="cellIs" dxfId="1347" priority="36" operator="equal">
      <formula>6640</formula>
    </cfRule>
  </conditionalFormatting>
  <conditionalFormatting sqref="T6:T28">
    <cfRule type="cellIs" dxfId="1346" priority="34" operator="lessThan">
      <formula>0</formula>
    </cfRule>
  </conditionalFormatting>
  <conditionalFormatting sqref="T7:T27">
    <cfRule type="cellIs" dxfId="1345" priority="31" operator="lessThan">
      <formula>0</formula>
    </cfRule>
    <cfRule type="cellIs" dxfId="1344" priority="32" operator="lessThan">
      <formula>0</formula>
    </cfRule>
    <cfRule type="cellIs" dxfId="1343" priority="33" operator="lessThan">
      <formula>0</formula>
    </cfRule>
  </conditionalFormatting>
  <conditionalFormatting sqref="E4:E6 E28:K28">
    <cfRule type="cellIs" dxfId="1342" priority="30" operator="equal">
      <formula>$E$4</formula>
    </cfRule>
  </conditionalFormatting>
  <conditionalFormatting sqref="D28:D29 D6 D4:M4">
    <cfRule type="cellIs" dxfId="1341" priority="29" operator="equal">
      <formula>$D$4</formula>
    </cfRule>
  </conditionalFormatting>
  <conditionalFormatting sqref="I4:I6 I28:I29">
    <cfRule type="cellIs" dxfId="1340" priority="28" operator="equal">
      <formula>$I$4</formula>
    </cfRule>
  </conditionalFormatting>
  <conditionalFormatting sqref="J4:J6 J28:J29">
    <cfRule type="cellIs" dxfId="1339" priority="27" operator="equal">
      <formula>$J$4</formula>
    </cfRule>
  </conditionalFormatting>
  <conditionalFormatting sqref="K4:K6 K28:K29">
    <cfRule type="cellIs" dxfId="1338" priority="26" operator="equal">
      <formula>$K$4</formula>
    </cfRule>
  </conditionalFormatting>
  <conditionalFormatting sqref="M4:M6">
    <cfRule type="cellIs" dxfId="1337" priority="25" operator="equal">
      <formula>$L$4</formula>
    </cfRule>
  </conditionalFormatting>
  <conditionalFormatting sqref="T7:T28">
    <cfRule type="cellIs" dxfId="1336" priority="22" operator="lessThan">
      <formula>0</formula>
    </cfRule>
    <cfRule type="cellIs" dxfId="1335" priority="23" operator="lessThan">
      <formula>0</formula>
    </cfRule>
    <cfRule type="cellIs" dxfId="1334" priority="24" operator="lessThan">
      <formula>0</formula>
    </cfRule>
  </conditionalFormatting>
  <conditionalFormatting sqref="D5:K5">
    <cfRule type="cellIs" dxfId="1333" priority="21" operator="greaterThan">
      <formula>0</formula>
    </cfRule>
  </conditionalFormatting>
  <conditionalFormatting sqref="T6:T28">
    <cfRule type="cellIs" dxfId="1332" priority="20" operator="lessThan">
      <formula>0</formula>
    </cfRule>
  </conditionalFormatting>
  <conditionalFormatting sqref="T7:T27">
    <cfRule type="cellIs" dxfId="1331" priority="17" operator="lessThan">
      <formula>0</formula>
    </cfRule>
    <cfRule type="cellIs" dxfId="1330" priority="18" operator="lessThan">
      <formula>0</formula>
    </cfRule>
    <cfRule type="cellIs" dxfId="1329" priority="19" operator="lessThan">
      <formula>0</formula>
    </cfRule>
  </conditionalFormatting>
  <conditionalFormatting sqref="T7:T28">
    <cfRule type="cellIs" dxfId="1328" priority="14" operator="lessThan">
      <formula>0</formula>
    </cfRule>
    <cfRule type="cellIs" dxfId="1327" priority="15" operator="lessThan">
      <formula>0</formula>
    </cfRule>
    <cfRule type="cellIs" dxfId="1326" priority="16" operator="lessThan">
      <formula>0</formula>
    </cfRule>
  </conditionalFormatting>
  <conditionalFormatting sqref="D5:K5">
    <cfRule type="cellIs" dxfId="1325" priority="13" operator="greaterThan">
      <formula>0</formula>
    </cfRule>
  </conditionalFormatting>
  <conditionalFormatting sqref="L4 L6 L28:L29">
    <cfRule type="cellIs" dxfId="1324" priority="12" operator="equal">
      <formula>$L$4</formula>
    </cfRule>
  </conditionalFormatting>
  <conditionalFormatting sqref="D7:S7">
    <cfRule type="cellIs" dxfId="1323" priority="11" operator="greaterThan">
      <formula>0</formula>
    </cfRule>
  </conditionalFormatting>
  <conditionalFormatting sqref="D9:S9">
    <cfRule type="cellIs" dxfId="1322" priority="10" operator="greaterThan">
      <formula>0</formula>
    </cfRule>
  </conditionalFormatting>
  <conditionalFormatting sqref="D11:S11">
    <cfRule type="cellIs" dxfId="1321" priority="9" operator="greaterThan">
      <formula>0</formula>
    </cfRule>
  </conditionalFormatting>
  <conditionalFormatting sqref="D13:S13">
    <cfRule type="cellIs" dxfId="1320" priority="8" operator="greaterThan">
      <formula>0</formula>
    </cfRule>
  </conditionalFormatting>
  <conditionalFormatting sqref="D15:S15">
    <cfRule type="cellIs" dxfId="1319" priority="7" operator="greaterThan">
      <formula>0</formula>
    </cfRule>
  </conditionalFormatting>
  <conditionalFormatting sqref="D17:S17">
    <cfRule type="cellIs" dxfId="1318" priority="6" operator="greaterThan">
      <formula>0</formula>
    </cfRule>
  </conditionalFormatting>
  <conditionalFormatting sqref="D19:S19">
    <cfRule type="cellIs" dxfId="1317" priority="5" operator="greaterThan">
      <formula>0</formula>
    </cfRule>
  </conditionalFormatting>
  <conditionalFormatting sqref="D21:S21">
    <cfRule type="cellIs" dxfId="1316" priority="4" operator="greaterThan">
      <formula>0</formula>
    </cfRule>
  </conditionalFormatting>
  <conditionalFormatting sqref="D23:S23">
    <cfRule type="cellIs" dxfId="1315" priority="3" operator="greaterThan">
      <formula>0</formula>
    </cfRule>
  </conditionalFormatting>
  <conditionalFormatting sqref="D25:S25">
    <cfRule type="cellIs" dxfId="1314" priority="2" operator="greaterThan">
      <formula>0</formula>
    </cfRule>
  </conditionalFormatting>
  <conditionalFormatting sqref="D27:S27">
    <cfRule type="cellIs" dxfId="1313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'19'!D29</f>
        <v>476053</v>
      </c>
      <c r="E4" s="2">
        <f>'19'!E29</f>
        <v>3840</v>
      </c>
      <c r="F4" s="2">
        <f>'19'!F29</f>
        <v>10240</v>
      </c>
      <c r="G4" s="2">
        <f>'19'!G29</f>
        <v>920</v>
      </c>
      <c r="H4" s="2">
        <f>'19'!H29</f>
        <v>14805</v>
      </c>
      <c r="I4" s="2">
        <f>'19'!I29</f>
        <v>1155</v>
      </c>
      <c r="J4" s="2">
        <f>'19'!J29</f>
        <v>551</v>
      </c>
      <c r="K4" s="2">
        <f>'19'!K29</f>
        <v>333</v>
      </c>
      <c r="L4" s="2">
        <f>'19'!L29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476053</v>
      </c>
      <c r="E29" s="48">
        <f t="shared" ref="E29:L29" si="8">E4+E5-E28</f>
        <v>3840</v>
      </c>
      <c r="F29" s="48">
        <f t="shared" si="8"/>
        <v>10240</v>
      </c>
      <c r="G29" s="48">
        <f t="shared" si="8"/>
        <v>920</v>
      </c>
      <c r="H29" s="48">
        <f t="shared" si="8"/>
        <v>14805</v>
      </c>
      <c r="I29" s="48">
        <f t="shared" si="8"/>
        <v>1155</v>
      </c>
      <c r="J29" s="48">
        <f t="shared" si="8"/>
        <v>551</v>
      </c>
      <c r="K29" s="48">
        <f t="shared" si="8"/>
        <v>333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77" priority="43" operator="equal">
      <formula>212030016606640</formula>
    </cfRule>
  </conditionalFormatting>
  <conditionalFormatting sqref="D29 E4:E6 E28:K29">
    <cfRule type="cellIs" dxfId="576" priority="41" operator="equal">
      <formula>$E$4</formula>
    </cfRule>
    <cfRule type="cellIs" dxfId="575" priority="42" operator="equal">
      <formula>2120</formula>
    </cfRule>
  </conditionalFormatting>
  <conditionalFormatting sqref="D29:E29 F4:F6 F28:F29">
    <cfRule type="cellIs" dxfId="574" priority="39" operator="equal">
      <formula>$F$4</formula>
    </cfRule>
    <cfRule type="cellIs" dxfId="573" priority="40" operator="equal">
      <formula>300</formula>
    </cfRule>
  </conditionalFormatting>
  <conditionalFormatting sqref="G4:G6 G28:G29">
    <cfRule type="cellIs" dxfId="572" priority="37" operator="equal">
      <formula>$G$4</formula>
    </cfRule>
    <cfRule type="cellIs" dxfId="571" priority="38" operator="equal">
      <formula>1660</formula>
    </cfRule>
  </conditionalFormatting>
  <conditionalFormatting sqref="H4:H6 H28:H29">
    <cfRule type="cellIs" dxfId="570" priority="35" operator="equal">
      <formula>$H$4</formula>
    </cfRule>
    <cfRule type="cellIs" dxfId="569" priority="36" operator="equal">
      <formula>6640</formula>
    </cfRule>
  </conditionalFormatting>
  <conditionalFormatting sqref="T6:T28">
    <cfRule type="cellIs" dxfId="568" priority="34" operator="lessThan">
      <formula>0</formula>
    </cfRule>
  </conditionalFormatting>
  <conditionalFormatting sqref="T7:T27">
    <cfRule type="cellIs" dxfId="567" priority="31" operator="lessThan">
      <formula>0</formula>
    </cfRule>
    <cfRule type="cellIs" dxfId="566" priority="32" operator="lessThan">
      <formula>0</formula>
    </cfRule>
    <cfRule type="cellIs" dxfId="565" priority="33" operator="lessThan">
      <formula>0</formula>
    </cfRule>
  </conditionalFormatting>
  <conditionalFormatting sqref="E4:E6 E28:K28">
    <cfRule type="cellIs" dxfId="564" priority="30" operator="equal">
      <formula>$E$4</formula>
    </cfRule>
  </conditionalFormatting>
  <conditionalFormatting sqref="D28:D29 D6 D4:M4">
    <cfRule type="cellIs" dxfId="563" priority="29" operator="equal">
      <formula>$D$4</formula>
    </cfRule>
  </conditionalFormatting>
  <conditionalFormatting sqref="I4:I6 I28:I29">
    <cfRule type="cellIs" dxfId="562" priority="28" operator="equal">
      <formula>$I$4</formula>
    </cfRule>
  </conditionalFormatting>
  <conditionalFormatting sqref="J4:J6 J28:J29">
    <cfRule type="cellIs" dxfId="561" priority="27" operator="equal">
      <formula>$J$4</formula>
    </cfRule>
  </conditionalFormatting>
  <conditionalFormatting sqref="K4:K6 K28:K29">
    <cfRule type="cellIs" dxfId="560" priority="26" operator="equal">
      <formula>$K$4</formula>
    </cfRule>
  </conditionalFormatting>
  <conditionalFormatting sqref="M4:M6">
    <cfRule type="cellIs" dxfId="559" priority="25" operator="equal">
      <formula>$L$4</formula>
    </cfRule>
  </conditionalFormatting>
  <conditionalFormatting sqref="T7:T28">
    <cfRule type="cellIs" dxfId="558" priority="22" operator="lessThan">
      <formula>0</formula>
    </cfRule>
    <cfRule type="cellIs" dxfId="557" priority="23" operator="lessThan">
      <formula>0</formula>
    </cfRule>
    <cfRule type="cellIs" dxfId="556" priority="24" operator="lessThan">
      <formula>0</formula>
    </cfRule>
  </conditionalFormatting>
  <conditionalFormatting sqref="D5:K5">
    <cfRule type="cellIs" dxfId="555" priority="21" operator="greaterThan">
      <formula>0</formula>
    </cfRule>
  </conditionalFormatting>
  <conditionalFormatting sqref="T6:T28">
    <cfRule type="cellIs" dxfId="554" priority="20" operator="lessThan">
      <formula>0</formula>
    </cfRule>
  </conditionalFormatting>
  <conditionalFormatting sqref="T7:T27">
    <cfRule type="cellIs" dxfId="553" priority="17" operator="lessThan">
      <formula>0</formula>
    </cfRule>
    <cfRule type="cellIs" dxfId="552" priority="18" operator="lessThan">
      <formula>0</formula>
    </cfRule>
    <cfRule type="cellIs" dxfId="551" priority="19" operator="lessThan">
      <formula>0</formula>
    </cfRule>
  </conditionalFormatting>
  <conditionalFormatting sqref="T7:T28">
    <cfRule type="cellIs" dxfId="550" priority="14" operator="lessThan">
      <formula>0</formula>
    </cfRule>
    <cfRule type="cellIs" dxfId="549" priority="15" operator="lessThan">
      <formula>0</formula>
    </cfRule>
    <cfRule type="cellIs" dxfId="548" priority="16" operator="lessThan">
      <formula>0</formula>
    </cfRule>
  </conditionalFormatting>
  <conditionalFormatting sqref="D5:K5">
    <cfRule type="cellIs" dxfId="547" priority="13" operator="greaterThan">
      <formula>0</formula>
    </cfRule>
  </conditionalFormatting>
  <conditionalFormatting sqref="L4 L6 L28:L29">
    <cfRule type="cellIs" dxfId="546" priority="12" operator="equal">
      <formula>$L$4</formula>
    </cfRule>
  </conditionalFormatting>
  <conditionalFormatting sqref="D7:S7">
    <cfRule type="cellIs" dxfId="545" priority="11" operator="greaterThan">
      <formula>0</formula>
    </cfRule>
  </conditionalFormatting>
  <conditionalFormatting sqref="D9:S9">
    <cfRule type="cellIs" dxfId="544" priority="10" operator="greaterThan">
      <formula>0</formula>
    </cfRule>
  </conditionalFormatting>
  <conditionalFormatting sqref="D11:S11">
    <cfRule type="cellIs" dxfId="543" priority="9" operator="greaterThan">
      <formula>0</formula>
    </cfRule>
  </conditionalFormatting>
  <conditionalFormatting sqref="D13:S13">
    <cfRule type="cellIs" dxfId="542" priority="8" operator="greaterThan">
      <formula>0</formula>
    </cfRule>
  </conditionalFormatting>
  <conditionalFormatting sqref="D15:S15">
    <cfRule type="cellIs" dxfId="541" priority="7" operator="greaterThan">
      <formula>0</formula>
    </cfRule>
  </conditionalFormatting>
  <conditionalFormatting sqref="D17:S17">
    <cfRule type="cellIs" dxfId="540" priority="6" operator="greaterThan">
      <formula>0</formula>
    </cfRule>
  </conditionalFormatting>
  <conditionalFormatting sqref="D19:S19">
    <cfRule type="cellIs" dxfId="539" priority="5" operator="greaterThan">
      <formula>0</formula>
    </cfRule>
  </conditionalFormatting>
  <conditionalFormatting sqref="D21:S21">
    <cfRule type="cellIs" dxfId="538" priority="4" operator="greaterThan">
      <formula>0</formula>
    </cfRule>
  </conditionalFormatting>
  <conditionalFormatting sqref="D23:S23">
    <cfRule type="cellIs" dxfId="537" priority="3" operator="greaterThan">
      <formula>0</formula>
    </cfRule>
  </conditionalFormatting>
  <conditionalFormatting sqref="D25:S25">
    <cfRule type="cellIs" dxfId="536" priority="2" operator="greaterThan">
      <formula>0</formula>
    </cfRule>
  </conditionalFormatting>
  <conditionalFormatting sqref="D27:S27">
    <cfRule type="cellIs" dxfId="53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'20'!D29</f>
        <v>476053</v>
      </c>
      <c r="E4" s="2">
        <f>'20'!E29</f>
        <v>3840</v>
      </c>
      <c r="F4" s="2">
        <f>'20'!F29</f>
        <v>10240</v>
      </c>
      <c r="G4" s="2">
        <f>'20'!G29</f>
        <v>920</v>
      </c>
      <c r="H4" s="2">
        <f>'20'!H29</f>
        <v>14805</v>
      </c>
      <c r="I4" s="2">
        <f>'20'!I29</f>
        <v>1155</v>
      </c>
      <c r="J4" s="2">
        <f>'20'!J29</f>
        <v>551</v>
      </c>
      <c r="K4" s="2">
        <f>'20'!K29</f>
        <v>333</v>
      </c>
      <c r="L4" s="2">
        <f>'20'!L29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476053</v>
      </c>
      <c r="E29" s="48">
        <f t="shared" ref="E29:L29" si="8">E4+E5-E28</f>
        <v>3840</v>
      </c>
      <c r="F29" s="48">
        <f t="shared" si="8"/>
        <v>10240</v>
      </c>
      <c r="G29" s="48">
        <f t="shared" si="8"/>
        <v>920</v>
      </c>
      <c r="H29" s="48">
        <f t="shared" si="8"/>
        <v>14805</v>
      </c>
      <c r="I29" s="48">
        <f t="shared" si="8"/>
        <v>1155</v>
      </c>
      <c r="J29" s="48">
        <f t="shared" si="8"/>
        <v>551</v>
      </c>
      <c r="K29" s="48">
        <f t="shared" si="8"/>
        <v>333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34" priority="43" operator="equal">
      <formula>212030016606640</formula>
    </cfRule>
  </conditionalFormatting>
  <conditionalFormatting sqref="D29 E4:E6 E28:K29">
    <cfRule type="cellIs" dxfId="533" priority="41" operator="equal">
      <formula>$E$4</formula>
    </cfRule>
    <cfRule type="cellIs" dxfId="532" priority="42" operator="equal">
      <formula>2120</formula>
    </cfRule>
  </conditionalFormatting>
  <conditionalFormatting sqref="D29:E29 F4:F6 F28:F29">
    <cfRule type="cellIs" dxfId="531" priority="39" operator="equal">
      <formula>$F$4</formula>
    </cfRule>
    <cfRule type="cellIs" dxfId="530" priority="40" operator="equal">
      <formula>300</formula>
    </cfRule>
  </conditionalFormatting>
  <conditionalFormatting sqref="G4:G6 G28:G29">
    <cfRule type="cellIs" dxfId="529" priority="37" operator="equal">
      <formula>$G$4</formula>
    </cfRule>
    <cfRule type="cellIs" dxfId="528" priority="38" operator="equal">
      <formula>1660</formula>
    </cfRule>
  </conditionalFormatting>
  <conditionalFormatting sqref="H4:H6 H28:H29">
    <cfRule type="cellIs" dxfId="527" priority="35" operator="equal">
      <formula>$H$4</formula>
    </cfRule>
    <cfRule type="cellIs" dxfId="526" priority="36" operator="equal">
      <formula>6640</formula>
    </cfRule>
  </conditionalFormatting>
  <conditionalFormatting sqref="T6:T28">
    <cfRule type="cellIs" dxfId="525" priority="34" operator="lessThan">
      <formula>0</formula>
    </cfRule>
  </conditionalFormatting>
  <conditionalFormatting sqref="T7:T27">
    <cfRule type="cellIs" dxfId="524" priority="31" operator="lessThan">
      <formula>0</formula>
    </cfRule>
    <cfRule type="cellIs" dxfId="523" priority="32" operator="lessThan">
      <formula>0</formula>
    </cfRule>
    <cfRule type="cellIs" dxfId="522" priority="33" operator="lessThan">
      <formula>0</formula>
    </cfRule>
  </conditionalFormatting>
  <conditionalFormatting sqref="E4:E6 E28:K28">
    <cfRule type="cellIs" dxfId="521" priority="30" operator="equal">
      <formula>$E$4</formula>
    </cfRule>
  </conditionalFormatting>
  <conditionalFormatting sqref="D28:D29 D6 D4:M4">
    <cfRule type="cellIs" dxfId="520" priority="29" operator="equal">
      <formula>$D$4</formula>
    </cfRule>
  </conditionalFormatting>
  <conditionalFormatting sqref="I4:I6 I28:I29">
    <cfRule type="cellIs" dxfId="519" priority="28" operator="equal">
      <formula>$I$4</formula>
    </cfRule>
  </conditionalFormatting>
  <conditionalFormatting sqref="J4:J6 J28:J29">
    <cfRule type="cellIs" dxfId="518" priority="27" operator="equal">
      <formula>$J$4</formula>
    </cfRule>
  </conditionalFormatting>
  <conditionalFormatting sqref="K4:K6 K28:K29">
    <cfRule type="cellIs" dxfId="517" priority="26" operator="equal">
      <formula>$K$4</formula>
    </cfRule>
  </conditionalFormatting>
  <conditionalFormatting sqref="M4:M6">
    <cfRule type="cellIs" dxfId="516" priority="25" operator="equal">
      <formula>$L$4</formula>
    </cfRule>
  </conditionalFormatting>
  <conditionalFormatting sqref="T7:T28">
    <cfRule type="cellIs" dxfId="515" priority="22" operator="lessThan">
      <formula>0</formula>
    </cfRule>
    <cfRule type="cellIs" dxfId="514" priority="23" operator="lessThan">
      <formula>0</formula>
    </cfRule>
    <cfRule type="cellIs" dxfId="513" priority="24" operator="lessThan">
      <formula>0</formula>
    </cfRule>
  </conditionalFormatting>
  <conditionalFormatting sqref="D5:K5">
    <cfRule type="cellIs" dxfId="512" priority="21" operator="greaterThan">
      <formula>0</formula>
    </cfRule>
  </conditionalFormatting>
  <conditionalFormatting sqref="T6:T28">
    <cfRule type="cellIs" dxfId="511" priority="20" operator="lessThan">
      <formula>0</formula>
    </cfRule>
  </conditionalFormatting>
  <conditionalFormatting sqref="T7:T27">
    <cfRule type="cellIs" dxfId="510" priority="17" operator="lessThan">
      <formula>0</formula>
    </cfRule>
    <cfRule type="cellIs" dxfId="509" priority="18" operator="lessThan">
      <formula>0</formula>
    </cfRule>
    <cfRule type="cellIs" dxfId="508" priority="19" operator="lessThan">
      <formula>0</formula>
    </cfRule>
  </conditionalFormatting>
  <conditionalFormatting sqref="T7:T28">
    <cfRule type="cellIs" dxfId="507" priority="14" operator="lessThan">
      <formula>0</formula>
    </cfRule>
    <cfRule type="cellIs" dxfId="506" priority="15" operator="lessThan">
      <formula>0</formula>
    </cfRule>
    <cfRule type="cellIs" dxfId="505" priority="16" operator="lessThan">
      <formula>0</formula>
    </cfRule>
  </conditionalFormatting>
  <conditionalFormatting sqref="D5:K5">
    <cfRule type="cellIs" dxfId="504" priority="13" operator="greaterThan">
      <formula>0</formula>
    </cfRule>
  </conditionalFormatting>
  <conditionalFormatting sqref="L4 L6 L28:L29">
    <cfRule type="cellIs" dxfId="503" priority="12" operator="equal">
      <formula>$L$4</formula>
    </cfRule>
  </conditionalFormatting>
  <conditionalFormatting sqref="D7:S7">
    <cfRule type="cellIs" dxfId="502" priority="11" operator="greaterThan">
      <formula>0</formula>
    </cfRule>
  </conditionalFormatting>
  <conditionalFormatting sqref="D9:S9">
    <cfRule type="cellIs" dxfId="501" priority="10" operator="greaterThan">
      <formula>0</formula>
    </cfRule>
  </conditionalFormatting>
  <conditionalFormatting sqref="D11:S11">
    <cfRule type="cellIs" dxfId="500" priority="9" operator="greaterThan">
      <formula>0</formula>
    </cfRule>
  </conditionalFormatting>
  <conditionalFormatting sqref="D13:S13">
    <cfRule type="cellIs" dxfId="499" priority="8" operator="greaterThan">
      <formula>0</formula>
    </cfRule>
  </conditionalFormatting>
  <conditionalFormatting sqref="D15:S15">
    <cfRule type="cellIs" dxfId="498" priority="7" operator="greaterThan">
      <formula>0</formula>
    </cfRule>
  </conditionalFormatting>
  <conditionalFormatting sqref="D17:S17">
    <cfRule type="cellIs" dxfId="497" priority="6" operator="greaterThan">
      <formula>0</formula>
    </cfRule>
  </conditionalFormatting>
  <conditionalFormatting sqref="D19:S19">
    <cfRule type="cellIs" dxfId="496" priority="5" operator="greaterThan">
      <formula>0</formula>
    </cfRule>
  </conditionalFormatting>
  <conditionalFormatting sqref="D21:S21">
    <cfRule type="cellIs" dxfId="495" priority="4" operator="greaterThan">
      <formula>0</formula>
    </cfRule>
  </conditionalFormatting>
  <conditionalFormatting sqref="D23:S23">
    <cfRule type="cellIs" dxfId="494" priority="3" operator="greaterThan">
      <formula>0</formula>
    </cfRule>
  </conditionalFormatting>
  <conditionalFormatting sqref="D25:S25">
    <cfRule type="cellIs" dxfId="493" priority="2" operator="greaterThan">
      <formula>0</formula>
    </cfRule>
  </conditionalFormatting>
  <conditionalFormatting sqref="D27:S27">
    <cfRule type="cellIs" dxfId="49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'21'!D29</f>
        <v>476053</v>
      </c>
      <c r="E4" s="2">
        <f>'21'!E29</f>
        <v>3840</v>
      </c>
      <c r="F4" s="2">
        <f>'21'!F29</f>
        <v>10240</v>
      </c>
      <c r="G4" s="2">
        <f>'21'!G29</f>
        <v>920</v>
      </c>
      <c r="H4" s="2">
        <f>'21'!H29</f>
        <v>14805</v>
      </c>
      <c r="I4" s="2">
        <f>'21'!I29</f>
        <v>1155</v>
      </c>
      <c r="J4" s="2">
        <f>'21'!J29</f>
        <v>551</v>
      </c>
      <c r="K4" s="2">
        <f>'21'!K29</f>
        <v>333</v>
      </c>
      <c r="L4" s="2">
        <f>'21'!L29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476053</v>
      </c>
      <c r="E29" s="48">
        <f t="shared" ref="E29:L29" si="8">E4+E5-E28</f>
        <v>3840</v>
      </c>
      <c r="F29" s="48">
        <f t="shared" si="8"/>
        <v>10240</v>
      </c>
      <c r="G29" s="48">
        <f t="shared" si="8"/>
        <v>920</v>
      </c>
      <c r="H29" s="48">
        <f t="shared" si="8"/>
        <v>14805</v>
      </c>
      <c r="I29" s="48">
        <f t="shared" si="8"/>
        <v>1155</v>
      </c>
      <c r="J29" s="48">
        <f t="shared" si="8"/>
        <v>551</v>
      </c>
      <c r="K29" s="48">
        <f t="shared" si="8"/>
        <v>333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91" priority="43" operator="equal">
      <formula>212030016606640</formula>
    </cfRule>
  </conditionalFormatting>
  <conditionalFormatting sqref="D29 E4:E6 E28:K29">
    <cfRule type="cellIs" dxfId="490" priority="41" operator="equal">
      <formula>$E$4</formula>
    </cfRule>
    <cfRule type="cellIs" dxfId="489" priority="42" operator="equal">
      <formula>2120</formula>
    </cfRule>
  </conditionalFormatting>
  <conditionalFormatting sqref="D29:E29 F4:F6 F28:F29">
    <cfRule type="cellIs" dxfId="488" priority="39" operator="equal">
      <formula>$F$4</formula>
    </cfRule>
    <cfRule type="cellIs" dxfId="487" priority="40" operator="equal">
      <formula>300</formula>
    </cfRule>
  </conditionalFormatting>
  <conditionalFormatting sqref="G4:G6 G28:G29">
    <cfRule type="cellIs" dxfId="486" priority="37" operator="equal">
      <formula>$G$4</formula>
    </cfRule>
    <cfRule type="cellIs" dxfId="485" priority="38" operator="equal">
      <formula>1660</formula>
    </cfRule>
  </conditionalFormatting>
  <conditionalFormatting sqref="H4:H6 H28:H29">
    <cfRule type="cellIs" dxfId="484" priority="35" operator="equal">
      <formula>$H$4</formula>
    </cfRule>
    <cfRule type="cellIs" dxfId="483" priority="36" operator="equal">
      <formula>6640</formula>
    </cfRule>
  </conditionalFormatting>
  <conditionalFormatting sqref="T6:T28">
    <cfRule type="cellIs" dxfId="482" priority="34" operator="lessThan">
      <formula>0</formula>
    </cfRule>
  </conditionalFormatting>
  <conditionalFormatting sqref="T7:T27">
    <cfRule type="cellIs" dxfId="481" priority="31" operator="lessThan">
      <formula>0</formula>
    </cfRule>
    <cfRule type="cellIs" dxfId="480" priority="32" operator="lessThan">
      <formula>0</formula>
    </cfRule>
    <cfRule type="cellIs" dxfId="479" priority="33" operator="lessThan">
      <formula>0</formula>
    </cfRule>
  </conditionalFormatting>
  <conditionalFormatting sqref="E4:E6 E28:K28">
    <cfRule type="cellIs" dxfId="478" priority="30" operator="equal">
      <formula>$E$4</formula>
    </cfRule>
  </conditionalFormatting>
  <conditionalFormatting sqref="D28:D29 D6 D4:M4">
    <cfRule type="cellIs" dxfId="477" priority="29" operator="equal">
      <formula>$D$4</formula>
    </cfRule>
  </conditionalFormatting>
  <conditionalFormatting sqref="I4:I6 I28:I29">
    <cfRule type="cellIs" dxfId="476" priority="28" operator="equal">
      <formula>$I$4</formula>
    </cfRule>
  </conditionalFormatting>
  <conditionalFormatting sqref="J4:J6 J28:J29">
    <cfRule type="cellIs" dxfId="475" priority="27" operator="equal">
      <formula>$J$4</formula>
    </cfRule>
  </conditionalFormatting>
  <conditionalFormatting sqref="K4:K6 K28:K29">
    <cfRule type="cellIs" dxfId="474" priority="26" operator="equal">
      <formula>$K$4</formula>
    </cfRule>
  </conditionalFormatting>
  <conditionalFormatting sqref="M4:M6">
    <cfRule type="cellIs" dxfId="473" priority="25" operator="equal">
      <formula>$L$4</formula>
    </cfRule>
  </conditionalFormatting>
  <conditionalFormatting sqref="T7:T28">
    <cfRule type="cellIs" dxfId="472" priority="22" operator="lessThan">
      <formula>0</formula>
    </cfRule>
    <cfRule type="cellIs" dxfId="471" priority="23" operator="lessThan">
      <formula>0</formula>
    </cfRule>
    <cfRule type="cellIs" dxfId="470" priority="24" operator="lessThan">
      <formula>0</formula>
    </cfRule>
  </conditionalFormatting>
  <conditionalFormatting sqref="D5:K5">
    <cfRule type="cellIs" dxfId="469" priority="21" operator="greaterThan">
      <formula>0</formula>
    </cfRule>
  </conditionalFormatting>
  <conditionalFormatting sqref="T6:T28">
    <cfRule type="cellIs" dxfId="468" priority="20" operator="lessThan">
      <formula>0</formula>
    </cfRule>
  </conditionalFormatting>
  <conditionalFormatting sqref="T7:T27">
    <cfRule type="cellIs" dxfId="467" priority="17" operator="lessThan">
      <formula>0</formula>
    </cfRule>
    <cfRule type="cellIs" dxfId="466" priority="18" operator="lessThan">
      <formula>0</formula>
    </cfRule>
    <cfRule type="cellIs" dxfId="465" priority="19" operator="lessThan">
      <formula>0</formula>
    </cfRule>
  </conditionalFormatting>
  <conditionalFormatting sqref="T7:T28">
    <cfRule type="cellIs" dxfId="464" priority="14" operator="lessThan">
      <formula>0</formula>
    </cfRule>
    <cfRule type="cellIs" dxfId="463" priority="15" operator="lessThan">
      <formula>0</formula>
    </cfRule>
    <cfRule type="cellIs" dxfId="462" priority="16" operator="lessThan">
      <formula>0</formula>
    </cfRule>
  </conditionalFormatting>
  <conditionalFormatting sqref="D5:K5">
    <cfRule type="cellIs" dxfId="461" priority="13" operator="greaterThan">
      <formula>0</formula>
    </cfRule>
  </conditionalFormatting>
  <conditionalFormatting sqref="L4 L6 L28:L29">
    <cfRule type="cellIs" dxfId="460" priority="12" operator="equal">
      <formula>$L$4</formula>
    </cfRule>
  </conditionalFormatting>
  <conditionalFormatting sqref="D7:S7">
    <cfRule type="cellIs" dxfId="459" priority="11" operator="greaterThan">
      <formula>0</formula>
    </cfRule>
  </conditionalFormatting>
  <conditionalFormatting sqref="D9:S9">
    <cfRule type="cellIs" dxfId="458" priority="10" operator="greaterThan">
      <formula>0</formula>
    </cfRule>
  </conditionalFormatting>
  <conditionalFormatting sqref="D11:S11">
    <cfRule type="cellIs" dxfId="457" priority="9" operator="greaterThan">
      <formula>0</formula>
    </cfRule>
  </conditionalFormatting>
  <conditionalFormatting sqref="D13:S13">
    <cfRule type="cellIs" dxfId="456" priority="8" operator="greaterThan">
      <formula>0</formula>
    </cfRule>
  </conditionalFormatting>
  <conditionalFormatting sqref="D15:S15">
    <cfRule type="cellIs" dxfId="455" priority="7" operator="greaterThan">
      <formula>0</formula>
    </cfRule>
  </conditionalFormatting>
  <conditionalFormatting sqref="D17:S17">
    <cfRule type="cellIs" dxfId="454" priority="6" operator="greaterThan">
      <formula>0</formula>
    </cfRule>
  </conditionalFormatting>
  <conditionalFormatting sqref="D19:S19">
    <cfRule type="cellIs" dxfId="453" priority="5" operator="greaterThan">
      <formula>0</formula>
    </cfRule>
  </conditionalFormatting>
  <conditionalFormatting sqref="D21:S21">
    <cfRule type="cellIs" dxfId="452" priority="4" operator="greaterThan">
      <formula>0</formula>
    </cfRule>
  </conditionalFormatting>
  <conditionalFormatting sqref="D23:S23">
    <cfRule type="cellIs" dxfId="451" priority="3" operator="greaterThan">
      <formula>0</formula>
    </cfRule>
  </conditionalFormatting>
  <conditionalFormatting sqref="D25:S25">
    <cfRule type="cellIs" dxfId="450" priority="2" operator="greaterThan">
      <formula>0</formula>
    </cfRule>
  </conditionalFormatting>
  <conditionalFormatting sqref="D27:S27">
    <cfRule type="cellIs" dxfId="44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9" sqref="D9:F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'22'!D29</f>
        <v>476053</v>
      </c>
      <c r="E4" s="2">
        <f>'22'!E29</f>
        <v>3840</v>
      </c>
      <c r="F4" s="2">
        <f>'22'!F29</f>
        <v>10240</v>
      </c>
      <c r="G4" s="2">
        <f>'22'!G29</f>
        <v>920</v>
      </c>
      <c r="H4" s="2">
        <f>'22'!H29</f>
        <v>14805</v>
      </c>
      <c r="I4" s="2">
        <f>'22'!I29</f>
        <v>1155</v>
      </c>
      <c r="J4" s="2">
        <f>'22'!J29</f>
        <v>551</v>
      </c>
      <c r="K4" s="2">
        <f>'22'!K29</f>
        <v>333</v>
      </c>
      <c r="L4" s="2">
        <f>'22'!L29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476053</v>
      </c>
      <c r="E29" s="48">
        <f t="shared" ref="E29:L29" si="8">E4+E5-E28</f>
        <v>3840</v>
      </c>
      <c r="F29" s="48">
        <f t="shared" si="8"/>
        <v>10240</v>
      </c>
      <c r="G29" s="48">
        <f t="shared" si="8"/>
        <v>920</v>
      </c>
      <c r="H29" s="48">
        <f t="shared" si="8"/>
        <v>14805</v>
      </c>
      <c r="I29" s="48">
        <f t="shared" si="8"/>
        <v>1155</v>
      </c>
      <c r="J29" s="48">
        <f t="shared" si="8"/>
        <v>551</v>
      </c>
      <c r="K29" s="48">
        <f t="shared" si="8"/>
        <v>333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48" priority="43" operator="equal">
      <formula>212030016606640</formula>
    </cfRule>
  </conditionalFormatting>
  <conditionalFormatting sqref="D29 E4:E6 E28:K29">
    <cfRule type="cellIs" dxfId="447" priority="41" operator="equal">
      <formula>$E$4</formula>
    </cfRule>
    <cfRule type="cellIs" dxfId="446" priority="42" operator="equal">
      <formula>2120</formula>
    </cfRule>
  </conditionalFormatting>
  <conditionalFormatting sqref="D29:E29 F4:F6 F28:F29">
    <cfRule type="cellIs" dxfId="445" priority="39" operator="equal">
      <formula>$F$4</formula>
    </cfRule>
    <cfRule type="cellIs" dxfId="444" priority="40" operator="equal">
      <formula>300</formula>
    </cfRule>
  </conditionalFormatting>
  <conditionalFormatting sqref="G4:G6 G28:G29">
    <cfRule type="cellIs" dxfId="443" priority="37" operator="equal">
      <formula>$G$4</formula>
    </cfRule>
    <cfRule type="cellIs" dxfId="442" priority="38" operator="equal">
      <formula>1660</formula>
    </cfRule>
  </conditionalFormatting>
  <conditionalFormatting sqref="H4:H6 H28:H29">
    <cfRule type="cellIs" dxfId="441" priority="35" operator="equal">
      <formula>$H$4</formula>
    </cfRule>
    <cfRule type="cellIs" dxfId="440" priority="36" operator="equal">
      <formula>6640</formula>
    </cfRule>
  </conditionalFormatting>
  <conditionalFormatting sqref="T6:T28">
    <cfRule type="cellIs" dxfId="439" priority="34" operator="lessThan">
      <formula>0</formula>
    </cfRule>
  </conditionalFormatting>
  <conditionalFormatting sqref="T7:T27">
    <cfRule type="cellIs" dxfId="438" priority="31" operator="lessThan">
      <formula>0</formula>
    </cfRule>
    <cfRule type="cellIs" dxfId="437" priority="32" operator="lessThan">
      <formula>0</formula>
    </cfRule>
    <cfRule type="cellIs" dxfId="436" priority="33" operator="lessThan">
      <formula>0</formula>
    </cfRule>
  </conditionalFormatting>
  <conditionalFormatting sqref="E4:E6 E28:K28">
    <cfRule type="cellIs" dxfId="435" priority="30" operator="equal">
      <formula>$E$4</formula>
    </cfRule>
  </conditionalFormatting>
  <conditionalFormatting sqref="D28:D29 D6 D4:M4">
    <cfRule type="cellIs" dxfId="434" priority="29" operator="equal">
      <formula>$D$4</formula>
    </cfRule>
  </conditionalFormatting>
  <conditionalFormatting sqref="I4:I6 I28:I29">
    <cfRule type="cellIs" dxfId="433" priority="28" operator="equal">
      <formula>$I$4</formula>
    </cfRule>
  </conditionalFormatting>
  <conditionalFormatting sqref="J4:J6 J28:J29">
    <cfRule type="cellIs" dxfId="432" priority="27" operator="equal">
      <formula>$J$4</formula>
    </cfRule>
  </conditionalFormatting>
  <conditionalFormatting sqref="K4:K6 K28:K29">
    <cfRule type="cellIs" dxfId="431" priority="26" operator="equal">
      <formula>$K$4</formula>
    </cfRule>
  </conditionalFormatting>
  <conditionalFormatting sqref="M4:M6">
    <cfRule type="cellIs" dxfId="430" priority="25" operator="equal">
      <formula>$L$4</formula>
    </cfRule>
  </conditionalFormatting>
  <conditionalFormatting sqref="T7:T28">
    <cfRule type="cellIs" dxfId="429" priority="22" operator="lessThan">
      <formula>0</formula>
    </cfRule>
    <cfRule type="cellIs" dxfId="428" priority="23" operator="lessThan">
      <formula>0</formula>
    </cfRule>
    <cfRule type="cellIs" dxfId="427" priority="24" operator="lessThan">
      <formula>0</formula>
    </cfRule>
  </conditionalFormatting>
  <conditionalFormatting sqref="D5:K5">
    <cfRule type="cellIs" dxfId="426" priority="21" operator="greaterThan">
      <formula>0</formula>
    </cfRule>
  </conditionalFormatting>
  <conditionalFormatting sqref="T6:T28">
    <cfRule type="cellIs" dxfId="425" priority="20" operator="lessThan">
      <formula>0</formula>
    </cfRule>
  </conditionalFormatting>
  <conditionalFormatting sqref="T7:T27">
    <cfRule type="cellIs" dxfId="424" priority="17" operator="lessThan">
      <formula>0</formula>
    </cfRule>
    <cfRule type="cellIs" dxfId="423" priority="18" operator="lessThan">
      <formula>0</formula>
    </cfRule>
    <cfRule type="cellIs" dxfId="422" priority="19" operator="lessThan">
      <formula>0</formula>
    </cfRule>
  </conditionalFormatting>
  <conditionalFormatting sqref="T7:T28">
    <cfRule type="cellIs" dxfId="421" priority="14" operator="lessThan">
      <formula>0</formula>
    </cfRule>
    <cfRule type="cellIs" dxfId="420" priority="15" operator="lessThan">
      <formula>0</formula>
    </cfRule>
    <cfRule type="cellIs" dxfId="419" priority="16" operator="lessThan">
      <formula>0</formula>
    </cfRule>
  </conditionalFormatting>
  <conditionalFormatting sqref="D5:K5">
    <cfRule type="cellIs" dxfId="418" priority="13" operator="greaterThan">
      <formula>0</formula>
    </cfRule>
  </conditionalFormatting>
  <conditionalFormatting sqref="L4 L6 L28:L29">
    <cfRule type="cellIs" dxfId="417" priority="12" operator="equal">
      <formula>$L$4</formula>
    </cfRule>
  </conditionalFormatting>
  <conditionalFormatting sqref="D7:S7">
    <cfRule type="cellIs" dxfId="416" priority="11" operator="greaterThan">
      <formula>0</formula>
    </cfRule>
  </conditionalFormatting>
  <conditionalFormatting sqref="D9:S9">
    <cfRule type="cellIs" dxfId="415" priority="10" operator="greaterThan">
      <formula>0</formula>
    </cfRule>
  </conditionalFormatting>
  <conditionalFormatting sqref="D11:S11">
    <cfRule type="cellIs" dxfId="414" priority="9" operator="greaterThan">
      <formula>0</formula>
    </cfRule>
  </conditionalFormatting>
  <conditionalFormatting sqref="D13:S13">
    <cfRule type="cellIs" dxfId="413" priority="8" operator="greaterThan">
      <formula>0</formula>
    </cfRule>
  </conditionalFormatting>
  <conditionalFormatting sqref="D15:S15">
    <cfRule type="cellIs" dxfId="412" priority="7" operator="greaterThan">
      <formula>0</formula>
    </cfRule>
  </conditionalFormatting>
  <conditionalFormatting sqref="D17:S17">
    <cfRule type="cellIs" dxfId="411" priority="6" operator="greaterThan">
      <formula>0</formula>
    </cfRule>
  </conditionalFormatting>
  <conditionalFormatting sqref="D19:S19">
    <cfRule type="cellIs" dxfId="410" priority="5" operator="greaterThan">
      <formula>0</formula>
    </cfRule>
  </conditionalFormatting>
  <conditionalFormatting sqref="D21:S21">
    <cfRule type="cellIs" dxfId="409" priority="4" operator="greaterThan">
      <formula>0</formula>
    </cfRule>
  </conditionalFormatting>
  <conditionalFormatting sqref="D23:S23">
    <cfRule type="cellIs" dxfId="408" priority="3" operator="greaterThan">
      <formula>0</formula>
    </cfRule>
  </conditionalFormatting>
  <conditionalFormatting sqref="D25:S25">
    <cfRule type="cellIs" dxfId="407" priority="2" operator="greaterThan">
      <formula>0</formula>
    </cfRule>
  </conditionalFormatting>
  <conditionalFormatting sqref="D27:S27">
    <cfRule type="cellIs" dxfId="40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'23'!D29</f>
        <v>476053</v>
      </c>
      <c r="E4" s="2">
        <f>'23'!E29</f>
        <v>3840</v>
      </c>
      <c r="F4" s="2">
        <f>'23'!F29</f>
        <v>10240</v>
      </c>
      <c r="G4" s="2">
        <f>'23'!G29</f>
        <v>920</v>
      </c>
      <c r="H4" s="2">
        <f>'23'!H29</f>
        <v>14805</v>
      </c>
      <c r="I4" s="2">
        <f>'23'!I29</f>
        <v>1155</v>
      </c>
      <c r="J4" s="2">
        <f>'23'!J29</f>
        <v>551</v>
      </c>
      <c r="K4" s="2">
        <f>'23'!K29</f>
        <v>333</v>
      </c>
      <c r="L4" s="2">
        <f>'23'!L29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476053</v>
      </c>
      <c r="E29" s="48">
        <f t="shared" ref="E29:L29" si="8">E4+E5-E28</f>
        <v>3840</v>
      </c>
      <c r="F29" s="48">
        <f t="shared" si="8"/>
        <v>10240</v>
      </c>
      <c r="G29" s="48">
        <f t="shared" si="8"/>
        <v>920</v>
      </c>
      <c r="H29" s="48">
        <f t="shared" si="8"/>
        <v>14805</v>
      </c>
      <c r="I29" s="48">
        <f t="shared" si="8"/>
        <v>1155</v>
      </c>
      <c r="J29" s="48">
        <f t="shared" si="8"/>
        <v>551</v>
      </c>
      <c r="K29" s="48">
        <f t="shared" si="8"/>
        <v>333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05" priority="43" operator="equal">
      <formula>212030016606640</formula>
    </cfRule>
  </conditionalFormatting>
  <conditionalFormatting sqref="D29 E4:E6 E28:K29">
    <cfRule type="cellIs" dxfId="404" priority="41" operator="equal">
      <formula>$E$4</formula>
    </cfRule>
    <cfRule type="cellIs" dxfId="403" priority="42" operator="equal">
      <formula>2120</formula>
    </cfRule>
  </conditionalFormatting>
  <conditionalFormatting sqref="D29:E29 F4:F6 F28:F29">
    <cfRule type="cellIs" dxfId="402" priority="39" operator="equal">
      <formula>$F$4</formula>
    </cfRule>
    <cfRule type="cellIs" dxfId="401" priority="40" operator="equal">
      <formula>300</formula>
    </cfRule>
  </conditionalFormatting>
  <conditionalFormatting sqref="G4:G6 G28:G29">
    <cfRule type="cellIs" dxfId="400" priority="37" operator="equal">
      <formula>$G$4</formula>
    </cfRule>
    <cfRule type="cellIs" dxfId="399" priority="38" operator="equal">
      <formula>1660</formula>
    </cfRule>
  </conditionalFormatting>
  <conditionalFormatting sqref="H4:H6 H28:H29">
    <cfRule type="cellIs" dxfId="398" priority="35" operator="equal">
      <formula>$H$4</formula>
    </cfRule>
    <cfRule type="cellIs" dxfId="397" priority="36" operator="equal">
      <formula>6640</formula>
    </cfRule>
  </conditionalFormatting>
  <conditionalFormatting sqref="T6:T28">
    <cfRule type="cellIs" dxfId="396" priority="34" operator="lessThan">
      <formula>0</formula>
    </cfRule>
  </conditionalFormatting>
  <conditionalFormatting sqref="T7:T27">
    <cfRule type="cellIs" dxfId="395" priority="31" operator="lessThan">
      <formula>0</formula>
    </cfRule>
    <cfRule type="cellIs" dxfId="394" priority="32" operator="lessThan">
      <formula>0</formula>
    </cfRule>
    <cfRule type="cellIs" dxfId="393" priority="33" operator="lessThan">
      <formula>0</formula>
    </cfRule>
  </conditionalFormatting>
  <conditionalFormatting sqref="E4:E6 E28:K28">
    <cfRule type="cellIs" dxfId="392" priority="30" operator="equal">
      <formula>$E$4</formula>
    </cfRule>
  </conditionalFormatting>
  <conditionalFormatting sqref="D28:D29 D6 D4:M4">
    <cfRule type="cellIs" dxfId="391" priority="29" operator="equal">
      <formula>$D$4</formula>
    </cfRule>
  </conditionalFormatting>
  <conditionalFormatting sqref="I4:I6 I28:I29">
    <cfRule type="cellIs" dxfId="390" priority="28" operator="equal">
      <formula>$I$4</formula>
    </cfRule>
  </conditionalFormatting>
  <conditionalFormatting sqref="J4:J6 J28:J29">
    <cfRule type="cellIs" dxfId="389" priority="27" operator="equal">
      <formula>$J$4</formula>
    </cfRule>
  </conditionalFormatting>
  <conditionalFormatting sqref="K4:K6 K28:K29">
    <cfRule type="cellIs" dxfId="388" priority="26" operator="equal">
      <formula>$K$4</formula>
    </cfRule>
  </conditionalFormatting>
  <conditionalFormatting sqref="M4:M6">
    <cfRule type="cellIs" dxfId="387" priority="25" operator="equal">
      <formula>$L$4</formula>
    </cfRule>
  </conditionalFormatting>
  <conditionalFormatting sqref="T7:T28">
    <cfRule type="cellIs" dxfId="386" priority="22" operator="lessThan">
      <formula>0</formula>
    </cfRule>
    <cfRule type="cellIs" dxfId="385" priority="23" operator="lessThan">
      <formula>0</formula>
    </cfRule>
    <cfRule type="cellIs" dxfId="384" priority="24" operator="lessThan">
      <formula>0</formula>
    </cfRule>
  </conditionalFormatting>
  <conditionalFormatting sqref="D5:K5">
    <cfRule type="cellIs" dxfId="383" priority="21" operator="greaterThan">
      <formula>0</formula>
    </cfRule>
  </conditionalFormatting>
  <conditionalFormatting sqref="T6:T28">
    <cfRule type="cellIs" dxfId="382" priority="20" operator="lessThan">
      <formula>0</formula>
    </cfRule>
  </conditionalFormatting>
  <conditionalFormatting sqref="T7:T27">
    <cfRule type="cellIs" dxfId="381" priority="17" operator="lessThan">
      <formula>0</formula>
    </cfRule>
    <cfRule type="cellIs" dxfId="380" priority="18" operator="lessThan">
      <formula>0</formula>
    </cfRule>
    <cfRule type="cellIs" dxfId="379" priority="19" operator="lessThan">
      <formula>0</formula>
    </cfRule>
  </conditionalFormatting>
  <conditionalFormatting sqref="T7:T28">
    <cfRule type="cellIs" dxfId="378" priority="14" operator="lessThan">
      <formula>0</formula>
    </cfRule>
    <cfRule type="cellIs" dxfId="377" priority="15" operator="lessThan">
      <formula>0</formula>
    </cfRule>
    <cfRule type="cellIs" dxfId="376" priority="16" operator="lessThan">
      <formula>0</formula>
    </cfRule>
  </conditionalFormatting>
  <conditionalFormatting sqref="D5:K5">
    <cfRule type="cellIs" dxfId="375" priority="13" operator="greaterThan">
      <formula>0</formula>
    </cfRule>
  </conditionalFormatting>
  <conditionalFormatting sqref="L4 L6 L28:L29">
    <cfRule type="cellIs" dxfId="374" priority="12" operator="equal">
      <formula>$L$4</formula>
    </cfRule>
  </conditionalFormatting>
  <conditionalFormatting sqref="D7:S7">
    <cfRule type="cellIs" dxfId="373" priority="11" operator="greaterThan">
      <formula>0</formula>
    </cfRule>
  </conditionalFormatting>
  <conditionalFormatting sqref="D9:S9">
    <cfRule type="cellIs" dxfId="372" priority="10" operator="greaterThan">
      <formula>0</formula>
    </cfRule>
  </conditionalFormatting>
  <conditionalFormatting sqref="D11:S11">
    <cfRule type="cellIs" dxfId="371" priority="9" operator="greaterThan">
      <formula>0</formula>
    </cfRule>
  </conditionalFormatting>
  <conditionalFormatting sqref="D13:S13">
    <cfRule type="cellIs" dxfId="370" priority="8" operator="greaterThan">
      <formula>0</formula>
    </cfRule>
  </conditionalFormatting>
  <conditionalFormatting sqref="D15:S15">
    <cfRule type="cellIs" dxfId="369" priority="7" operator="greaterThan">
      <formula>0</formula>
    </cfRule>
  </conditionalFormatting>
  <conditionalFormatting sqref="D17:S17">
    <cfRule type="cellIs" dxfId="368" priority="6" operator="greaterThan">
      <formula>0</formula>
    </cfRule>
  </conditionalFormatting>
  <conditionalFormatting sqref="D19:S19">
    <cfRule type="cellIs" dxfId="367" priority="5" operator="greaterThan">
      <formula>0</formula>
    </cfRule>
  </conditionalFormatting>
  <conditionalFormatting sqref="D21:S21">
    <cfRule type="cellIs" dxfId="366" priority="4" operator="greaterThan">
      <formula>0</formula>
    </cfRule>
  </conditionalFormatting>
  <conditionalFormatting sqref="D23:S23">
    <cfRule type="cellIs" dxfId="365" priority="3" operator="greaterThan">
      <formula>0</formula>
    </cfRule>
  </conditionalFormatting>
  <conditionalFormatting sqref="D25:S25">
    <cfRule type="cellIs" dxfId="364" priority="2" operator="greaterThan">
      <formula>0</formula>
    </cfRule>
  </conditionalFormatting>
  <conditionalFormatting sqref="D27:S27">
    <cfRule type="cellIs" dxfId="36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'24'!D29</f>
        <v>476053</v>
      </c>
      <c r="E4" s="2">
        <f>'24'!E29</f>
        <v>3840</v>
      </c>
      <c r="F4" s="2">
        <f>'24'!F29</f>
        <v>10240</v>
      </c>
      <c r="G4" s="2">
        <f>'24'!G29</f>
        <v>920</v>
      </c>
      <c r="H4" s="2">
        <f>'24'!H29</f>
        <v>14805</v>
      </c>
      <c r="I4" s="2">
        <f>'24'!I29</f>
        <v>1155</v>
      </c>
      <c r="J4" s="2">
        <f>'24'!J29</f>
        <v>551</v>
      </c>
      <c r="K4" s="2">
        <f>'24'!K29</f>
        <v>333</v>
      </c>
      <c r="L4" s="2">
        <f>'24'!L29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476053</v>
      </c>
      <c r="E29" s="48">
        <f t="shared" ref="E29:L29" si="8">E4+E5-E28</f>
        <v>3840</v>
      </c>
      <c r="F29" s="48">
        <f t="shared" si="8"/>
        <v>10240</v>
      </c>
      <c r="G29" s="48">
        <f t="shared" si="8"/>
        <v>920</v>
      </c>
      <c r="H29" s="48">
        <f t="shared" si="8"/>
        <v>14805</v>
      </c>
      <c r="I29" s="48">
        <f t="shared" si="8"/>
        <v>1155</v>
      </c>
      <c r="J29" s="48">
        <f t="shared" si="8"/>
        <v>551</v>
      </c>
      <c r="K29" s="48">
        <f t="shared" si="8"/>
        <v>333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62" priority="43" operator="equal">
      <formula>212030016606640</formula>
    </cfRule>
  </conditionalFormatting>
  <conditionalFormatting sqref="D29 E4:E6 E28:K29">
    <cfRule type="cellIs" dxfId="361" priority="41" operator="equal">
      <formula>$E$4</formula>
    </cfRule>
    <cfRule type="cellIs" dxfId="360" priority="42" operator="equal">
      <formula>2120</formula>
    </cfRule>
  </conditionalFormatting>
  <conditionalFormatting sqref="D29:E29 F4:F6 F28:F29">
    <cfRule type="cellIs" dxfId="359" priority="39" operator="equal">
      <formula>$F$4</formula>
    </cfRule>
    <cfRule type="cellIs" dxfId="358" priority="40" operator="equal">
      <formula>300</formula>
    </cfRule>
  </conditionalFormatting>
  <conditionalFormatting sqref="G4:G6 G28:G29">
    <cfRule type="cellIs" dxfId="357" priority="37" operator="equal">
      <formula>$G$4</formula>
    </cfRule>
    <cfRule type="cellIs" dxfId="356" priority="38" operator="equal">
      <formula>1660</formula>
    </cfRule>
  </conditionalFormatting>
  <conditionalFormatting sqref="H4:H6 H28:H29">
    <cfRule type="cellIs" dxfId="355" priority="35" operator="equal">
      <formula>$H$4</formula>
    </cfRule>
    <cfRule type="cellIs" dxfId="354" priority="36" operator="equal">
      <formula>6640</formula>
    </cfRule>
  </conditionalFormatting>
  <conditionalFormatting sqref="T6:T28">
    <cfRule type="cellIs" dxfId="353" priority="34" operator="lessThan">
      <formula>0</formula>
    </cfRule>
  </conditionalFormatting>
  <conditionalFormatting sqref="T7:T27">
    <cfRule type="cellIs" dxfId="352" priority="31" operator="lessThan">
      <formula>0</formula>
    </cfRule>
    <cfRule type="cellIs" dxfId="351" priority="32" operator="lessThan">
      <formula>0</formula>
    </cfRule>
    <cfRule type="cellIs" dxfId="350" priority="33" operator="lessThan">
      <formula>0</formula>
    </cfRule>
  </conditionalFormatting>
  <conditionalFormatting sqref="E4:E6 E28:K28">
    <cfRule type="cellIs" dxfId="349" priority="30" operator="equal">
      <formula>$E$4</formula>
    </cfRule>
  </conditionalFormatting>
  <conditionalFormatting sqref="D28:D29 D6 D4:M4">
    <cfRule type="cellIs" dxfId="348" priority="29" operator="equal">
      <formula>$D$4</formula>
    </cfRule>
  </conditionalFormatting>
  <conditionalFormatting sqref="I4:I6 I28:I29">
    <cfRule type="cellIs" dxfId="347" priority="28" operator="equal">
      <formula>$I$4</formula>
    </cfRule>
  </conditionalFormatting>
  <conditionalFormatting sqref="J4:J6 J28:J29">
    <cfRule type="cellIs" dxfId="346" priority="27" operator="equal">
      <formula>$J$4</formula>
    </cfRule>
  </conditionalFormatting>
  <conditionalFormatting sqref="K4:K6 K28:K29">
    <cfRule type="cellIs" dxfId="345" priority="26" operator="equal">
      <formula>$K$4</formula>
    </cfRule>
  </conditionalFormatting>
  <conditionalFormatting sqref="M4:M6">
    <cfRule type="cellIs" dxfId="344" priority="25" operator="equal">
      <formula>$L$4</formula>
    </cfRule>
  </conditionalFormatting>
  <conditionalFormatting sqref="T7:T28">
    <cfRule type="cellIs" dxfId="343" priority="22" operator="lessThan">
      <formula>0</formula>
    </cfRule>
    <cfRule type="cellIs" dxfId="342" priority="23" operator="lessThan">
      <formula>0</formula>
    </cfRule>
    <cfRule type="cellIs" dxfId="341" priority="24" operator="lessThan">
      <formula>0</formula>
    </cfRule>
  </conditionalFormatting>
  <conditionalFormatting sqref="D5:K5">
    <cfRule type="cellIs" dxfId="340" priority="21" operator="greaterThan">
      <formula>0</formula>
    </cfRule>
  </conditionalFormatting>
  <conditionalFormatting sqref="T6:T28">
    <cfRule type="cellIs" dxfId="339" priority="20" operator="lessThan">
      <formula>0</formula>
    </cfRule>
  </conditionalFormatting>
  <conditionalFormatting sqref="T7:T27">
    <cfRule type="cellIs" dxfId="338" priority="17" operator="lessThan">
      <formula>0</formula>
    </cfRule>
    <cfRule type="cellIs" dxfId="337" priority="18" operator="lessThan">
      <formula>0</formula>
    </cfRule>
    <cfRule type="cellIs" dxfId="336" priority="19" operator="lessThan">
      <formula>0</formula>
    </cfRule>
  </conditionalFormatting>
  <conditionalFormatting sqref="T7:T28">
    <cfRule type="cellIs" dxfId="335" priority="14" operator="lessThan">
      <formula>0</formula>
    </cfRule>
    <cfRule type="cellIs" dxfId="334" priority="15" operator="lessThan">
      <formula>0</formula>
    </cfRule>
    <cfRule type="cellIs" dxfId="333" priority="16" operator="lessThan">
      <formula>0</formula>
    </cfRule>
  </conditionalFormatting>
  <conditionalFormatting sqref="D5:K5">
    <cfRule type="cellIs" dxfId="332" priority="13" operator="greaterThan">
      <formula>0</formula>
    </cfRule>
  </conditionalFormatting>
  <conditionalFormatting sqref="L4 L6 L28:L29">
    <cfRule type="cellIs" dxfId="331" priority="12" operator="equal">
      <formula>$L$4</formula>
    </cfRule>
  </conditionalFormatting>
  <conditionalFormatting sqref="D7:S7">
    <cfRule type="cellIs" dxfId="330" priority="11" operator="greaterThan">
      <formula>0</formula>
    </cfRule>
  </conditionalFormatting>
  <conditionalFormatting sqref="D9:S9">
    <cfRule type="cellIs" dxfId="329" priority="10" operator="greaterThan">
      <formula>0</formula>
    </cfRule>
  </conditionalFormatting>
  <conditionalFormatting sqref="D11:S11">
    <cfRule type="cellIs" dxfId="328" priority="9" operator="greaterThan">
      <formula>0</formula>
    </cfRule>
  </conditionalFormatting>
  <conditionalFormatting sqref="D13:S13">
    <cfRule type="cellIs" dxfId="327" priority="8" operator="greaterThan">
      <formula>0</formula>
    </cfRule>
  </conditionalFormatting>
  <conditionalFormatting sqref="D15:S15">
    <cfRule type="cellIs" dxfId="326" priority="7" operator="greaterThan">
      <formula>0</formula>
    </cfRule>
  </conditionalFormatting>
  <conditionalFormatting sqref="D17:S17">
    <cfRule type="cellIs" dxfId="325" priority="6" operator="greaterThan">
      <formula>0</formula>
    </cfRule>
  </conditionalFormatting>
  <conditionalFormatting sqref="D19:S19">
    <cfRule type="cellIs" dxfId="324" priority="5" operator="greaterThan">
      <formula>0</formula>
    </cfRule>
  </conditionalFormatting>
  <conditionalFormatting sqref="D21:S21">
    <cfRule type="cellIs" dxfId="323" priority="4" operator="greaterThan">
      <formula>0</formula>
    </cfRule>
  </conditionalFormatting>
  <conditionalFormatting sqref="D23:S23">
    <cfRule type="cellIs" dxfId="322" priority="3" operator="greaterThan">
      <formula>0</formula>
    </cfRule>
  </conditionalFormatting>
  <conditionalFormatting sqref="D25:S25">
    <cfRule type="cellIs" dxfId="321" priority="2" operator="greaterThan">
      <formula>0</formula>
    </cfRule>
  </conditionalFormatting>
  <conditionalFormatting sqref="D27:S27">
    <cfRule type="cellIs" dxfId="32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'25'!D29</f>
        <v>476053</v>
      </c>
      <c r="E4" s="2">
        <f>'25'!E29</f>
        <v>3840</v>
      </c>
      <c r="F4" s="2">
        <f>'25'!F29</f>
        <v>10240</v>
      </c>
      <c r="G4" s="2">
        <f>'25'!G29</f>
        <v>920</v>
      </c>
      <c r="H4" s="2">
        <f>'25'!H29</f>
        <v>14805</v>
      </c>
      <c r="I4" s="2">
        <f>'25'!I29</f>
        <v>1155</v>
      </c>
      <c r="J4" s="2">
        <f>'25'!J29</f>
        <v>551</v>
      </c>
      <c r="K4" s="2">
        <f>'25'!K29</f>
        <v>333</v>
      </c>
      <c r="L4" s="2">
        <f>'25'!L29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476053</v>
      </c>
      <c r="E29" s="48">
        <f t="shared" ref="E29:L29" si="8">E4+E5-E28</f>
        <v>3840</v>
      </c>
      <c r="F29" s="48">
        <f t="shared" si="8"/>
        <v>10240</v>
      </c>
      <c r="G29" s="48">
        <f t="shared" si="8"/>
        <v>920</v>
      </c>
      <c r="H29" s="48">
        <f t="shared" si="8"/>
        <v>14805</v>
      </c>
      <c r="I29" s="48">
        <f t="shared" si="8"/>
        <v>1155</v>
      </c>
      <c r="J29" s="48">
        <f t="shared" si="8"/>
        <v>551</v>
      </c>
      <c r="K29" s="48">
        <f t="shared" si="8"/>
        <v>333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19" priority="43" operator="equal">
      <formula>212030016606640</formula>
    </cfRule>
  </conditionalFormatting>
  <conditionalFormatting sqref="D29 E4:E6 E28:K29">
    <cfRule type="cellIs" dxfId="318" priority="41" operator="equal">
      <formula>$E$4</formula>
    </cfRule>
    <cfRule type="cellIs" dxfId="317" priority="42" operator="equal">
      <formula>2120</formula>
    </cfRule>
  </conditionalFormatting>
  <conditionalFormatting sqref="D29:E29 F4:F6 F28:F29">
    <cfRule type="cellIs" dxfId="316" priority="39" operator="equal">
      <formula>$F$4</formula>
    </cfRule>
    <cfRule type="cellIs" dxfId="315" priority="40" operator="equal">
      <formula>300</formula>
    </cfRule>
  </conditionalFormatting>
  <conditionalFormatting sqref="G4:G6 G28:G29">
    <cfRule type="cellIs" dxfId="314" priority="37" operator="equal">
      <formula>$G$4</formula>
    </cfRule>
    <cfRule type="cellIs" dxfId="313" priority="38" operator="equal">
      <formula>1660</formula>
    </cfRule>
  </conditionalFormatting>
  <conditionalFormatting sqref="H4:H6 H28:H29">
    <cfRule type="cellIs" dxfId="312" priority="35" operator="equal">
      <formula>$H$4</formula>
    </cfRule>
    <cfRule type="cellIs" dxfId="311" priority="36" operator="equal">
      <formula>6640</formula>
    </cfRule>
  </conditionalFormatting>
  <conditionalFormatting sqref="T6:T28">
    <cfRule type="cellIs" dxfId="310" priority="34" operator="lessThan">
      <formula>0</formula>
    </cfRule>
  </conditionalFormatting>
  <conditionalFormatting sqref="T7:T27">
    <cfRule type="cellIs" dxfId="309" priority="31" operator="lessThan">
      <formula>0</formula>
    </cfRule>
    <cfRule type="cellIs" dxfId="308" priority="32" operator="lessThan">
      <formula>0</formula>
    </cfRule>
    <cfRule type="cellIs" dxfId="307" priority="33" operator="lessThan">
      <formula>0</formula>
    </cfRule>
  </conditionalFormatting>
  <conditionalFormatting sqref="E4:E6 E28:K28">
    <cfRule type="cellIs" dxfId="306" priority="30" operator="equal">
      <formula>$E$4</formula>
    </cfRule>
  </conditionalFormatting>
  <conditionalFormatting sqref="D28:D29 D6 D4:M4">
    <cfRule type="cellIs" dxfId="305" priority="29" operator="equal">
      <formula>$D$4</formula>
    </cfRule>
  </conditionalFormatting>
  <conditionalFormatting sqref="I4:I6 I28:I29">
    <cfRule type="cellIs" dxfId="304" priority="28" operator="equal">
      <formula>$I$4</formula>
    </cfRule>
  </conditionalFormatting>
  <conditionalFormatting sqref="J4:J6 J28:J29">
    <cfRule type="cellIs" dxfId="303" priority="27" operator="equal">
      <formula>$J$4</formula>
    </cfRule>
  </conditionalFormatting>
  <conditionalFormatting sqref="K4:K6 K28:K29">
    <cfRule type="cellIs" dxfId="302" priority="26" operator="equal">
      <formula>$K$4</formula>
    </cfRule>
  </conditionalFormatting>
  <conditionalFormatting sqref="M4:M6">
    <cfRule type="cellIs" dxfId="301" priority="25" operator="equal">
      <formula>$L$4</formula>
    </cfRule>
  </conditionalFormatting>
  <conditionalFormatting sqref="T7:T28">
    <cfRule type="cellIs" dxfId="300" priority="22" operator="lessThan">
      <formula>0</formula>
    </cfRule>
    <cfRule type="cellIs" dxfId="299" priority="23" operator="lessThan">
      <formula>0</formula>
    </cfRule>
    <cfRule type="cellIs" dxfId="298" priority="24" operator="lessThan">
      <formula>0</formula>
    </cfRule>
  </conditionalFormatting>
  <conditionalFormatting sqref="D5:K5">
    <cfRule type="cellIs" dxfId="297" priority="21" operator="greaterThan">
      <formula>0</formula>
    </cfRule>
  </conditionalFormatting>
  <conditionalFormatting sqref="T6:T28">
    <cfRule type="cellIs" dxfId="296" priority="20" operator="lessThan">
      <formula>0</formula>
    </cfRule>
  </conditionalFormatting>
  <conditionalFormatting sqref="T7:T27">
    <cfRule type="cellIs" dxfId="295" priority="17" operator="lessThan">
      <formula>0</formula>
    </cfRule>
    <cfRule type="cellIs" dxfId="294" priority="18" operator="lessThan">
      <formula>0</formula>
    </cfRule>
    <cfRule type="cellIs" dxfId="293" priority="19" operator="lessThan">
      <formula>0</formula>
    </cfRule>
  </conditionalFormatting>
  <conditionalFormatting sqref="T7:T28">
    <cfRule type="cellIs" dxfId="292" priority="14" operator="lessThan">
      <formula>0</formula>
    </cfRule>
    <cfRule type="cellIs" dxfId="291" priority="15" operator="lessThan">
      <formula>0</formula>
    </cfRule>
    <cfRule type="cellIs" dxfId="290" priority="16" operator="lessThan">
      <formula>0</formula>
    </cfRule>
  </conditionalFormatting>
  <conditionalFormatting sqref="D5:K5">
    <cfRule type="cellIs" dxfId="289" priority="13" operator="greaterThan">
      <formula>0</formula>
    </cfRule>
  </conditionalFormatting>
  <conditionalFormatting sqref="L4 L6 L28:L29">
    <cfRule type="cellIs" dxfId="288" priority="12" operator="equal">
      <formula>$L$4</formula>
    </cfRule>
  </conditionalFormatting>
  <conditionalFormatting sqref="D7:S7">
    <cfRule type="cellIs" dxfId="287" priority="11" operator="greaterThan">
      <formula>0</formula>
    </cfRule>
  </conditionalFormatting>
  <conditionalFormatting sqref="D9:S9">
    <cfRule type="cellIs" dxfId="286" priority="10" operator="greaterThan">
      <formula>0</formula>
    </cfRule>
  </conditionalFormatting>
  <conditionalFormatting sqref="D11:S11">
    <cfRule type="cellIs" dxfId="285" priority="9" operator="greaterThan">
      <formula>0</formula>
    </cfRule>
  </conditionalFormatting>
  <conditionalFormatting sqref="D13:S13">
    <cfRule type="cellIs" dxfId="284" priority="8" operator="greaterThan">
      <formula>0</formula>
    </cfRule>
  </conditionalFormatting>
  <conditionalFormatting sqref="D15:S15">
    <cfRule type="cellIs" dxfId="283" priority="7" operator="greaterThan">
      <formula>0</formula>
    </cfRule>
  </conditionalFormatting>
  <conditionalFormatting sqref="D17:S17">
    <cfRule type="cellIs" dxfId="282" priority="6" operator="greaterThan">
      <formula>0</formula>
    </cfRule>
  </conditionalFormatting>
  <conditionalFormatting sqref="D19:S19">
    <cfRule type="cellIs" dxfId="281" priority="5" operator="greaterThan">
      <formula>0</formula>
    </cfRule>
  </conditionalFormatting>
  <conditionalFormatting sqref="D21:S21">
    <cfRule type="cellIs" dxfId="280" priority="4" operator="greaterThan">
      <formula>0</formula>
    </cfRule>
  </conditionalFormatting>
  <conditionalFormatting sqref="D23:S23">
    <cfRule type="cellIs" dxfId="279" priority="3" operator="greaterThan">
      <formula>0</formula>
    </cfRule>
  </conditionalFormatting>
  <conditionalFormatting sqref="D25:S25">
    <cfRule type="cellIs" dxfId="278" priority="2" operator="greaterThan">
      <formula>0</formula>
    </cfRule>
  </conditionalFormatting>
  <conditionalFormatting sqref="D27:S27">
    <cfRule type="cellIs" dxfId="27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'26'!D29</f>
        <v>476053</v>
      </c>
      <c r="E4" s="2">
        <f>'26'!E29</f>
        <v>3840</v>
      </c>
      <c r="F4" s="2">
        <f>'26'!F29</f>
        <v>10240</v>
      </c>
      <c r="G4" s="2">
        <f>'26'!G29</f>
        <v>920</v>
      </c>
      <c r="H4" s="2">
        <f>'26'!H29</f>
        <v>14805</v>
      </c>
      <c r="I4" s="2">
        <f>'26'!I29</f>
        <v>1155</v>
      </c>
      <c r="J4" s="2">
        <f>'26'!J29</f>
        <v>551</v>
      </c>
      <c r="K4" s="2">
        <f>'26'!K29</f>
        <v>333</v>
      </c>
      <c r="L4" s="2">
        <f>'26'!L29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476053</v>
      </c>
      <c r="E29" s="48">
        <f t="shared" ref="E29:L29" si="8">E4+E5-E28</f>
        <v>3840</v>
      </c>
      <c r="F29" s="48">
        <f t="shared" si="8"/>
        <v>10240</v>
      </c>
      <c r="G29" s="48">
        <f t="shared" si="8"/>
        <v>920</v>
      </c>
      <c r="H29" s="48">
        <f t="shared" si="8"/>
        <v>14805</v>
      </c>
      <c r="I29" s="48">
        <f t="shared" si="8"/>
        <v>1155</v>
      </c>
      <c r="J29" s="48">
        <f t="shared" si="8"/>
        <v>551</v>
      </c>
      <c r="K29" s="48">
        <f t="shared" si="8"/>
        <v>333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76" priority="43" operator="equal">
      <formula>212030016606640</formula>
    </cfRule>
  </conditionalFormatting>
  <conditionalFormatting sqref="D29 E4:E6 E28:K29">
    <cfRule type="cellIs" dxfId="275" priority="41" operator="equal">
      <formula>$E$4</formula>
    </cfRule>
    <cfRule type="cellIs" dxfId="274" priority="42" operator="equal">
      <formula>2120</formula>
    </cfRule>
  </conditionalFormatting>
  <conditionalFormatting sqref="D29:E29 F4:F6 F28:F29">
    <cfRule type="cellIs" dxfId="273" priority="39" operator="equal">
      <formula>$F$4</formula>
    </cfRule>
    <cfRule type="cellIs" dxfId="272" priority="40" operator="equal">
      <formula>300</formula>
    </cfRule>
  </conditionalFormatting>
  <conditionalFormatting sqref="G4:G6 G28:G29">
    <cfRule type="cellIs" dxfId="271" priority="37" operator="equal">
      <formula>$G$4</formula>
    </cfRule>
    <cfRule type="cellIs" dxfId="270" priority="38" operator="equal">
      <formula>1660</formula>
    </cfRule>
  </conditionalFormatting>
  <conditionalFormatting sqref="H4:H6 H28:H29">
    <cfRule type="cellIs" dxfId="269" priority="35" operator="equal">
      <formula>$H$4</formula>
    </cfRule>
    <cfRule type="cellIs" dxfId="268" priority="36" operator="equal">
      <formula>6640</formula>
    </cfRule>
  </conditionalFormatting>
  <conditionalFormatting sqref="T6:T28">
    <cfRule type="cellIs" dxfId="267" priority="34" operator="lessThan">
      <formula>0</formula>
    </cfRule>
  </conditionalFormatting>
  <conditionalFormatting sqref="T7:T27">
    <cfRule type="cellIs" dxfId="266" priority="31" operator="lessThan">
      <formula>0</formula>
    </cfRule>
    <cfRule type="cellIs" dxfId="265" priority="32" operator="lessThan">
      <formula>0</formula>
    </cfRule>
    <cfRule type="cellIs" dxfId="264" priority="33" operator="lessThan">
      <formula>0</formula>
    </cfRule>
  </conditionalFormatting>
  <conditionalFormatting sqref="E4:E6 E28:K28">
    <cfRule type="cellIs" dxfId="263" priority="30" operator="equal">
      <formula>$E$4</formula>
    </cfRule>
  </conditionalFormatting>
  <conditionalFormatting sqref="D28:D29 D6 D4:M4">
    <cfRule type="cellIs" dxfId="262" priority="29" operator="equal">
      <formula>$D$4</formula>
    </cfRule>
  </conditionalFormatting>
  <conditionalFormatting sqref="I4:I6 I28:I29">
    <cfRule type="cellIs" dxfId="261" priority="28" operator="equal">
      <formula>$I$4</formula>
    </cfRule>
  </conditionalFormatting>
  <conditionalFormatting sqref="J4:J6 J28:J29">
    <cfRule type="cellIs" dxfId="260" priority="27" operator="equal">
      <formula>$J$4</formula>
    </cfRule>
  </conditionalFormatting>
  <conditionalFormatting sqref="K4:K6 K28:K29">
    <cfRule type="cellIs" dxfId="259" priority="26" operator="equal">
      <formula>$K$4</formula>
    </cfRule>
  </conditionalFormatting>
  <conditionalFormatting sqref="M4:M6">
    <cfRule type="cellIs" dxfId="258" priority="25" operator="equal">
      <formula>$L$4</formula>
    </cfRule>
  </conditionalFormatting>
  <conditionalFormatting sqref="T7:T28">
    <cfRule type="cellIs" dxfId="257" priority="22" operator="lessThan">
      <formula>0</formula>
    </cfRule>
    <cfRule type="cellIs" dxfId="256" priority="23" operator="lessThan">
      <formula>0</formula>
    </cfRule>
    <cfRule type="cellIs" dxfId="255" priority="24" operator="lessThan">
      <formula>0</formula>
    </cfRule>
  </conditionalFormatting>
  <conditionalFormatting sqref="D5:K5">
    <cfRule type="cellIs" dxfId="254" priority="21" operator="greaterThan">
      <formula>0</formula>
    </cfRule>
  </conditionalFormatting>
  <conditionalFormatting sqref="T6:T28">
    <cfRule type="cellIs" dxfId="253" priority="20" operator="lessThan">
      <formula>0</formula>
    </cfRule>
  </conditionalFormatting>
  <conditionalFormatting sqref="T7:T27">
    <cfRule type="cellIs" dxfId="252" priority="17" operator="lessThan">
      <formula>0</formula>
    </cfRule>
    <cfRule type="cellIs" dxfId="251" priority="18" operator="lessThan">
      <formula>0</formula>
    </cfRule>
    <cfRule type="cellIs" dxfId="250" priority="19" operator="lessThan">
      <formula>0</formula>
    </cfRule>
  </conditionalFormatting>
  <conditionalFormatting sqref="T7:T28">
    <cfRule type="cellIs" dxfId="249" priority="14" operator="lessThan">
      <formula>0</formula>
    </cfRule>
    <cfRule type="cellIs" dxfId="248" priority="15" operator="lessThan">
      <formula>0</formula>
    </cfRule>
    <cfRule type="cellIs" dxfId="247" priority="16" operator="lessThan">
      <formula>0</formula>
    </cfRule>
  </conditionalFormatting>
  <conditionalFormatting sqref="D5:K5">
    <cfRule type="cellIs" dxfId="246" priority="13" operator="greaterThan">
      <formula>0</formula>
    </cfRule>
  </conditionalFormatting>
  <conditionalFormatting sqref="L4 L6 L28:L29">
    <cfRule type="cellIs" dxfId="245" priority="12" operator="equal">
      <formula>$L$4</formula>
    </cfRule>
  </conditionalFormatting>
  <conditionalFormatting sqref="D7:S7">
    <cfRule type="cellIs" dxfId="244" priority="11" operator="greaterThan">
      <formula>0</formula>
    </cfRule>
  </conditionalFormatting>
  <conditionalFormatting sqref="D9:S9">
    <cfRule type="cellIs" dxfId="243" priority="10" operator="greaterThan">
      <formula>0</formula>
    </cfRule>
  </conditionalFormatting>
  <conditionalFormatting sqref="D11:S11">
    <cfRule type="cellIs" dxfId="242" priority="9" operator="greaterThan">
      <formula>0</formula>
    </cfRule>
  </conditionalFormatting>
  <conditionalFormatting sqref="D13:S13">
    <cfRule type="cellIs" dxfId="241" priority="8" operator="greaterThan">
      <formula>0</formula>
    </cfRule>
  </conditionalFormatting>
  <conditionalFormatting sqref="D15:S15">
    <cfRule type="cellIs" dxfId="240" priority="7" operator="greaterThan">
      <formula>0</formula>
    </cfRule>
  </conditionalFormatting>
  <conditionalFormatting sqref="D17:S17">
    <cfRule type="cellIs" dxfId="239" priority="6" operator="greaterThan">
      <formula>0</formula>
    </cfRule>
  </conditionalFormatting>
  <conditionalFormatting sqref="D19:S19">
    <cfRule type="cellIs" dxfId="238" priority="5" operator="greaterThan">
      <formula>0</formula>
    </cfRule>
  </conditionalFormatting>
  <conditionalFormatting sqref="D21:S21">
    <cfRule type="cellIs" dxfId="237" priority="4" operator="greaterThan">
      <formula>0</formula>
    </cfRule>
  </conditionalFormatting>
  <conditionalFormatting sqref="D23:S23">
    <cfRule type="cellIs" dxfId="236" priority="3" operator="greaterThan">
      <formula>0</formula>
    </cfRule>
  </conditionalFormatting>
  <conditionalFormatting sqref="D25:S25">
    <cfRule type="cellIs" dxfId="235" priority="2" operator="greaterThan">
      <formula>0</formula>
    </cfRule>
  </conditionalFormatting>
  <conditionalFormatting sqref="D27:S27">
    <cfRule type="cellIs" dxfId="23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'27'!D29</f>
        <v>476053</v>
      </c>
      <c r="E4" s="2">
        <f>'27'!E29</f>
        <v>3840</v>
      </c>
      <c r="F4" s="2">
        <f>'27'!F29</f>
        <v>10240</v>
      </c>
      <c r="G4" s="2">
        <f>'27'!G29</f>
        <v>920</v>
      </c>
      <c r="H4" s="2">
        <f>'27'!H29</f>
        <v>14805</v>
      </c>
      <c r="I4" s="2">
        <f>'27'!I29</f>
        <v>1155</v>
      </c>
      <c r="J4" s="2">
        <f>'27'!J29</f>
        <v>551</v>
      </c>
      <c r="K4" s="2">
        <f>'27'!K29</f>
        <v>333</v>
      </c>
      <c r="L4" s="2">
        <f>'27'!L29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476053</v>
      </c>
      <c r="E29" s="48">
        <f t="shared" ref="E29:L29" si="8">E4+E5-E28</f>
        <v>3840</v>
      </c>
      <c r="F29" s="48">
        <f t="shared" si="8"/>
        <v>10240</v>
      </c>
      <c r="G29" s="48">
        <f t="shared" si="8"/>
        <v>920</v>
      </c>
      <c r="H29" s="48">
        <f t="shared" si="8"/>
        <v>14805</v>
      </c>
      <c r="I29" s="48">
        <f t="shared" si="8"/>
        <v>1155</v>
      </c>
      <c r="J29" s="48">
        <f t="shared" si="8"/>
        <v>551</v>
      </c>
      <c r="K29" s="48">
        <f t="shared" si="8"/>
        <v>333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33" priority="43" operator="equal">
      <formula>212030016606640</formula>
    </cfRule>
  </conditionalFormatting>
  <conditionalFormatting sqref="D29 E4:E6 E28:K29">
    <cfRule type="cellIs" dxfId="232" priority="41" operator="equal">
      <formula>$E$4</formula>
    </cfRule>
    <cfRule type="cellIs" dxfId="231" priority="42" operator="equal">
      <formula>2120</formula>
    </cfRule>
  </conditionalFormatting>
  <conditionalFormatting sqref="D29:E29 F4:F6 F28:F29">
    <cfRule type="cellIs" dxfId="230" priority="39" operator="equal">
      <formula>$F$4</formula>
    </cfRule>
    <cfRule type="cellIs" dxfId="229" priority="40" operator="equal">
      <formula>300</formula>
    </cfRule>
  </conditionalFormatting>
  <conditionalFormatting sqref="G4:G6 G28:G29">
    <cfRule type="cellIs" dxfId="228" priority="37" operator="equal">
      <formula>$G$4</formula>
    </cfRule>
    <cfRule type="cellIs" dxfId="227" priority="38" operator="equal">
      <formula>1660</formula>
    </cfRule>
  </conditionalFormatting>
  <conditionalFormatting sqref="H4:H6 H28:H29">
    <cfRule type="cellIs" dxfId="226" priority="35" operator="equal">
      <formula>$H$4</formula>
    </cfRule>
    <cfRule type="cellIs" dxfId="225" priority="36" operator="equal">
      <formula>6640</formula>
    </cfRule>
  </conditionalFormatting>
  <conditionalFormatting sqref="T6:T28">
    <cfRule type="cellIs" dxfId="224" priority="34" operator="lessThan">
      <formula>0</formula>
    </cfRule>
  </conditionalFormatting>
  <conditionalFormatting sqref="T7:T27">
    <cfRule type="cellIs" dxfId="223" priority="31" operator="lessThan">
      <formula>0</formula>
    </cfRule>
    <cfRule type="cellIs" dxfId="222" priority="32" operator="lessThan">
      <formula>0</formula>
    </cfRule>
    <cfRule type="cellIs" dxfId="221" priority="33" operator="lessThan">
      <formula>0</formula>
    </cfRule>
  </conditionalFormatting>
  <conditionalFormatting sqref="E4:E6 E28:K28">
    <cfRule type="cellIs" dxfId="220" priority="30" operator="equal">
      <formula>$E$4</formula>
    </cfRule>
  </conditionalFormatting>
  <conditionalFormatting sqref="D28:D29 D6 D4:M4">
    <cfRule type="cellIs" dxfId="219" priority="29" operator="equal">
      <formula>$D$4</formula>
    </cfRule>
  </conditionalFormatting>
  <conditionalFormatting sqref="I4:I6 I28:I29">
    <cfRule type="cellIs" dxfId="218" priority="28" operator="equal">
      <formula>$I$4</formula>
    </cfRule>
  </conditionalFormatting>
  <conditionalFormatting sqref="J4:J6 J28:J29">
    <cfRule type="cellIs" dxfId="217" priority="27" operator="equal">
      <formula>$J$4</formula>
    </cfRule>
  </conditionalFormatting>
  <conditionalFormatting sqref="K4:K6 K28:K29">
    <cfRule type="cellIs" dxfId="216" priority="26" operator="equal">
      <formula>$K$4</formula>
    </cfRule>
  </conditionalFormatting>
  <conditionalFormatting sqref="M4:M6">
    <cfRule type="cellIs" dxfId="215" priority="25" operator="equal">
      <formula>$L$4</formula>
    </cfRule>
  </conditionalFormatting>
  <conditionalFormatting sqref="T7:T28">
    <cfRule type="cellIs" dxfId="214" priority="22" operator="lessThan">
      <formula>0</formula>
    </cfRule>
    <cfRule type="cellIs" dxfId="213" priority="23" operator="lessThan">
      <formula>0</formula>
    </cfRule>
    <cfRule type="cellIs" dxfId="212" priority="24" operator="lessThan">
      <formula>0</formula>
    </cfRule>
  </conditionalFormatting>
  <conditionalFormatting sqref="D5:K5">
    <cfRule type="cellIs" dxfId="211" priority="21" operator="greaterThan">
      <formula>0</formula>
    </cfRule>
  </conditionalFormatting>
  <conditionalFormatting sqref="T6:T28">
    <cfRule type="cellIs" dxfId="210" priority="20" operator="lessThan">
      <formula>0</formula>
    </cfRule>
  </conditionalFormatting>
  <conditionalFormatting sqref="T7:T27">
    <cfRule type="cellIs" dxfId="209" priority="17" operator="lessThan">
      <formula>0</formula>
    </cfRule>
    <cfRule type="cellIs" dxfId="208" priority="18" operator="lessThan">
      <formula>0</formula>
    </cfRule>
    <cfRule type="cellIs" dxfId="207" priority="19" operator="lessThan">
      <formula>0</formula>
    </cfRule>
  </conditionalFormatting>
  <conditionalFormatting sqref="T7:T28">
    <cfRule type="cellIs" dxfId="206" priority="14" operator="lessThan">
      <formula>0</formula>
    </cfRule>
    <cfRule type="cellIs" dxfId="205" priority="15" operator="lessThan">
      <formula>0</formula>
    </cfRule>
    <cfRule type="cellIs" dxfId="204" priority="16" operator="lessThan">
      <formula>0</formula>
    </cfRule>
  </conditionalFormatting>
  <conditionalFormatting sqref="D5:K5">
    <cfRule type="cellIs" dxfId="203" priority="13" operator="greaterThan">
      <formula>0</formula>
    </cfRule>
  </conditionalFormatting>
  <conditionalFormatting sqref="L4 L6 L28:L29">
    <cfRule type="cellIs" dxfId="202" priority="12" operator="equal">
      <formula>$L$4</formula>
    </cfRule>
  </conditionalFormatting>
  <conditionalFormatting sqref="D7:S7">
    <cfRule type="cellIs" dxfId="201" priority="11" operator="greaterThan">
      <formula>0</formula>
    </cfRule>
  </conditionalFormatting>
  <conditionalFormatting sqref="D9:S9">
    <cfRule type="cellIs" dxfId="200" priority="10" operator="greaterThan">
      <formula>0</formula>
    </cfRule>
  </conditionalFormatting>
  <conditionalFormatting sqref="D11:S11">
    <cfRule type="cellIs" dxfId="199" priority="9" operator="greaterThan">
      <formula>0</formula>
    </cfRule>
  </conditionalFormatting>
  <conditionalFormatting sqref="D13:S13">
    <cfRule type="cellIs" dxfId="198" priority="8" operator="greaterThan">
      <formula>0</formula>
    </cfRule>
  </conditionalFormatting>
  <conditionalFormatting sqref="D15:S15">
    <cfRule type="cellIs" dxfId="197" priority="7" operator="greaterThan">
      <formula>0</formula>
    </cfRule>
  </conditionalFormatting>
  <conditionalFormatting sqref="D17:S17">
    <cfRule type="cellIs" dxfId="196" priority="6" operator="greaterThan">
      <formula>0</formula>
    </cfRule>
  </conditionalFormatting>
  <conditionalFormatting sqref="D19:S19">
    <cfRule type="cellIs" dxfId="195" priority="5" operator="greaterThan">
      <formula>0</formula>
    </cfRule>
  </conditionalFormatting>
  <conditionalFormatting sqref="D21:S21">
    <cfRule type="cellIs" dxfId="194" priority="4" operator="greaterThan">
      <formula>0</formula>
    </cfRule>
  </conditionalFormatting>
  <conditionalFormatting sqref="D23:S23">
    <cfRule type="cellIs" dxfId="193" priority="3" operator="greaterThan">
      <formula>0</formula>
    </cfRule>
  </conditionalFormatting>
  <conditionalFormatting sqref="D25:S25">
    <cfRule type="cellIs" dxfId="192" priority="2" operator="greaterThan">
      <formula>0</formula>
    </cfRule>
  </conditionalFormatting>
  <conditionalFormatting sqref="D27:S27">
    <cfRule type="cellIs" dxfId="19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'28'!D29</f>
        <v>476053</v>
      </c>
      <c r="E4" s="2">
        <f>'28'!E29</f>
        <v>3840</v>
      </c>
      <c r="F4" s="2">
        <f>'28'!F29</f>
        <v>10240</v>
      </c>
      <c r="G4" s="2">
        <f>'28'!G29</f>
        <v>920</v>
      </c>
      <c r="H4" s="2">
        <f>'28'!H29</f>
        <v>14805</v>
      </c>
      <c r="I4" s="2">
        <f>'28'!I29</f>
        <v>1155</v>
      </c>
      <c r="J4" s="2">
        <f>'28'!J29</f>
        <v>551</v>
      </c>
      <c r="K4" s="2">
        <f>'28'!K29</f>
        <v>333</v>
      </c>
      <c r="L4" s="2">
        <f>'28'!L29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476053</v>
      </c>
      <c r="E29" s="48">
        <f t="shared" ref="E29:L29" si="8">E4+E5-E28</f>
        <v>3840</v>
      </c>
      <c r="F29" s="48">
        <f t="shared" si="8"/>
        <v>10240</v>
      </c>
      <c r="G29" s="48">
        <f t="shared" si="8"/>
        <v>920</v>
      </c>
      <c r="H29" s="48">
        <f t="shared" si="8"/>
        <v>14805</v>
      </c>
      <c r="I29" s="48">
        <f t="shared" si="8"/>
        <v>1155</v>
      </c>
      <c r="J29" s="48">
        <f t="shared" si="8"/>
        <v>551</v>
      </c>
      <c r="K29" s="48">
        <f t="shared" si="8"/>
        <v>333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90" priority="43" operator="equal">
      <formula>212030016606640</formula>
    </cfRule>
  </conditionalFormatting>
  <conditionalFormatting sqref="D29 E4:E6 E28:K29">
    <cfRule type="cellIs" dxfId="189" priority="41" operator="equal">
      <formula>$E$4</formula>
    </cfRule>
    <cfRule type="cellIs" dxfId="188" priority="42" operator="equal">
      <formula>2120</formula>
    </cfRule>
  </conditionalFormatting>
  <conditionalFormatting sqref="D29:E29 F4:F6 F28:F29">
    <cfRule type="cellIs" dxfId="187" priority="39" operator="equal">
      <formula>$F$4</formula>
    </cfRule>
    <cfRule type="cellIs" dxfId="186" priority="40" operator="equal">
      <formula>300</formula>
    </cfRule>
  </conditionalFormatting>
  <conditionalFormatting sqref="G4:G6 G28:G29">
    <cfRule type="cellIs" dxfId="185" priority="37" operator="equal">
      <formula>$G$4</formula>
    </cfRule>
    <cfRule type="cellIs" dxfId="184" priority="38" operator="equal">
      <formula>1660</formula>
    </cfRule>
  </conditionalFormatting>
  <conditionalFormatting sqref="H4:H6 H28:H29">
    <cfRule type="cellIs" dxfId="183" priority="35" operator="equal">
      <formula>$H$4</formula>
    </cfRule>
    <cfRule type="cellIs" dxfId="182" priority="36" operator="equal">
      <formula>6640</formula>
    </cfRule>
  </conditionalFormatting>
  <conditionalFormatting sqref="T6:T28">
    <cfRule type="cellIs" dxfId="181" priority="34" operator="lessThan">
      <formula>0</formula>
    </cfRule>
  </conditionalFormatting>
  <conditionalFormatting sqref="T7:T27">
    <cfRule type="cellIs" dxfId="180" priority="31" operator="lessThan">
      <formula>0</formula>
    </cfRule>
    <cfRule type="cellIs" dxfId="179" priority="32" operator="lessThan">
      <formula>0</formula>
    </cfRule>
    <cfRule type="cellIs" dxfId="178" priority="33" operator="lessThan">
      <formula>0</formula>
    </cfRule>
  </conditionalFormatting>
  <conditionalFormatting sqref="E4:E6 E28:K28">
    <cfRule type="cellIs" dxfId="177" priority="30" operator="equal">
      <formula>$E$4</formula>
    </cfRule>
  </conditionalFormatting>
  <conditionalFormatting sqref="D28:D29 D6 D4:M4">
    <cfRule type="cellIs" dxfId="176" priority="29" operator="equal">
      <formula>$D$4</formula>
    </cfRule>
  </conditionalFormatting>
  <conditionalFormatting sqref="I4:I6 I28:I29">
    <cfRule type="cellIs" dxfId="175" priority="28" operator="equal">
      <formula>$I$4</formula>
    </cfRule>
  </conditionalFormatting>
  <conditionalFormatting sqref="J4:J6 J28:J29">
    <cfRule type="cellIs" dxfId="174" priority="27" operator="equal">
      <formula>$J$4</formula>
    </cfRule>
  </conditionalFormatting>
  <conditionalFormatting sqref="K4:K6 K28:K29">
    <cfRule type="cellIs" dxfId="173" priority="26" operator="equal">
      <formula>$K$4</formula>
    </cfRule>
  </conditionalFormatting>
  <conditionalFormatting sqref="M4:M6">
    <cfRule type="cellIs" dxfId="172" priority="25" operator="equal">
      <formula>$L$4</formula>
    </cfRule>
  </conditionalFormatting>
  <conditionalFormatting sqref="T7:T28">
    <cfRule type="cellIs" dxfId="171" priority="22" operator="lessThan">
      <formula>0</formula>
    </cfRule>
    <cfRule type="cellIs" dxfId="170" priority="23" operator="lessThan">
      <formula>0</formula>
    </cfRule>
    <cfRule type="cellIs" dxfId="169" priority="24" operator="lessThan">
      <formula>0</formula>
    </cfRule>
  </conditionalFormatting>
  <conditionalFormatting sqref="D5:K5">
    <cfRule type="cellIs" dxfId="168" priority="21" operator="greaterThan">
      <formula>0</formula>
    </cfRule>
  </conditionalFormatting>
  <conditionalFormatting sqref="T6:T28">
    <cfRule type="cellIs" dxfId="167" priority="20" operator="lessThan">
      <formula>0</formula>
    </cfRule>
  </conditionalFormatting>
  <conditionalFormatting sqref="T7:T27">
    <cfRule type="cellIs" dxfId="166" priority="17" operator="lessThan">
      <formula>0</formula>
    </cfRule>
    <cfRule type="cellIs" dxfId="165" priority="18" operator="lessThan">
      <formula>0</formula>
    </cfRule>
    <cfRule type="cellIs" dxfId="164" priority="19" operator="lessThan">
      <formula>0</formula>
    </cfRule>
  </conditionalFormatting>
  <conditionalFormatting sqref="T7:T28">
    <cfRule type="cellIs" dxfId="163" priority="14" operator="lessThan">
      <formula>0</formula>
    </cfRule>
    <cfRule type="cellIs" dxfId="162" priority="15" operator="lessThan">
      <formula>0</formula>
    </cfRule>
    <cfRule type="cellIs" dxfId="161" priority="16" operator="lessThan">
      <formula>0</formula>
    </cfRule>
  </conditionalFormatting>
  <conditionalFormatting sqref="D5:K5">
    <cfRule type="cellIs" dxfId="160" priority="13" operator="greaterThan">
      <formula>0</formula>
    </cfRule>
  </conditionalFormatting>
  <conditionalFormatting sqref="L4 L6 L28:L29">
    <cfRule type="cellIs" dxfId="159" priority="12" operator="equal">
      <formula>$L$4</formula>
    </cfRule>
  </conditionalFormatting>
  <conditionalFormatting sqref="D7:S7">
    <cfRule type="cellIs" dxfId="158" priority="11" operator="greaterThan">
      <formula>0</formula>
    </cfRule>
  </conditionalFormatting>
  <conditionalFormatting sqref="D9:S9">
    <cfRule type="cellIs" dxfId="157" priority="10" operator="greaterThan">
      <formula>0</formula>
    </cfRule>
  </conditionalFormatting>
  <conditionalFormatting sqref="D11:S11">
    <cfRule type="cellIs" dxfId="156" priority="9" operator="greaterThan">
      <formula>0</formula>
    </cfRule>
  </conditionalFormatting>
  <conditionalFormatting sqref="D13:S13">
    <cfRule type="cellIs" dxfId="155" priority="8" operator="greaterThan">
      <formula>0</formula>
    </cfRule>
  </conditionalFormatting>
  <conditionalFormatting sqref="D15:S15">
    <cfRule type="cellIs" dxfId="154" priority="7" operator="greaterThan">
      <formula>0</formula>
    </cfRule>
  </conditionalFormatting>
  <conditionalFormatting sqref="D17:S17">
    <cfRule type="cellIs" dxfId="153" priority="6" operator="greaterThan">
      <formula>0</formula>
    </cfRule>
  </conditionalFormatting>
  <conditionalFormatting sqref="D19:S19">
    <cfRule type="cellIs" dxfId="152" priority="5" operator="greaterThan">
      <formula>0</formula>
    </cfRule>
  </conditionalFormatting>
  <conditionalFormatting sqref="D21:S21">
    <cfRule type="cellIs" dxfId="151" priority="4" operator="greaterThan">
      <formula>0</formula>
    </cfRule>
  </conditionalFormatting>
  <conditionalFormatting sqref="D23:S23">
    <cfRule type="cellIs" dxfId="150" priority="3" operator="greaterThan">
      <formula>0</formula>
    </cfRule>
  </conditionalFormatting>
  <conditionalFormatting sqref="D25:S25">
    <cfRule type="cellIs" dxfId="149" priority="2" operator="greaterThan">
      <formula>0</formula>
    </cfRule>
  </conditionalFormatting>
  <conditionalFormatting sqref="D27:S27">
    <cfRule type="cellIs" dxfId="14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'2'!D29</f>
        <v>704192</v>
      </c>
      <c r="E4" s="2">
        <f>'2'!E29</f>
        <v>1405</v>
      </c>
      <c r="F4" s="2">
        <f>'2'!F29</f>
        <v>8690</v>
      </c>
      <c r="G4" s="2">
        <f>'2'!G29</f>
        <v>50</v>
      </c>
      <c r="H4" s="2">
        <f>'2'!H29</f>
        <v>19945</v>
      </c>
      <c r="I4" s="2">
        <f>'2'!I29</f>
        <v>677</v>
      </c>
      <c r="J4" s="2">
        <f>'2'!J29</f>
        <v>439</v>
      </c>
      <c r="K4" s="2">
        <f>'2'!K29</f>
        <v>148</v>
      </c>
      <c r="L4" s="2">
        <f>'2'!L29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311689</v>
      </c>
      <c r="E5" s="4">
        <v>2000</v>
      </c>
      <c r="F5" s="4"/>
      <c r="G5" s="4">
        <v>1000</v>
      </c>
      <c r="H5" s="4"/>
      <c r="I5" s="1">
        <v>500</v>
      </c>
      <c r="J5" s="1"/>
      <c r="K5" s="1">
        <v>500</v>
      </c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6116</v>
      </c>
      <c r="E7" s="22"/>
      <c r="F7" s="22"/>
      <c r="G7" s="22"/>
      <c r="H7" s="22"/>
      <c r="I7" s="23">
        <v>10</v>
      </c>
      <c r="J7" s="23"/>
      <c r="K7" s="23"/>
      <c r="L7" s="23"/>
      <c r="M7" s="20">
        <f>D7+E7*20+F7*10+G7*9+H7*9</f>
        <v>6116</v>
      </c>
      <c r="N7" s="24">
        <f>D7+E7*20+F7*10+G7*9+H7*9+I7*191+J7*191+K7*182+L7*100</f>
        <v>8026</v>
      </c>
      <c r="O7" s="25">
        <f>M7*2.75%</f>
        <v>168.19</v>
      </c>
      <c r="P7" s="26"/>
      <c r="Q7" s="26">
        <v>78</v>
      </c>
      <c r="R7" s="24">
        <f>M7-(M7*2.75%)+I7*191+J7*191+K7*182+L7*100-Q7</f>
        <v>7779.81</v>
      </c>
      <c r="S7" s="25">
        <f>M7*0.95%</f>
        <v>58.101999999999997</v>
      </c>
      <c r="T7" s="27">
        <f>S7-Q7</f>
        <v>-19.898000000000003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7364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7364</v>
      </c>
      <c r="N8" s="24">
        <f t="shared" ref="N8:N27" si="1">D8+E8*20+F8*10+G8*9+H8*9+I8*191+J8*191+K8*182+L8*100</f>
        <v>7364</v>
      </c>
      <c r="O8" s="25">
        <f t="shared" ref="O8:O27" si="2">M8*2.75%</f>
        <v>202.51</v>
      </c>
      <c r="P8" s="26"/>
      <c r="Q8" s="26">
        <v>80</v>
      </c>
      <c r="R8" s="24">
        <f t="shared" ref="R8:R27" si="3">M8-(M8*2.75%)+I8*191+J8*191+K8*182+L8*100-Q8</f>
        <v>7081.49</v>
      </c>
      <c r="S8" s="25">
        <f t="shared" ref="S8:S27" si="4">M8*0.95%</f>
        <v>69.957999999999998</v>
      </c>
      <c r="T8" s="27">
        <f t="shared" ref="T8:T27" si="5">S8-Q8</f>
        <v>-10.042000000000002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13578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13578</v>
      </c>
      <c r="N9" s="24">
        <f t="shared" si="1"/>
        <v>13578</v>
      </c>
      <c r="O9" s="25">
        <f t="shared" si="2"/>
        <v>373.39499999999998</v>
      </c>
      <c r="P9" s="26">
        <v>6100</v>
      </c>
      <c r="Q9" s="26">
        <v>125</v>
      </c>
      <c r="R9" s="24">
        <f t="shared" si="3"/>
        <v>13079.605</v>
      </c>
      <c r="S9" s="25">
        <f t="shared" si="4"/>
        <v>128.99099999999999</v>
      </c>
      <c r="T9" s="27">
        <f t="shared" si="5"/>
        <v>3.9909999999999854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6217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6217</v>
      </c>
      <c r="N10" s="24">
        <f t="shared" si="1"/>
        <v>8127</v>
      </c>
      <c r="O10" s="25">
        <f t="shared" si="2"/>
        <v>170.9675</v>
      </c>
      <c r="P10" s="26">
        <v>1100</v>
      </c>
      <c r="Q10" s="26">
        <v>21</v>
      </c>
      <c r="R10" s="24">
        <f t="shared" si="3"/>
        <v>7935.0325000000003</v>
      </c>
      <c r="S10" s="25">
        <f t="shared" si="4"/>
        <v>59.061499999999995</v>
      </c>
      <c r="T10" s="27">
        <f t="shared" si="5"/>
        <v>38.061499999999995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16143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16143</v>
      </c>
      <c r="N11" s="24">
        <f t="shared" si="1"/>
        <v>16143</v>
      </c>
      <c r="O11" s="25">
        <f t="shared" si="2"/>
        <v>443.9325</v>
      </c>
      <c r="P11" s="26">
        <v>1600</v>
      </c>
      <c r="Q11" s="26">
        <v>141</v>
      </c>
      <c r="R11" s="24">
        <f t="shared" si="3"/>
        <v>15558.067499999999</v>
      </c>
      <c r="S11" s="25">
        <f t="shared" si="4"/>
        <v>153.35849999999999</v>
      </c>
      <c r="T11" s="27">
        <f t="shared" si="5"/>
        <v>12.358499999999992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5147</v>
      </c>
      <c r="N12" s="24">
        <f t="shared" si="1"/>
        <v>5147</v>
      </c>
      <c r="O12" s="25">
        <f t="shared" si="2"/>
        <v>141.54249999999999</v>
      </c>
      <c r="P12" s="26"/>
      <c r="Q12" s="26">
        <v>20</v>
      </c>
      <c r="R12" s="24">
        <f t="shared" si="3"/>
        <v>4985.4575000000004</v>
      </c>
      <c r="S12" s="25">
        <f t="shared" si="4"/>
        <v>48.896499999999996</v>
      </c>
      <c r="T12" s="27">
        <f t="shared" si="5"/>
        <v>28.896499999999996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8000</v>
      </c>
      <c r="N13" s="24">
        <f t="shared" si="1"/>
        <v>8000</v>
      </c>
      <c r="O13" s="25">
        <f t="shared" si="2"/>
        <v>220</v>
      </c>
      <c r="P13" s="26">
        <v>2516</v>
      </c>
      <c r="Q13" s="26"/>
      <c r="R13" s="24">
        <f t="shared" si="3"/>
        <v>7780</v>
      </c>
      <c r="S13" s="25">
        <f t="shared" si="4"/>
        <v>76</v>
      </c>
      <c r="T13" s="27">
        <f t="shared" si="5"/>
        <v>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6073</v>
      </c>
      <c r="N14" s="24">
        <f t="shared" si="1"/>
        <v>6073</v>
      </c>
      <c r="O14" s="25">
        <f t="shared" si="2"/>
        <v>167.00749999999999</v>
      </c>
      <c r="P14" s="26">
        <v>3000</v>
      </c>
      <c r="Q14" s="26">
        <v>176</v>
      </c>
      <c r="R14" s="24">
        <f t="shared" si="3"/>
        <v>5729.9925000000003</v>
      </c>
      <c r="S14" s="25">
        <f t="shared" si="4"/>
        <v>57.6935</v>
      </c>
      <c r="T14" s="27">
        <f t="shared" si="5"/>
        <v>-118.3065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35183</v>
      </c>
      <c r="E15" s="30">
        <v>30</v>
      </c>
      <c r="F15" s="30"/>
      <c r="G15" s="30"/>
      <c r="H15" s="30"/>
      <c r="I15" s="20"/>
      <c r="J15" s="20"/>
      <c r="K15" s="20"/>
      <c r="L15" s="20"/>
      <c r="M15" s="20">
        <f t="shared" si="0"/>
        <v>35783</v>
      </c>
      <c r="N15" s="24">
        <f t="shared" si="1"/>
        <v>35783</v>
      </c>
      <c r="O15" s="25">
        <f t="shared" si="2"/>
        <v>984.03250000000003</v>
      </c>
      <c r="P15" s="26">
        <v>16600</v>
      </c>
      <c r="Q15" s="26">
        <v>199</v>
      </c>
      <c r="R15" s="24">
        <f t="shared" si="3"/>
        <v>34599.967499999999</v>
      </c>
      <c r="S15" s="25">
        <f t="shared" si="4"/>
        <v>339.93849999999998</v>
      </c>
      <c r="T15" s="27">
        <f t="shared" si="5"/>
        <v>140.93849999999998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9110</v>
      </c>
      <c r="E16" s="30"/>
      <c r="F16" s="30"/>
      <c r="G16" s="30">
        <v>250</v>
      </c>
      <c r="H16" s="30">
        <v>120</v>
      </c>
      <c r="I16" s="20">
        <v>28</v>
      </c>
      <c r="J16" s="20"/>
      <c r="K16" s="20">
        <v>2</v>
      </c>
      <c r="L16" s="20"/>
      <c r="M16" s="20">
        <f t="shared" si="0"/>
        <v>12440</v>
      </c>
      <c r="N16" s="24">
        <f t="shared" si="1"/>
        <v>18152</v>
      </c>
      <c r="O16" s="25">
        <f t="shared" si="2"/>
        <v>342.1</v>
      </c>
      <c r="P16" s="26">
        <v>9205</v>
      </c>
      <c r="Q16" s="26">
        <v>105</v>
      </c>
      <c r="R16" s="24">
        <f t="shared" si="3"/>
        <v>17704.900000000001</v>
      </c>
      <c r="S16" s="25">
        <f t="shared" si="4"/>
        <v>118.17999999999999</v>
      </c>
      <c r="T16" s="27">
        <f t="shared" si="5"/>
        <v>13.179999999999993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4569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4569</v>
      </c>
      <c r="N17" s="24">
        <f t="shared" si="1"/>
        <v>4569</v>
      </c>
      <c r="O17" s="25">
        <f t="shared" si="2"/>
        <v>125.64749999999999</v>
      </c>
      <c r="P17" s="26">
        <v>8155</v>
      </c>
      <c r="Q17" s="26">
        <v>50</v>
      </c>
      <c r="R17" s="24">
        <f t="shared" si="3"/>
        <v>4393.3525</v>
      </c>
      <c r="S17" s="25">
        <f t="shared" si="4"/>
        <v>43.405499999999996</v>
      </c>
      <c r="T17" s="27">
        <f t="shared" si="5"/>
        <v>-6.5945000000000036</v>
      </c>
    </row>
    <row r="18" spans="1:20" ht="15.75" x14ac:dyDescent="0.25">
      <c r="A18" s="28">
        <v>12</v>
      </c>
      <c r="B18" s="20">
        <v>1908446145</v>
      </c>
      <c r="C18" s="31">
        <v>7048</v>
      </c>
      <c r="D18" s="29">
        <v>7979</v>
      </c>
      <c r="E18" s="30"/>
      <c r="F18" s="30"/>
      <c r="G18" s="30"/>
      <c r="H18" s="30"/>
      <c r="I18" s="20"/>
      <c r="J18" s="20"/>
      <c r="K18" s="20">
        <v>10</v>
      </c>
      <c r="L18" s="20"/>
      <c r="M18" s="20">
        <f t="shared" si="0"/>
        <v>7979</v>
      </c>
      <c r="N18" s="24">
        <f t="shared" si="1"/>
        <v>9799</v>
      </c>
      <c r="O18" s="25">
        <f t="shared" si="2"/>
        <v>219.42250000000001</v>
      </c>
      <c r="P18" s="26"/>
      <c r="Q18" s="26">
        <v>100</v>
      </c>
      <c r="R18" s="24">
        <f t="shared" si="3"/>
        <v>9479.5774999999994</v>
      </c>
      <c r="S18" s="25">
        <f t="shared" si="4"/>
        <v>75.8005</v>
      </c>
      <c r="T18" s="27">
        <f t="shared" si="5"/>
        <v>-24.1995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7261</v>
      </c>
      <c r="E19" s="30">
        <v>10</v>
      </c>
      <c r="F19" s="30"/>
      <c r="G19" s="30"/>
      <c r="H19" s="30">
        <v>80</v>
      </c>
      <c r="I19" s="20"/>
      <c r="J19" s="20"/>
      <c r="K19" s="20"/>
      <c r="L19" s="20"/>
      <c r="M19" s="20">
        <f t="shared" si="0"/>
        <v>8181</v>
      </c>
      <c r="N19" s="24">
        <f t="shared" si="1"/>
        <v>8181</v>
      </c>
      <c r="O19" s="25">
        <f t="shared" si="2"/>
        <v>224.97749999999999</v>
      </c>
      <c r="P19" s="26">
        <v>5028</v>
      </c>
      <c r="Q19" s="26">
        <v>120</v>
      </c>
      <c r="R19" s="24">
        <f t="shared" si="3"/>
        <v>7836.0225</v>
      </c>
      <c r="S19" s="25">
        <f t="shared" si="4"/>
        <v>77.719499999999996</v>
      </c>
      <c r="T19" s="27">
        <f t="shared" si="5"/>
        <v>-42.280500000000004</v>
      </c>
    </row>
    <row r="20" spans="1:20" ht="15.75" x14ac:dyDescent="0.25">
      <c r="A20" s="28">
        <v>14</v>
      </c>
      <c r="B20" s="20">
        <v>1908446147</v>
      </c>
      <c r="C20" s="20">
        <v>1500</v>
      </c>
      <c r="D20" s="29">
        <v>9197</v>
      </c>
      <c r="E20" s="30"/>
      <c r="F20" s="30"/>
      <c r="G20" s="30"/>
      <c r="H20" s="30"/>
      <c r="I20" s="20">
        <v>3</v>
      </c>
      <c r="J20" s="20"/>
      <c r="K20" s="20"/>
      <c r="L20" s="20"/>
      <c r="M20" s="20">
        <f t="shared" si="0"/>
        <v>9197</v>
      </c>
      <c r="N20" s="24">
        <f t="shared" si="1"/>
        <v>9770</v>
      </c>
      <c r="O20" s="25">
        <f t="shared" si="2"/>
        <v>252.91749999999999</v>
      </c>
      <c r="P20" s="26">
        <v>3000</v>
      </c>
      <c r="Q20" s="26">
        <v>120</v>
      </c>
      <c r="R20" s="24">
        <f t="shared" si="3"/>
        <v>9397.0825000000004</v>
      </c>
      <c r="S20" s="25">
        <f t="shared" si="4"/>
        <v>87.371499999999997</v>
      </c>
      <c r="T20" s="27">
        <f t="shared" si="5"/>
        <v>-32.628500000000003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6222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6222</v>
      </c>
      <c r="N21" s="24">
        <f t="shared" si="1"/>
        <v>6222</v>
      </c>
      <c r="O21" s="25">
        <f t="shared" si="2"/>
        <v>171.10499999999999</v>
      </c>
      <c r="P21" s="26">
        <v>5547</v>
      </c>
      <c r="Q21" s="26">
        <v>20</v>
      </c>
      <c r="R21" s="24">
        <f t="shared" si="3"/>
        <v>6030.8950000000004</v>
      </c>
      <c r="S21" s="25">
        <f t="shared" si="4"/>
        <v>59.109000000000002</v>
      </c>
      <c r="T21" s="27">
        <f t="shared" si="5"/>
        <v>39.109000000000002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17346</v>
      </c>
      <c r="E22" s="30">
        <v>50</v>
      </c>
      <c r="F22" s="30">
        <v>100</v>
      </c>
      <c r="G22" s="20"/>
      <c r="H22" s="30">
        <v>220</v>
      </c>
      <c r="I22" s="20">
        <v>17</v>
      </c>
      <c r="J22" s="20"/>
      <c r="K22" s="20">
        <v>15</v>
      </c>
      <c r="L22" s="20"/>
      <c r="M22" s="20">
        <f t="shared" si="0"/>
        <v>21326</v>
      </c>
      <c r="N22" s="24">
        <f t="shared" si="1"/>
        <v>27303</v>
      </c>
      <c r="O22" s="25">
        <f t="shared" si="2"/>
        <v>586.46500000000003</v>
      </c>
      <c r="P22" s="26"/>
      <c r="Q22" s="26">
        <v>150</v>
      </c>
      <c r="R22" s="24">
        <f t="shared" si="3"/>
        <v>26566.535</v>
      </c>
      <c r="S22" s="25">
        <f t="shared" si="4"/>
        <v>202.59700000000001</v>
      </c>
      <c r="T22" s="27">
        <f t="shared" si="5"/>
        <v>52.597000000000008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6777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6777</v>
      </c>
      <c r="N23" s="24">
        <f t="shared" si="1"/>
        <v>6777</v>
      </c>
      <c r="O23" s="25">
        <f t="shared" si="2"/>
        <v>186.36750000000001</v>
      </c>
      <c r="P23" s="26"/>
      <c r="Q23" s="26">
        <v>60</v>
      </c>
      <c r="R23" s="24">
        <f t="shared" si="3"/>
        <v>6530.6324999999997</v>
      </c>
      <c r="S23" s="25">
        <f t="shared" si="4"/>
        <v>64.381500000000003</v>
      </c>
      <c r="T23" s="27">
        <f t="shared" si="5"/>
        <v>4.3815000000000026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34348</v>
      </c>
      <c r="E24" s="30"/>
      <c r="F24" s="30"/>
      <c r="G24" s="30">
        <v>100</v>
      </c>
      <c r="H24" s="30">
        <v>20</v>
      </c>
      <c r="I24" s="20">
        <v>45</v>
      </c>
      <c r="J24" s="20"/>
      <c r="K24" s="20">
        <v>20</v>
      </c>
      <c r="L24" s="20"/>
      <c r="M24" s="20">
        <f t="shared" si="0"/>
        <v>35428</v>
      </c>
      <c r="N24" s="24">
        <f t="shared" si="1"/>
        <v>47663</v>
      </c>
      <c r="O24" s="25">
        <f t="shared" si="2"/>
        <v>974.27</v>
      </c>
      <c r="P24" s="26">
        <v>-20000</v>
      </c>
      <c r="Q24" s="26">
        <v>138</v>
      </c>
      <c r="R24" s="24">
        <f t="shared" si="3"/>
        <v>46550.73</v>
      </c>
      <c r="S24" s="25">
        <f t="shared" si="4"/>
        <v>336.56599999999997</v>
      </c>
      <c r="T24" s="27">
        <f t="shared" si="5"/>
        <v>198.56599999999997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8210</v>
      </c>
      <c r="E25" s="30">
        <v>30</v>
      </c>
      <c r="F25" s="30">
        <v>90</v>
      </c>
      <c r="G25" s="30"/>
      <c r="H25" s="30">
        <v>90</v>
      </c>
      <c r="I25" s="20"/>
      <c r="J25" s="20"/>
      <c r="K25" s="20"/>
      <c r="L25" s="20"/>
      <c r="M25" s="20">
        <f t="shared" si="0"/>
        <v>10520</v>
      </c>
      <c r="N25" s="24">
        <f t="shared" si="1"/>
        <v>10520</v>
      </c>
      <c r="O25" s="25">
        <f t="shared" si="2"/>
        <v>289.3</v>
      </c>
      <c r="P25" s="26">
        <v>9200</v>
      </c>
      <c r="Q25" s="26">
        <v>85</v>
      </c>
      <c r="R25" s="24">
        <f t="shared" si="3"/>
        <v>10145.700000000001</v>
      </c>
      <c r="S25" s="25">
        <f t="shared" si="4"/>
        <v>99.94</v>
      </c>
      <c r="T25" s="27">
        <f t="shared" si="5"/>
        <v>14.939999999999998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13407</v>
      </c>
      <c r="E26" s="29">
        <v>20</v>
      </c>
      <c r="F26" s="30">
        <v>60</v>
      </c>
      <c r="G26" s="30"/>
      <c r="H26" s="30"/>
      <c r="I26" s="20">
        <v>10</v>
      </c>
      <c r="J26" s="20"/>
      <c r="K26" s="20"/>
      <c r="L26" s="20"/>
      <c r="M26" s="20">
        <f t="shared" si="0"/>
        <v>14407</v>
      </c>
      <c r="N26" s="24">
        <f t="shared" si="1"/>
        <v>16317</v>
      </c>
      <c r="O26" s="25">
        <f t="shared" si="2"/>
        <v>396.1925</v>
      </c>
      <c r="P26" s="26">
        <v>6600</v>
      </c>
      <c r="Q26" s="26">
        <v>100</v>
      </c>
      <c r="R26" s="24">
        <f t="shared" si="3"/>
        <v>15820.807500000001</v>
      </c>
      <c r="S26" s="25">
        <f t="shared" si="4"/>
        <v>136.8665</v>
      </c>
      <c r="T26" s="27">
        <f t="shared" si="5"/>
        <v>36.866500000000002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9201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9201</v>
      </c>
      <c r="N27" s="40">
        <f t="shared" si="1"/>
        <v>9201</v>
      </c>
      <c r="O27" s="25">
        <f t="shared" si="2"/>
        <v>253.0275</v>
      </c>
      <c r="P27" s="41"/>
      <c r="Q27" s="41">
        <v>100</v>
      </c>
      <c r="R27" s="24">
        <f t="shared" si="3"/>
        <v>8847.9724999999999</v>
      </c>
      <c r="S27" s="42">
        <f t="shared" si="4"/>
        <v>87.409499999999994</v>
      </c>
      <c r="T27" s="43">
        <f t="shared" si="5"/>
        <v>-12.590500000000006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237448</v>
      </c>
      <c r="E28" s="45">
        <f t="shared" si="6"/>
        <v>140</v>
      </c>
      <c r="F28" s="45">
        <f t="shared" ref="F28:T28" si="7">SUM(F7:F27)</f>
        <v>250</v>
      </c>
      <c r="G28" s="45">
        <f t="shared" si="7"/>
        <v>350</v>
      </c>
      <c r="H28" s="45">
        <f t="shared" si="7"/>
        <v>530</v>
      </c>
      <c r="I28" s="45">
        <f t="shared" si="7"/>
        <v>123</v>
      </c>
      <c r="J28" s="45">
        <f t="shared" si="7"/>
        <v>0</v>
      </c>
      <c r="K28" s="45">
        <f t="shared" si="7"/>
        <v>47</v>
      </c>
      <c r="L28" s="45">
        <f t="shared" si="7"/>
        <v>0</v>
      </c>
      <c r="M28" s="45">
        <f t="shared" si="7"/>
        <v>250668</v>
      </c>
      <c r="N28" s="45">
        <f t="shared" si="7"/>
        <v>282715</v>
      </c>
      <c r="O28" s="46">
        <f t="shared" si="7"/>
        <v>6893.3700000000008</v>
      </c>
      <c r="P28" s="45">
        <f t="shared" si="7"/>
        <v>57651</v>
      </c>
      <c r="Q28" s="45">
        <f t="shared" si="7"/>
        <v>1988</v>
      </c>
      <c r="R28" s="45">
        <f t="shared" si="7"/>
        <v>273833.62999999995</v>
      </c>
      <c r="S28" s="45">
        <f t="shared" si="7"/>
        <v>2381.346</v>
      </c>
      <c r="T28" s="47">
        <f t="shared" si="7"/>
        <v>393.34599999999989</v>
      </c>
    </row>
    <row r="29" spans="1:20" ht="15.75" thickBot="1" x14ac:dyDescent="0.3">
      <c r="A29" s="86" t="s">
        <v>39</v>
      </c>
      <c r="B29" s="87"/>
      <c r="C29" s="88"/>
      <c r="D29" s="48">
        <f>D4+D5-D28</f>
        <v>778433</v>
      </c>
      <c r="E29" s="48">
        <f t="shared" ref="E29:L29" si="8">E4+E5-E28</f>
        <v>3265</v>
      </c>
      <c r="F29" s="48">
        <f t="shared" si="8"/>
        <v>8440</v>
      </c>
      <c r="G29" s="48">
        <f t="shared" si="8"/>
        <v>700</v>
      </c>
      <c r="H29" s="48">
        <f t="shared" si="8"/>
        <v>19415</v>
      </c>
      <c r="I29" s="48">
        <f t="shared" si="8"/>
        <v>1054</v>
      </c>
      <c r="J29" s="48">
        <f t="shared" si="8"/>
        <v>439</v>
      </c>
      <c r="K29" s="48">
        <f t="shared" si="8"/>
        <v>601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12" priority="43" operator="equal">
      <formula>212030016606640</formula>
    </cfRule>
  </conditionalFormatting>
  <conditionalFormatting sqref="D29 E4:E6 E28:K29">
    <cfRule type="cellIs" dxfId="1311" priority="41" operator="equal">
      <formula>$E$4</formula>
    </cfRule>
    <cfRule type="cellIs" dxfId="1310" priority="42" operator="equal">
      <formula>2120</formula>
    </cfRule>
  </conditionalFormatting>
  <conditionalFormatting sqref="D29:E29 F4:F6 F28:F29">
    <cfRule type="cellIs" dxfId="1309" priority="39" operator="equal">
      <formula>$F$4</formula>
    </cfRule>
    <cfRule type="cellIs" dxfId="1308" priority="40" operator="equal">
      <formula>300</formula>
    </cfRule>
  </conditionalFormatting>
  <conditionalFormatting sqref="G4:G6 G28:G29">
    <cfRule type="cellIs" dxfId="1307" priority="37" operator="equal">
      <formula>$G$4</formula>
    </cfRule>
    <cfRule type="cellIs" dxfId="1306" priority="38" operator="equal">
      <formula>1660</formula>
    </cfRule>
  </conditionalFormatting>
  <conditionalFormatting sqref="H4:H6 H28:H29">
    <cfRule type="cellIs" dxfId="1305" priority="35" operator="equal">
      <formula>$H$4</formula>
    </cfRule>
    <cfRule type="cellIs" dxfId="1304" priority="36" operator="equal">
      <formula>6640</formula>
    </cfRule>
  </conditionalFormatting>
  <conditionalFormatting sqref="T6:T28">
    <cfRule type="cellIs" dxfId="1303" priority="34" operator="lessThan">
      <formula>0</formula>
    </cfRule>
  </conditionalFormatting>
  <conditionalFormatting sqref="T7:T27">
    <cfRule type="cellIs" dxfId="1302" priority="31" operator="lessThan">
      <formula>0</formula>
    </cfRule>
    <cfRule type="cellIs" dxfId="1301" priority="32" operator="lessThan">
      <formula>0</formula>
    </cfRule>
    <cfRule type="cellIs" dxfId="1300" priority="33" operator="lessThan">
      <formula>0</formula>
    </cfRule>
  </conditionalFormatting>
  <conditionalFormatting sqref="E4:E6 E28:K28">
    <cfRule type="cellIs" dxfId="1299" priority="30" operator="equal">
      <formula>$E$4</formula>
    </cfRule>
  </conditionalFormatting>
  <conditionalFormatting sqref="D28:D29 D6 D4:M4">
    <cfRule type="cellIs" dxfId="1298" priority="29" operator="equal">
      <formula>$D$4</formula>
    </cfRule>
  </conditionalFormatting>
  <conditionalFormatting sqref="I4:I6 I28:I29">
    <cfRule type="cellIs" dxfId="1297" priority="28" operator="equal">
      <formula>$I$4</formula>
    </cfRule>
  </conditionalFormatting>
  <conditionalFormatting sqref="J4:J6 J28:J29">
    <cfRule type="cellIs" dxfId="1296" priority="27" operator="equal">
      <formula>$J$4</formula>
    </cfRule>
  </conditionalFormatting>
  <conditionalFormatting sqref="K4:K6 K28:K29">
    <cfRule type="cellIs" dxfId="1295" priority="26" operator="equal">
      <formula>$K$4</formula>
    </cfRule>
  </conditionalFormatting>
  <conditionalFormatting sqref="M4:M6">
    <cfRule type="cellIs" dxfId="1294" priority="25" operator="equal">
      <formula>$L$4</formula>
    </cfRule>
  </conditionalFormatting>
  <conditionalFormatting sqref="T7:T28">
    <cfRule type="cellIs" dxfId="1293" priority="22" operator="lessThan">
      <formula>0</formula>
    </cfRule>
    <cfRule type="cellIs" dxfId="1292" priority="23" operator="lessThan">
      <formula>0</formula>
    </cfRule>
    <cfRule type="cellIs" dxfId="1291" priority="24" operator="lessThan">
      <formula>0</formula>
    </cfRule>
  </conditionalFormatting>
  <conditionalFormatting sqref="D5:K5">
    <cfRule type="cellIs" dxfId="1290" priority="21" operator="greaterThan">
      <formula>0</formula>
    </cfRule>
  </conditionalFormatting>
  <conditionalFormatting sqref="T6:T28">
    <cfRule type="cellIs" dxfId="1289" priority="20" operator="lessThan">
      <formula>0</formula>
    </cfRule>
  </conditionalFormatting>
  <conditionalFormatting sqref="T7:T27">
    <cfRule type="cellIs" dxfId="1288" priority="17" operator="lessThan">
      <formula>0</formula>
    </cfRule>
    <cfRule type="cellIs" dxfId="1287" priority="18" operator="lessThan">
      <formula>0</formula>
    </cfRule>
    <cfRule type="cellIs" dxfId="1286" priority="19" operator="lessThan">
      <formula>0</formula>
    </cfRule>
  </conditionalFormatting>
  <conditionalFormatting sqref="T7:T28">
    <cfRule type="cellIs" dxfId="1285" priority="14" operator="lessThan">
      <formula>0</formula>
    </cfRule>
    <cfRule type="cellIs" dxfId="1284" priority="15" operator="lessThan">
      <formula>0</formula>
    </cfRule>
    <cfRule type="cellIs" dxfId="1283" priority="16" operator="lessThan">
      <formula>0</formula>
    </cfRule>
  </conditionalFormatting>
  <conditionalFormatting sqref="D5:K5">
    <cfRule type="cellIs" dxfId="1282" priority="13" operator="greaterThan">
      <formula>0</formula>
    </cfRule>
  </conditionalFormatting>
  <conditionalFormatting sqref="L4 L6 L28:L29">
    <cfRule type="cellIs" dxfId="1281" priority="12" operator="equal">
      <formula>$L$4</formula>
    </cfRule>
  </conditionalFormatting>
  <conditionalFormatting sqref="D7:S7">
    <cfRule type="cellIs" dxfId="1280" priority="11" operator="greaterThan">
      <formula>0</formula>
    </cfRule>
  </conditionalFormatting>
  <conditionalFormatting sqref="D9:S9">
    <cfRule type="cellIs" dxfId="1279" priority="10" operator="greaterThan">
      <formula>0</formula>
    </cfRule>
  </conditionalFormatting>
  <conditionalFormatting sqref="D11:S11">
    <cfRule type="cellIs" dxfId="1278" priority="9" operator="greaterThan">
      <formula>0</formula>
    </cfRule>
  </conditionalFormatting>
  <conditionalFormatting sqref="D13:S13">
    <cfRule type="cellIs" dxfId="1277" priority="8" operator="greaterThan">
      <formula>0</formula>
    </cfRule>
  </conditionalFormatting>
  <conditionalFormatting sqref="D15:S15">
    <cfRule type="cellIs" dxfId="1276" priority="7" operator="greaterThan">
      <formula>0</formula>
    </cfRule>
  </conditionalFormatting>
  <conditionalFormatting sqref="D17:S17">
    <cfRule type="cellIs" dxfId="1275" priority="6" operator="greaterThan">
      <formula>0</formula>
    </cfRule>
  </conditionalFormatting>
  <conditionalFormatting sqref="D19:S19">
    <cfRule type="cellIs" dxfId="1274" priority="5" operator="greaterThan">
      <formula>0</formula>
    </cfRule>
  </conditionalFormatting>
  <conditionalFormatting sqref="D21:S21">
    <cfRule type="cellIs" dxfId="1273" priority="4" operator="greaterThan">
      <formula>0</formula>
    </cfRule>
  </conditionalFormatting>
  <conditionalFormatting sqref="D23:S23">
    <cfRule type="cellIs" dxfId="1272" priority="3" operator="greaterThan">
      <formula>0</formula>
    </cfRule>
  </conditionalFormatting>
  <conditionalFormatting sqref="D25:S25">
    <cfRule type="cellIs" dxfId="1271" priority="2" operator="greaterThan">
      <formula>0</formula>
    </cfRule>
  </conditionalFormatting>
  <conditionalFormatting sqref="D27:S27">
    <cfRule type="cellIs" dxfId="1270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'29'!D29</f>
        <v>476053</v>
      </c>
      <c r="E4" s="2">
        <f>'29'!E29</f>
        <v>3840</v>
      </c>
      <c r="F4" s="2">
        <f>'29'!F29</f>
        <v>10240</v>
      </c>
      <c r="G4" s="2">
        <f>'29'!G29</f>
        <v>920</v>
      </c>
      <c r="H4" s="2">
        <f>'29'!H29</f>
        <v>14805</v>
      </c>
      <c r="I4" s="2">
        <f>'29'!I29</f>
        <v>1155</v>
      </c>
      <c r="J4" s="2">
        <f>'29'!J29</f>
        <v>551</v>
      </c>
      <c r="K4" s="2">
        <f>'29'!K29</f>
        <v>333</v>
      </c>
      <c r="L4" s="2">
        <f>'29'!L29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476053</v>
      </c>
      <c r="E29" s="48">
        <f t="shared" ref="E29:L29" si="8">E4+E5-E28</f>
        <v>3840</v>
      </c>
      <c r="F29" s="48">
        <f t="shared" si="8"/>
        <v>10240</v>
      </c>
      <c r="G29" s="48">
        <f t="shared" si="8"/>
        <v>920</v>
      </c>
      <c r="H29" s="48">
        <f t="shared" si="8"/>
        <v>14805</v>
      </c>
      <c r="I29" s="48">
        <f t="shared" si="8"/>
        <v>1155</v>
      </c>
      <c r="J29" s="48">
        <f t="shared" si="8"/>
        <v>551</v>
      </c>
      <c r="K29" s="48">
        <f t="shared" si="8"/>
        <v>333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47" priority="43" operator="equal">
      <formula>212030016606640</formula>
    </cfRule>
  </conditionalFormatting>
  <conditionalFormatting sqref="D29 E4:E6 E28:K29">
    <cfRule type="cellIs" dxfId="146" priority="41" operator="equal">
      <formula>$E$4</formula>
    </cfRule>
    <cfRule type="cellIs" dxfId="145" priority="42" operator="equal">
      <formula>2120</formula>
    </cfRule>
  </conditionalFormatting>
  <conditionalFormatting sqref="D29:E29 F4:F6 F28:F29">
    <cfRule type="cellIs" dxfId="144" priority="39" operator="equal">
      <formula>$F$4</formula>
    </cfRule>
    <cfRule type="cellIs" dxfId="143" priority="40" operator="equal">
      <formula>300</formula>
    </cfRule>
  </conditionalFormatting>
  <conditionalFormatting sqref="G4:G6 G28:G29">
    <cfRule type="cellIs" dxfId="142" priority="37" operator="equal">
      <formula>$G$4</formula>
    </cfRule>
    <cfRule type="cellIs" dxfId="141" priority="38" operator="equal">
      <formula>1660</formula>
    </cfRule>
  </conditionalFormatting>
  <conditionalFormatting sqref="H4:H6 H28:H29">
    <cfRule type="cellIs" dxfId="140" priority="35" operator="equal">
      <formula>$H$4</formula>
    </cfRule>
    <cfRule type="cellIs" dxfId="139" priority="36" operator="equal">
      <formula>6640</formula>
    </cfRule>
  </conditionalFormatting>
  <conditionalFormatting sqref="T6:T28">
    <cfRule type="cellIs" dxfId="138" priority="34" operator="lessThan">
      <formula>0</formula>
    </cfRule>
  </conditionalFormatting>
  <conditionalFormatting sqref="T7:T27">
    <cfRule type="cellIs" dxfId="137" priority="31" operator="lessThan">
      <formula>0</formula>
    </cfRule>
    <cfRule type="cellIs" dxfId="136" priority="32" operator="lessThan">
      <formula>0</formula>
    </cfRule>
    <cfRule type="cellIs" dxfId="135" priority="33" operator="lessThan">
      <formula>0</formula>
    </cfRule>
  </conditionalFormatting>
  <conditionalFormatting sqref="E4:E6 E28:K28">
    <cfRule type="cellIs" dxfId="134" priority="30" operator="equal">
      <formula>$E$4</formula>
    </cfRule>
  </conditionalFormatting>
  <conditionalFormatting sqref="D28:D29 D6 D4:M4">
    <cfRule type="cellIs" dxfId="133" priority="29" operator="equal">
      <formula>$D$4</formula>
    </cfRule>
  </conditionalFormatting>
  <conditionalFormatting sqref="I4:I6 I28:I29">
    <cfRule type="cellIs" dxfId="132" priority="28" operator="equal">
      <formula>$I$4</formula>
    </cfRule>
  </conditionalFormatting>
  <conditionalFormatting sqref="J4:J6 J28:J29">
    <cfRule type="cellIs" dxfId="131" priority="27" operator="equal">
      <formula>$J$4</formula>
    </cfRule>
  </conditionalFormatting>
  <conditionalFormatting sqref="K4:K6 K28:K29">
    <cfRule type="cellIs" dxfId="130" priority="26" operator="equal">
      <formula>$K$4</formula>
    </cfRule>
  </conditionalFormatting>
  <conditionalFormatting sqref="M4:M6">
    <cfRule type="cellIs" dxfId="129" priority="25" operator="equal">
      <formula>$L$4</formula>
    </cfRule>
  </conditionalFormatting>
  <conditionalFormatting sqref="T7:T28">
    <cfRule type="cellIs" dxfId="128" priority="22" operator="lessThan">
      <formula>0</formula>
    </cfRule>
    <cfRule type="cellIs" dxfId="127" priority="23" operator="lessThan">
      <formula>0</formula>
    </cfRule>
    <cfRule type="cellIs" dxfId="126" priority="24" operator="lessThan">
      <formula>0</formula>
    </cfRule>
  </conditionalFormatting>
  <conditionalFormatting sqref="D5:K5">
    <cfRule type="cellIs" dxfId="125" priority="21" operator="greaterThan">
      <formula>0</formula>
    </cfRule>
  </conditionalFormatting>
  <conditionalFormatting sqref="T6:T28">
    <cfRule type="cellIs" dxfId="124" priority="20" operator="lessThan">
      <formula>0</formula>
    </cfRule>
  </conditionalFormatting>
  <conditionalFormatting sqref="T7:T27">
    <cfRule type="cellIs" dxfId="123" priority="17" operator="lessThan">
      <formula>0</formula>
    </cfRule>
    <cfRule type="cellIs" dxfId="122" priority="18" operator="lessThan">
      <formula>0</formula>
    </cfRule>
    <cfRule type="cellIs" dxfId="121" priority="19" operator="lessThan">
      <formula>0</formula>
    </cfRule>
  </conditionalFormatting>
  <conditionalFormatting sqref="T7:T28">
    <cfRule type="cellIs" dxfId="120" priority="14" operator="lessThan">
      <formula>0</formula>
    </cfRule>
    <cfRule type="cellIs" dxfId="119" priority="15" operator="lessThan">
      <formula>0</formula>
    </cfRule>
    <cfRule type="cellIs" dxfId="118" priority="16" operator="lessThan">
      <formula>0</formula>
    </cfRule>
  </conditionalFormatting>
  <conditionalFormatting sqref="D5:K5">
    <cfRule type="cellIs" dxfId="117" priority="13" operator="greaterThan">
      <formula>0</formula>
    </cfRule>
  </conditionalFormatting>
  <conditionalFormatting sqref="L4 L6 L28:L29">
    <cfRule type="cellIs" dxfId="116" priority="12" operator="equal">
      <formula>$L$4</formula>
    </cfRule>
  </conditionalFormatting>
  <conditionalFormatting sqref="D7:S7">
    <cfRule type="cellIs" dxfId="115" priority="11" operator="greaterThan">
      <formula>0</formula>
    </cfRule>
  </conditionalFormatting>
  <conditionalFormatting sqref="D9:S9">
    <cfRule type="cellIs" dxfId="114" priority="10" operator="greaterThan">
      <formula>0</formula>
    </cfRule>
  </conditionalFormatting>
  <conditionalFormatting sqref="D11:S11">
    <cfRule type="cellIs" dxfId="113" priority="9" operator="greaterThan">
      <formula>0</formula>
    </cfRule>
  </conditionalFormatting>
  <conditionalFormatting sqref="D13:S13">
    <cfRule type="cellIs" dxfId="112" priority="8" operator="greaterThan">
      <formula>0</formula>
    </cfRule>
  </conditionalFormatting>
  <conditionalFormatting sqref="D15:S15">
    <cfRule type="cellIs" dxfId="111" priority="7" operator="greaterThan">
      <formula>0</formula>
    </cfRule>
  </conditionalFormatting>
  <conditionalFormatting sqref="D17:S17">
    <cfRule type="cellIs" dxfId="110" priority="6" operator="greaterThan">
      <formula>0</formula>
    </cfRule>
  </conditionalFormatting>
  <conditionalFormatting sqref="D19:S19">
    <cfRule type="cellIs" dxfId="109" priority="5" operator="greaterThan">
      <formula>0</formula>
    </cfRule>
  </conditionalFormatting>
  <conditionalFormatting sqref="D21:S21">
    <cfRule type="cellIs" dxfId="108" priority="4" operator="greaterThan">
      <formula>0</formula>
    </cfRule>
  </conditionalFormatting>
  <conditionalFormatting sqref="D23:S23">
    <cfRule type="cellIs" dxfId="107" priority="3" operator="greaterThan">
      <formula>0</formula>
    </cfRule>
  </conditionalFormatting>
  <conditionalFormatting sqref="D25:S25">
    <cfRule type="cellIs" dxfId="106" priority="2" operator="greaterThan">
      <formula>0</formula>
    </cfRule>
  </conditionalFormatting>
  <conditionalFormatting sqref="D27:S27">
    <cfRule type="cellIs" dxfId="10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41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'30'!D29</f>
        <v>476053</v>
      </c>
      <c r="E4" s="2">
        <f>'30'!E29</f>
        <v>3840</v>
      </c>
      <c r="F4" s="2">
        <f>'30'!F29</f>
        <v>10240</v>
      </c>
      <c r="G4" s="2">
        <f>'30'!G29</f>
        <v>920</v>
      </c>
      <c r="H4" s="2">
        <f>'30'!H29</f>
        <v>14805</v>
      </c>
      <c r="I4" s="2">
        <f>'30'!I29</f>
        <v>1155</v>
      </c>
      <c r="J4" s="2">
        <f>'30'!J29</f>
        <v>551</v>
      </c>
      <c r="K4" s="2">
        <f>'30'!K29</f>
        <v>333</v>
      </c>
      <c r="L4" s="2">
        <f>'30'!L29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6" t="s">
        <v>39</v>
      </c>
      <c r="B29" s="87"/>
      <c r="C29" s="88"/>
      <c r="D29" s="48">
        <f>D4+D5-D28</f>
        <v>476053</v>
      </c>
      <c r="E29" s="48">
        <f t="shared" ref="E29:L29" si="8">E4+E5-E28</f>
        <v>3840</v>
      </c>
      <c r="F29" s="48">
        <f t="shared" si="8"/>
        <v>10240</v>
      </c>
      <c r="G29" s="48">
        <f t="shared" si="8"/>
        <v>920</v>
      </c>
      <c r="H29" s="48">
        <f t="shared" si="8"/>
        <v>14805</v>
      </c>
      <c r="I29" s="48">
        <f t="shared" si="8"/>
        <v>1155</v>
      </c>
      <c r="J29" s="48">
        <f t="shared" si="8"/>
        <v>551</v>
      </c>
      <c r="K29" s="48">
        <f t="shared" si="8"/>
        <v>333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" priority="43" operator="equal">
      <formula>212030016606640</formula>
    </cfRule>
  </conditionalFormatting>
  <conditionalFormatting sqref="D29 E4:E6 E28:K29">
    <cfRule type="cellIs" dxfId="103" priority="41" operator="equal">
      <formula>$E$4</formula>
    </cfRule>
    <cfRule type="cellIs" dxfId="102" priority="42" operator="equal">
      <formula>2120</formula>
    </cfRule>
  </conditionalFormatting>
  <conditionalFormatting sqref="D29:E29 F4:F6 F28:F29">
    <cfRule type="cellIs" dxfId="101" priority="39" operator="equal">
      <formula>$F$4</formula>
    </cfRule>
    <cfRule type="cellIs" dxfId="100" priority="40" operator="equal">
      <formula>300</formula>
    </cfRule>
  </conditionalFormatting>
  <conditionalFormatting sqref="G4:G6 G28:G29">
    <cfRule type="cellIs" dxfId="99" priority="37" operator="equal">
      <formula>$G$4</formula>
    </cfRule>
    <cfRule type="cellIs" dxfId="98" priority="38" operator="equal">
      <formula>1660</formula>
    </cfRule>
  </conditionalFormatting>
  <conditionalFormatting sqref="H4:H6 H28:H29">
    <cfRule type="cellIs" dxfId="97" priority="35" operator="equal">
      <formula>$H$4</formula>
    </cfRule>
    <cfRule type="cellIs" dxfId="96" priority="36" operator="equal">
      <formula>6640</formula>
    </cfRule>
  </conditionalFormatting>
  <conditionalFormatting sqref="T6:T28">
    <cfRule type="cellIs" dxfId="95" priority="34" operator="lessThan">
      <formula>0</formula>
    </cfRule>
  </conditionalFormatting>
  <conditionalFormatting sqref="T7:T27">
    <cfRule type="cellIs" dxfId="94" priority="31" operator="lessThan">
      <formula>0</formula>
    </cfRule>
    <cfRule type="cellIs" dxfId="93" priority="32" operator="lessThan">
      <formula>0</formula>
    </cfRule>
    <cfRule type="cellIs" dxfId="92" priority="33" operator="lessThan">
      <formula>0</formula>
    </cfRule>
  </conditionalFormatting>
  <conditionalFormatting sqref="E4:E6 E28:K28">
    <cfRule type="cellIs" dxfId="91" priority="30" operator="equal">
      <formula>$E$4</formula>
    </cfRule>
  </conditionalFormatting>
  <conditionalFormatting sqref="D28:D29 D6 D4:M4">
    <cfRule type="cellIs" dxfId="90" priority="29" operator="equal">
      <formula>$D$4</formula>
    </cfRule>
  </conditionalFormatting>
  <conditionalFormatting sqref="I4:I6 I28:I29">
    <cfRule type="cellIs" dxfId="89" priority="28" operator="equal">
      <formula>$I$4</formula>
    </cfRule>
  </conditionalFormatting>
  <conditionalFormatting sqref="J4:J6 J28:J29">
    <cfRule type="cellIs" dxfId="88" priority="27" operator="equal">
      <formula>$J$4</formula>
    </cfRule>
  </conditionalFormatting>
  <conditionalFormatting sqref="K4:K6 K28:K29">
    <cfRule type="cellIs" dxfId="87" priority="26" operator="equal">
      <formula>$K$4</formula>
    </cfRule>
  </conditionalFormatting>
  <conditionalFormatting sqref="M4:M6">
    <cfRule type="cellIs" dxfId="86" priority="25" operator="equal">
      <formula>$L$4</formula>
    </cfRule>
  </conditionalFormatting>
  <conditionalFormatting sqref="T7:T28">
    <cfRule type="cellIs" dxfId="85" priority="22" operator="lessThan">
      <formula>0</formula>
    </cfRule>
    <cfRule type="cellIs" dxfId="84" priority="23" operator="lessThan">
      <formula>0</formula>
    </cfRule>
    <cfRule type="cellIs" dxfId="83" priority="24" operator="lessThan">
      <formula>0</formula>
    </cfRule>
  </conditionalFormatting>
  <conditionalFormatting sqref="D5:K5">
    <cfRule type="cellIs" dxfId="82" priority="21" operator="greaterThan">
      <formula>0</formula>
    </cfRule>
  </conditionalFormatting>
  <conditionalFormatting sqref="T6:T28">
    <cfRule type="cellIs" dxfId="81" priority="20" operator="lessThan">
      <formula>0</formula>
    </cfRule>
  </conditionalFormatting>
  <conditionalFormatting sqref="T7:T27">
    <cfRule type="cellIs" dxfId="80" priority="17" operator="lessThan">
      <formula>0</formula>
    </cfRule>
    <cfRule type="cellIs" dxfId="79" priority="18" operator="lessThan">
      <formula>0</formula>
    </cfRule>
    <cfRule type="cellIs" dxfId="78" priority="19" operator="lessThan">
      <formula>0</formula>
    </cfRule>
  </conditionalFormatting>
  <conditionalFormatting sqref="T7:T28">
    <cfRule type="cellIs" dxfId="77" priority="14" operator="lessThan">
      <formula>0</formula>
    </cfRule>
    <cfRule type="cellIs" dxfId="76" priority="15" operator="lessThan">
      <formula>0</formula>
    </cfRule>
    <cfRule type="cellIs" dxfId="75" priority="16" operator="lessThan">
      <formula>0</formula>
    </cfRule>
  </conditionalFormatting>
  <conditionalFormatting sqref="D5:K5">
    <cfRule type="cellIs" dxfId="74" priority="13" operator="greaterThan">
      <formula>0</formula>
    </cfRule>
  </conditionalFormatting>
  <conditionalFormatting sqref="L4 L6 L28:L29">
    <cfRule type="cellIs" dxfId="73" priority="12" operator="equal">
      <formula>$L$4</formula>
    </cfRule>
  </conditionalFormatting>
  <conditionalFormatting sqref="D7:S7">
    <cfRule type="cellIs" dxfId="72" priority="11" operator="greaterThan">
      <formula>0</formula>
    </cfRule>
  </conditionalFormatting>
  <conditionalFormatting sqref="D9:S9">
    <cfRule type="cellIs" dxfId="71" priority="10" operator="greaterThan">
      <formula>0</formula>
    </cfRule>
  </conditionalFormatting>
  <conditionalFormatting sqref="D11:S11">
    <cfRule type="cellIs" dxfId="70" priority="9" operator="greaterThan">
      <formula>0</formula>
    </cfRule>
  </conditionalFormatting>
  <conditionalFormatting sqref="D13:S13">
    <cfRule type="cellIs" dxfId="69" priority="8" operator="greaterThan">
      <formula>0</formula>
    </cfRule>
  </conditionalFormatting>
  <conditionalFormatting sqref="D15:S15">
    <cfRule type="cellIs" dxfId="68" priority="7" operator="greaterThan">
      <formula>0</formula>
    </cfRule>
  </conditionalFormatting>
  <conditionalFormatting sqref="D17:S17">
    <cfRule type="cellIs" dxfId="67" priority="6" operator="greaterThan">
      <formula>0</formula>
    </cfRule>
  </conditionalFormatting>
  <conditionalFormatting sqref="D19:S19">
    <cfRule type="cellIs" dxfId="66" priority="5" operator="greaterThan">
      <formula>0</formula>
    </cfRule>
  </conditionalFormatting>
  <conditionalFormatting sqref="D21:S21">
    <cfRule type="cellIs" dxfId="65" priority="4" operator="greaterThan">
      <formula>0</formula>
    </cfRule>
  </conditionalFormatting>
  <conditionalFormatting sqref="D23:S23">
    <cfRule type="cellIs" dxfId="64" priority="3" operator="greaterThan">
      <formula>0</formula>
    </cfRule>
  </conditionalFormatting>
  <conditionalFormatting sqref="D25:S25">
    <cfRule type="cellIs" dxfId="63" priority="2" operator="greaterThan">
      <formula>0</formula>
    </cfRule>
  </conditionalFormatting>
  <conditionalFormatting sqref="D27:S27">
    <cfRule type="cellIs" dxfId="6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I31" sqref="I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66</v>
      </c>
      <c r="B3" s="94"/>
      <c r="C3" s="95" t="s">
        <v>73</v>
      </c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'1'!D4</f>
        <v>427128</v>
      </c>
      <c r="E4" s="2">
        <f>'1'!E4</f>
        <v>1625</v>
      </c>
      <c r="F4" s="2">
        <f>'1'!F4</f>
        <v>8900</v>
      </c>
      <c r="G4" s="2">
        <f>'1'!G4</f>
        <v>50</v>
      </c>
      <c r="H4" s="2">
        <f>'1'!H4</f>
        <v>20975</v>
      </c>
      <c r="I4" s="2">
        <f>'1'!I4</f>
        <v>743</v>
      </c>
      <c r="J4" s="2">
        <f>'1'!J4</f>
        <v>441</v>
      </c>
      <c r="K4" s="2">
        <f>'1'!K4</f>
        <v>177</v>
      </c>
      <c r="L4" s="2">
        <f>'1'!L4</f>
        <v>0</v>
      </c>
      <c r="M4" s="3"/>
      <c r="N4" s="98"/>
      <c r="O4" s="98"/>
      <c r="P4" s="98"/>
      <c r="Q4" s="98"/>
      <c r="R4" s="98"/>
      <c r="S4" s="98"/>
      <c r="T4" s="98"/>
    </row>
    <row r="5" spans="1:20" ht="15.75" thickBot="1" x14ac:dyDescent="0.3">
      <c r="A5" s="97" t="s">
        <v>2</v>
      </c>
      <c r="B5" s="103"/>
      <c r="C5" s="69"/>
      <c r="D5" s="69">
        <f>'1'!D5+'2'!D5+'3'!D5+'4'!D5+'5'!D5+'6'!D5+'7'!D5+'8'!D5+'9'!D5+'10'!D5+'11'!D5+'12'!D5+'13'!D5+'14'!D5+'15'!D5+'16'!D5+'17'!D5+'18'!D5+'19'!D5+'20'!D5+'21'!D5+'22'!D5+'23'!D5+'24'!D5+'25'!D5+'26'!D5+'27'!D5+'28'!D5+'29'!D5+'30'!D5+'31'!D5</f>
        <v>3700301</v>
      </c>
      <c r="E5" s="69">
        <f>'1'!E5+'2'!E5+'3'!E5+'4'!E5+'5'!E5+'6'!E5+'7'!E5+'8'!E5+'9'!E5+'10'!E5+'11'!E5+'12'!E5+'13'!E5+'14'!E5+'15'!E5+'16'!E5+'17'!E5+'18'!E5+'19'!E5+'20'!E5+'21'!E5+'22'!E5+'23'!E5+'24'!E5+'25'!E5+'26'!E5+'27'!E5+'28'!E5+'29'!E5+'30'!E5+'31'!E5</f>
        <v>4000</v>
      </c>
      <c r="F5" s="69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69">
        <f>'1'!G5+'2'!G5+'3'!G5+'4'!G5+'5'!G5+'6'!G5+'7'!G5+'8'!G5+'9'!G5+'10'!G5+'11'!G5+'12'!G5+'13'!G5+'14'!G5+'15'!G5+'16'!G5+'17'!G5+'18'!G5+'19'!G5+'20'!G5+'21'!G5+'22'!G5+'23'!G5+'24'!G5+'25'!G5+'26'!G5+'27'!G5+'28'!G5+'29'!G5+'30'!G5+'31'!G5</f>
        <v>2000</v>
      </c>
      <c r="H5" s="69">
        <f>'1'!H5+'2'!H5+'3'!H5+'4'!H5+'5'!H5+'6'!H5+'7'!H5+'8'!H5+'9'!H5+'10'!H5+'11'!H5+'12'!H5+'13'!H5+'14'!H5+'15'!H5+'16'!H5+'17'!H5+'18'!H5+'19'!H5+'20'!H5+'21'!H5+'22'!H5+'23'!H5+'24'!H5+'25'!H5+'26'!H5+'27'!H5+'28'!H5+'29'!H5+'30'!H5+'31'!H5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69">
        <f>'1'!I5+'2'!I5+'3'!I5+'4'!I5+'5'!I5+'6'!I5+'7'!I5+'8'!I5+'9'!I5+'10'!I5+'11'!I5+'12'!I5+'13'!I5+'14'!I5+'15'!I5+'16'!I5+'17'!I5+'18'!I5+'19'!I5+'20'!I5+'21'!I5+'22'!I5+'23'!I5+'24'!I5+'25'!I5+'26'!I5+'27'!I5+'28'!I5+'29'!I5+'30'!I5+'31'!I5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69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69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69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70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8" t="s">
        <v>3</v>
      </c>
      <c r="B6" s="75" t="s">
        <v>4</v>
      </c>
      <c r="C6" s="76" t="s">
        <v>5</v>
      </c>
      <c r="D6" s="77" t="s">
        <v>6</v>
      </c>
      <c r="E6" s="78" t="s">
        <v>7</v>
      </c>
      <c r="F6" s="79" t="s">
        <v>8</v>
      </c>
      <c r="G6" s="77" t="s">
        <v>9</v>
      </c>
      <c r="H6" s="80" t="s">
        <v>10</v>
      </c>
      <c r="I6" s="77" t="s">
        <v>11</v>
      </c>
      <c r="J6" s="81" t="s">
        <v>12</v>
      </c>
      <c r="K6" s="81" t="s">
        <v>13</v>
      </c>
      <c r="L6" s="81" t="s">
        <v>14</v>
      </c>
      <c r="M6" s="81" t="s">
        <v>15</v>
      </c>
      <c r="N6" s="77" t="s">
        <v>16</v>
      </c>
      <c r="O6" s="79" t="s">
        <v>17</v>
      </c>
      <c r="P6" s="77" t="s">
        <v>18</v>
      </c>
      <c r="Q6" s="77" t="s">
        <v>19</v>
      </c>
      <c r="R6" s="77" t="s">
        <v>20</v>
      </c>
      <c r="S6" s="79" t="s">
        <v>21</v>
      </c>
      <c r="T6" s="82" t="s">
        <v>22</v>
      </c>
    </row>
    <row r="7" spans="1:20" ht="15.75" x14ac:dyDescent="0.25">
      <c r="A7" s="19">
        <v>1</v>
      </c>
      <c r="B7" s="23">
        <v>1908446134</v>
      </c>
      <c r="C7" s="23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179710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45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50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400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65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11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3">
        <f>D7+E7*20+F7*10+G7*9+H7*9</f>
        <v>186360</v>
      </c>
      <c r="N7" s="71">
        <f>D7+E7*20+F7*10+G7*9+H7*9+I7*191+J7*191+K7*182+L7*100</f>
        <v>200777</v>
      </c>
      <c r="O7" s="72">
        <f>M7*2.75%</f>
        <v>5124.8999999999996</v>
      </c>
      <c r="P7" s="73"/>
      <c r="Q7" s="73">
        <f>'1'!Q7+'2'!Q7+'3'!Q7+'4'!Q7+'5'!Q7+'6'!Q7+'7'!Q7+'8'!Q7+'9'!Q7+'10'!Q7+'11'!Q7+'12'!Q7+'13'!Q7+'14'!Q7+'15'!Q7+'16'!Q7+'17'!Q7+'18'!Q7+'19'!Q7+'20'!Q7+'21'!Q7+'22'!Q7+'23'!Q7+'24'!Q7+'25'!Q7+'26'!Q7+'27'!Q7+'28'!Q7+'29'!Q7+'30'!Q7+'31'!Q7</f>
        <v>1303</v>
      </c>
      <c r="R7" s="71">
        <f>M7-(M7*2.75%)+I7*191+J7*191+K7*182+L7*100-Q7</f>
        <v>194349.1</v>
      </c>
      <c r="S7" s="72">
        <f>M7*0.95%</f>
        <v>1770.4199999999998</v>
      </c>
      <c r="T7" s="74">
        <f>S7-Q7</f>
        <v>467.41999999999985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109608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80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170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340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6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10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115968</v>
      </c>
      <c r="N8" s="24">
        <f t="shared" ref="N8:N27" si="1">D8+E8*20+F8*10+G8*9+H8*9+I8*191+J8*191+K8*182+L8*100</f>
        <v>118934</v>
      </c>
      <c r="O8" s="25">
        <f t="shared" ref="O8:O27" si="2">M8*2.75%</f>
        <v>3189.12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1574</v>
      </c>
      <c r="R8" s="24">
        <f t="shared" ref="R8:R27" si="3">M8-(M8*2.75%)+I8*191+J8*191+K8*182+L8*100-Q8</f>
        <v>114170.88</v>
      </c>
      <c r="S8" s="25">
        <f t="shared" ref="S8:S27" si="4">M8*0.95%</f>
        <v>1101.6959999999999</v>
      </c>
      <c r="T8" s="27">
        <f t="shared" ref="T8:T27" si="5">S8-Q8</f>
        <v>-472.30400000000009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307769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480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100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1910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47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336259</v>
      </c>
      <c r="N9" s="24">
        <f t="shared" si="1"/>
        <v>349449</v>
      </c>
      <c r="O9" s="25">
        <f t="shared" si="2"/>
        <v>9247.1224999999995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2235</v>
      </c>
      <c r="R9" s="24">
        <f t="shared" si="3"/>
        <v>337966.8775</v>
      </c>
      <c r="S9" s="25">
        <f t="shared" si="4"/>
        <v>3194.4605000000001</v>
      </c>
      <c r="T9" s="27">
        <f t="shared" si="5"/>
        <v>959.46050000000014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88342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130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160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2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93282</v>
      </c>
      <c r="N10" s="24">
        <f t="shared" si="1"/>
        <v>102632</v>
      </c>
      <c r="O10" s="25">
        <f t="shared" si="2"/>
        <v>2565.2550000000001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363</v>
      </c>
      <c r="R10" s="24">
        <f t="shared" si="3"/>
        <v>99703.744999999995</v>
      </c>
      <c r="S10" s="25">
        <f t="shared" si="4"/>
        <v>886.17899999999997</v>
      </c>
      <c r="T10" s="27">
        <f t="shared" si="5"/>
        <v>523.17899999999997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151871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180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250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70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750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56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38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165351</v>
      </c>
      <c r="N11" s="24">
        <f t="shared" si="1"/>
        <v>186783</v>
      </c>
      <c r="O11" s="25">
        <f t="shared" si="2"/>
        <v>4547.1525000000001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552</v>
      </c>
      <c r="R11" s="24">
        <f t="shared" si="3"/>
        <v>181683.8475</v>
      </c>
      <c r="S11" s="25">
        <f t="shared" si="4"/>
        <v>1570.8344999999999</v>
      </c>
      <c r="T11" s="27">
        <f t="shared" si="5"/>
        <v>1018.8344999999999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84189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85089</v>
      </c>
      <c r="N12" s="24">
        <f t="shared" si="1"/>
        <v>87819</v>
      </c>
      <c r="O12" s="25">
        <f t="shared" si="2"/>
        <v>2339.9475000000002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391</v>
      </c>
      <c r="R12" s="24">
        <f t="shared" si="3"/>
        <v>85088.052500000005</v>
      </c>
      <c r="S12" s="25">
        <f t="shared" si="4"/>
        <v>808.34550000000002</v>
      </c>
      <c r="T12" s="27">
        <f t="shared" si="5"/>
        <v>417.34550000000002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98845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102445</v>
      </c>
      <c r="N13" s="24">
        <f t="shared" si="1"/>
        <v>104355</v>
      </c>
      <c r="O13" s="25">
        <f t="shared" si="2"/>
        <v>2817.2375000000002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32</v>
      </c>
      <c r="R13" s="24">
        <f t="shared" si="3"/>
        <v>101505.7625</v>
      </c>
      <c r="S13" s="25">
        <f t="shared" si="4"/>
        <v>973.22749999999996</v>
      </c>
      <c r="T13" s="27">
        <f t="shared" si="5"/>
        <v>941.22749999999996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220324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100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800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20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229424</v>
      </c>
      <c r="N14" s="24">
        <f t="shared" si="1"/>
        <v>236311</v>
      </c>
      <c r="O14" s="25">
        <f t="shared" si="2"/>
        <v>6309.16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2331</v>
      </c>
      <c r="R14" s="24">
        <f t="shared" si="3"/>
        <v>227670.84</v>
      </c>
      <c r="S14" s="25">
        <f t="shared" si="4"/>
        <v>2179.5279999999998</v>
      </c>
      <c r="T14" s="27">
        <f t="shared" si="5"/>
        <v>-151.47200000000021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300169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160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190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15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8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306179</v>
      </c>
      <c r="N15" s="24">
        <f t="shared" si="1"/>
        <v>319859</v>
      </c>
      <c r="O15" s="25">
        <f t="shared" si="2"/>
        <v>8419.9225000000006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2396</v>
      </c>
      <c r="R15" s="24">
        <f t="shared" si="3"/>
        <v>309043.07750000001</v>
      </c>
      <c r="S15" s="25">
        <f t="shared" si="4"/>
        <v>2908.7004999999999</v>
      </c>
      <c r="T15" s="27">
        <f t="shared" si="5"/>
        <v>512.70049999999992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213859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320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1100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116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39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234699</v>
      </c>
      <c r="N16" s="24">
        <f t="shared" si="1"/>
        <v>263953</v>
      </c>
      <c r="O16" s="25">
        <f t="shared" si="2"/>
        <v>6454.2224999999999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1860</v>
      </c>
      <c r="R16" s="24">
        <f t="shared" si="3"/>
        <v>255638.7775</v>
      </c>
      <c r="S16" s="25">
        <f t="shared" si="4"/>
        <v>2229.6405</v>
      </c>
      <c r="T16" s="27">
        <f t="shared" si="5"/>
        <v>369.64049999999997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146724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80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510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730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73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159994</v>
      </c>
      <c r="N17" s="24">
        <f t="shared" si="1"/>
        <v>176667</v>
      </c>
      <c r="O17" s="25">
        <f t="shared" si="2"/>
        <v>4399.835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1176</v>
      </c>
      <c r="R17" s="24">
        <f t="shared" si="3"/>
        <v>171091.16500000001</v>
      </c>
      <c r="S17" s="25">
        <f t="shared" si="4"/>
        <v>1519.943</v>
      </c>
      <c r="T17" s="27">
        <f t="shared" si="5"/>
        <v>343.94299999999998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150395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250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38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154845</v>
      </c>
      <c r="N18" s="24">
        <f t="shared" si="1"/>
        <v>164435</v>
      </c>
      <c r="O18" s="25">
        <f t="shared" si="2"/>
        <v>4258.2375000000002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2205</v>
      </c>
      <c r="R18" s="24">
        <f t="shared" si="3"/>
        <v>157971.76250000001</v>
      </c>
      <c r="S18" s="25">
        <f t="shared" si="4"/>
        <v>1471.0274999999999</v>
      </c>
      <c r="T18" s="27">
        <f t="shared" si="5"/>
        <v>-733.97250000000008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174405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770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75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14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186325</v>
      </c>
      <c r="N19" s="24">
        <f t="shared" si="1"/>
        <v>203198</v>
      </c>
      <c r="O19" s="25">
        <f t="shared" si="2"/>
        <v>5123.9375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1500</v>
      </c>
      <c r="R19" s="24">
        <f t="shared" si="3"/>
        <v>196574.0625</v>
      </c>
      <c r="S19" s="25">
        <f t="shared" si="4"/>
        <v>1770.0874999999999</v>
      </c>
      <c r="T19" s="27">
        <f t="shared" si="5"/>
        <v>270.08749999999986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113005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120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280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30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8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116725</v>
      </c>
      <c r="N20" s="24">
        <f t="shared" si="1"/>
        <v>123911</v>
      </c>
      <c r="O20" s="25">
        <f t="shared" si="2"/>
        <v>3209.9375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1552</v>
      </c>
      <c r="R20" s="24">
        <f t="shared" si="3"/>
        <v>119149.0625</v>
      </c>
      <c r="S20" s="25">
        <f t="shared" si="4"/>
        <v>1108.8875</v>
      </c>
      <c r="T20" s="27">
        <f t="shared" si="5"/>
        <v>-443.11249999999995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115539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100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58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119979</v>
      </c>
      <c r="N21" s="24">
        <f t="shared" si="1"/>
        <v>131967</v>
      </c>
      <c r="O21" s="25">
        <f t="shared" si="2"/>
        <v>3299.4225000000001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344</v>
      </c>
      <c r="R21" s="24">
        <f t="shared" si="3"/>
        <v>128323.5775</v>
      </c>
      <c r="S21" s="25">
        <f t="shared" si="4"/>
        <v>1139.8005000000001</v>
      </c>
      <c r="T21" s="27">
        <f t="shared" si="5"/>
        <v>795.80050000000006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268953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80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140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900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59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280053</v>
      </c>
      <c r="N22" s="24">
        <f t="shared" si="1"/>
        <v>298602</v>
      </c>
      <c r="O22" s="25">
        <f t="shared" si="2"/>
        <v>7701.4575000000004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1900</v>
      </c>
      <c r="R22" s="24">
        <f t="shared" si="3"/>
        <v>289000.54249999998</v>
      </c>
      <c r="S22" s="25">
        <f t="shared" si="4"/>
        <v>2660.5034999999998</v>
      </c>
      <c r="T22" s="27">
        <f t="shared" si="5"/>
        <v>760.5034999999998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118261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100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30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124861</v>
      </c>
      <c r="N23" s="24">
        <f t="shared" si="1"/>
        <v>130591</v>
      </c>
      <c r="O23" s="25">
        <f t="shared" si="2"/>
        <v>3433.6775000000002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1010</v>
      </c>
      <c r="R23" s="24">
        <f t="shared" si="3"/>
        <v>126147.32249999999</v>
      </c>
      <c r="S23" s="25">
        <f t="shared" si="4"/>
        <v>1186.1795</v>
      </c>
      <c r="T23" s="27">
        <f t="shared" si="5"/>
        <v>176.17949999999996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363357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160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180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820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102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31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377537</v>
      </c>
      <c r="N24" s="24">
        <f t="shared" si="1"/>
        <v>402661</v>
      </c>
      <c r="O24" s="25">
        <f t="shared" si="2"/>
        <v>10382.2675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1932</v>
      </c>
      <c r="R24" s="24">
        <f t="shared" si="3"/>
        <v>390346.73249999998</v>
      </c>
      <c r="S24" s="25">
        <f t="shared" si="4"/>
        <v>3586.6014999999998</v>
      </c>
      <c r="T24" s="27">
        <f t="shared" si="5"/>
        <v>1654.6014999999998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130502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80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250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140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400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42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20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19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139462</v>
      </c>
      <c r="N25" s="24">
        <f t="shared" si="1"/>
        <v>154762</v>
      </c>
      <c r="O25" s="25">
        <f t="shared" si="2"/>
        <v>3835.2049999999999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1318</v>
      </c>
      <c r="R25" s="24">
        <f t="shared" si="3"/>
        <v>149608.79500000001</v>
      </c>
      <c r="S25" s="25">
        <f t="shared" si="4"/>
        <v>1324.8889999999999</v>
      </c>
      <c r="T25" s="27">
        <f t="shared" si="5"/>
        <v>6.8889999999998963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154943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80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140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94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158933</v>
      </c>
      <c r="N26" s="24">
        <f t="shared" si="1"/>
        <v>178161</v>
      </c>
      <c r="O26" s="25">
        <f t="shared" si="2"/>
        <v>4370.6575000000003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1216</v>
      </c>
      <c r="R26" s="24">
        <f t="shared" si="3"/>
        <v>172574.3425</v>
      </c>
      <c r="S26" s="25">
        <f t="shared" si="4"/>
        <v>1509.8634999999999</v>
      </c>
      <c r="T26" s="27">
        <f t="shared" si="5"/>
        <v>293.86349999999993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160606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99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30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160606</v>
      </c>
      <c r="N27" s="40">
        <f t="shared" si="1"/>
        <v>186155</v>
      </c>
      <c r="O27" s="25">
        <f t="shared" si="2"/>
        <v>4416.665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1850</v>
      </c>
      <c r="R27" s="24">
        <f t="shared" si="3"/>
        <v>179888.33499999999</v>
      </c>
      <c r="S27" s="42">
        <f t="shared" si="4"/>
        <v>1525.7570000000001</v>
      </c>
      <c r="T27" s="43">
        <f t="shared" si="5"/>
        <v>-324.24299999999994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3651376</v>
      </c>
      <c r="E28" s="45">
        <f t="shared" si="6"/>
        <v>1785</v>
      </c>
      <c r="F28" s="45">
        <f t="shared" ref="F28:T28" si="7">SUM(F7:F27)</f>
        <v>3660</v>
      </c>
      <c r="G28" s="45">
        <f t="shared" si="7"/>
        <v>1130</v>
      </c>
      <c r="H28" s="45">
        <f t="shared" si="7"/>
        <v>11170</v>
      </c>
      <c r="I28" s="45">
        <f t="shared" si="7"/>
        <v>1088</v>
      </c>
      <c r="J28" s="45">
        <f t="shared" si="7"/>
        <v>90</v>
      </c>
      <c r="K28" s="45">
        <f t="shared" si="7"/>
        <v>344</v>
      </c>
      <c r="L28" s="45">
        <f t="shared" si="7"/>
        <v>0</v>
      </c>
      <c r="M28" s="45">
        <f t="shared" si="7"/>
        <v>3834376</v>
      </c>
      <c r="N28" s="45">
        <f t="shared" si="7"/>
        <v>4121982</v>
      </c>
      <c r="O28" s="46">
        <f t="shared" si="7"/>
        <v>105445.34000000003</v>
      </c>
      <c r="P28" s="45">
        <f t="shared" si="7"/>
        <v>0</v>
      </c>
      <c r="Q28" s="45">
        <f t="shared" si="7"/>
        <v>29040</v>
      </c>
      <c r="R28" s="45">
        <f t="shared" si="7"/>
        <v>3987496.6599999997</v>
      </c>
      <c r="S28" s="45">
        <f t="shared" si="7"/>
        <v>36426.572</v>
      </c>
      <c r="T28" s="47">
        <f t="shared" si="7"/>
        <v>7386.5719999999983</v>
      </c>
    </row>
    <row r="29" spans="1:20" ht="15.75" thickBot="1" x14ac:dyDescent="0.3">
      <c r="A29" s="86" t="s">
        <v>39</v>
      </c>
      <c r="B29" s="87"/>
      <c r="C29" s="88"/>
      <c r="D29" s="48">
        <f>D4+D5-D28</f>
        <v>476053</v>
      </c>
      <c r="E29" s="48">
        <f t="shared" ref="E29:L29" si="8">E4+E5-E28</f>
        <v>3840</v>
      </c>
      <c r="F29" s="48">
        <f t="shared" si="8"/>
        <v>10240</v>
      </c>
      <c r="G29" s="48">
        <f t="shared" si="8"/>
        <v>920</v>
      </c>
      <c r="H29" s="48">
        <f t="shared" si="8"/>
        <v>14805</v>
      </c>
      <c r="I29" s="48">
        <f t="shared" si="8"/>
        <v>1155</v>
      </c>
      <c r="J29" s="48">
        <f t="shared" si="8"/>
        <v>551</v>
      </c>
      <c r="K29" s="48">
        <f t="shared" si="8"/>
        <v>333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61" priority="44" operator="equal">
      <formula>212030016606640</formula>
    </cfRule>
  </conditionalFormatting>
  <conditionalFormatting sqref="D29 E28:K29 E4 E6">
    <cfRule type="cellIs" dxfId="60" priority="42" operator="equal">
      <formula>$E$4</formula>
    </cfRule>
    <cfRule type="cellIs" dxfId="59" priority="43" operator="equal">
      <formula>2120</formula>
    </cfRule>
  </conditionalFormatting>
  <conditionalFormatting sqref="D29:E29 F28:F29 F4 F6">
    <cfRule type="cellIs" dxfId="58" priority="40" operator="equal">
      <formula>$F$4</formula>
    </cfRule>
    <cfRule type="cellIs" dxfId="57" priority="41" operator="equal">
      <formula>300</formula>
    </cfRule>
  </conditionalFormatting>
  <conditionalFormatting sqref="G28:G29 G4 G6">
    <cfRule type="cellIs" dxfId="56" priority="38" operator="equal">
      <formula>$G$4</formula>
    </cfRule>
    <cfRule type="cellIs" dxfId="55" priority="39" operator="equal">
      <formula>1660</formula>
    </cfRule>
  </conditionalFormatting>
  <conditionalFormatting sqref="H28:H29 H4 H6">
    <cfRule type="cellIs" dxfId="54" priority="36" operator="equal">
      <formula>$H$4</formula>
    </cfRule>
    <cfRule type="cellIs" dxfId="53" priority="37" operator="equal">
      <formula>6640</formula>
    </cfRule>
  </conditionalFormatting>
  <conditionalFormatting sqref="T6:T28">
    <cfRule type="cellIs" dxfId="52" priority="35" operator="lessThan">
      <formula>0</formula>
    </cfRule>
  </conditionalFormatting>
  <conditionalFormatting sqref="T7:T27">
    <cfRule type="cellIs" dxfId="51" priority="32" operator="lessThan">
      <formula>0</formula>
    </cfRule>
    <cfRule type="cellIs" dxfId="50" priority="33" operator="lessThan">
      <formula>0</formula>
    </cfRule>
    <cfRule type="cellIs" dxfId="49" priority="34" operator="lessThan">
      <formula>0</formula>
    </cfRule>
  </conditionalFormatting>
  <conditionalFormatting sqref="E28:K28 E4 E6">
    <cfRule type="cellIs" dxfId="48" priority="31" operator="equal">
      <formula>$E$4</formula>
    </cfRule>
  </conditionalFormatting>
  <conditionalFormatting sqref="D28:D29 D6 D4:M4">
    <cfRule type="cellIs" dxfId="47" priority="30" operator="equal">
      <formula>$D$4</formula>
    </cfRule>
  </conditionalFormatting>
  <conditionalFormatting sqref="I28:I29 I4 I6">
    <cfRule type="cellIs" dxfId="46" priority="29" operator="equal">
      <formula>$I$4</formula>
    </cfRule>
  </conditionalFormatting>
  <conditionalFormatting sqref="J28:J29 J4 J6">
    <cfRule type="cellIs" dxfId="45" priority="28" operator="equal">
      <formula>$J$4</formula>
    </cfRule>
  </conditionalFormatting>
  <conditionalFormatting sqref="K28:K29 K4 K6">
    <cfRule type="cellIs" dxfId="44" priority="27" operator="equal">
      <formula>$K$4</formula>
    </cfRule>
  </conditionalFormatting>
  <conditionalFormatting sqref="M4:M6">
    <cfRule type="cellIs" dxfId="43" priority="26" operator="equal">
      <formula>$L$4</formula>
    </cfRule>
  </conditionalFormatting>
  <conditionalFormatting sqref="T7:T28">
    <cfRule type="cellIs" dxfId="42" priority="23" operator="lessThan">
      <formula>0</formula>
    </cfRule>
    <cfRule type="cellIs" dxfId="41" priority="24" operator="lessThan">
      <formula>0</formula>
    </cfRule>
    <cfRule type="cellIs" dxfId="40" priority="25" operator="lessThan">
      <formula>0</formula>
    </cfRule>
  </conditionalFormatting>
  <conditionalFormatting sqref="T6:T28">
    <cfRule type="cellIs" dxfId="39" priority="21" operator="lessThan">
      <formula>0</formula>
    </cfRule>
  </conditionalFormatting>
  <conditionalFormatting sqref="T7:T27">
    <cfRule type="cellIs" dxfId="38" priority="18" operator="lessThan">
      <formula>0</formula>
    </cfRule>
    <cfRule type="cellIs" dxfId="37" priority="19" operator="lessThan">
      <formula>0</formula>
    </cfRule>
    <cfRule type="cellIs" dxfId="36" priority="20" operator="lessThan">
      <formula>0</formula>
    </cfRule>
  </conditionalFormatting>
  <conditionalFormatting sqref="T7:T28">
    <cfRule type="cellIs" dxfId="35" priority="15" operator="lessThan">
      <formula>0</formula>
    </cfRule>
    <cfRule type="cellIs" dxfId="34" priority="16" operator="lessThan">
      <formula>0</formula>
    </cfRule>
    <cfRule type="cellIs" dxfId="33" priority="17" operator="lessThan">
      <formula>0</formula>
    </cfRule>
  </conditionalFormatting>
  <conditionalFormatting sqref="L4 L6 L28:L29">
    <cfRule type="cellIs" dxfId="32" priority="13" operator="equal">
      <formula>$L$4</formula>
    </cfRule>
  </conditionalFormatting>
  <conditionalFormatting sqref="D7:S7 D8:L27 Q8:Q27">
    <cfRule type="cellIs" dxfId="31" priority="12" operator="greaterThan">
      <formula>0</formula>
    </cfRule>
  </conditionalFormatting>
  <conditionalFormatting sqref="D9:S9">
    <cfRule type="cellIs" dxfId="30" priority="11" operator="greaterThan">
      <formula>0</formula>
    </cfRule>
  </conditionalFormatting>
  <conditionalFormatting sqref="D11:S11">
    <cfRule type="cellIs" dxfId="29" priority="10" operator="greaterThan">
      <formula>0</formula>
    </cfRule>
  </conditionalFormatting>
  <conditionalFormatting sqref="D13:S13">
    <cfRule type="cellIs" dxfId="28" priority="9" operator="greaterThan">
      <formula>0</formula>
    </cfRule>
  </conditionalFormatting>
  <conditionalFormatting sqref="D15:S15">
    <cfRule type="cellIs" dxfId="27" priority="8" operator="greaterThan">
      <formula>0</formula>
    </cfRule>
  </conditionalFormatting>
  <conditionalFormatting sqref="D17:S17">
    <cfRule type="cellIs" dxfId="26" priority="7" operator="greaterThan">
      <formula>0</formula>
    </cfRule>
  </conditionalFormatting>
  <conditionalFormatting sqref="D19:S19">
    <cfRule type="cellIs" dxfId="25" priority="6" operator="greaterThan">
      <formula>0</formula>
    </cfRule>
  </conditionalFormatting>
  <conditionalFormatting sqref="D21:S21">
    <cfRule type="cellIs" dxfId="24" priority="5" operator="greaterThan">
      <formula>0</formula>
    </cfRule>
  </conditionalFormatting>
  <conditionalFormatting sqref="D23:S23">
    <cfRule type="cellIs" dxfId="23" priority="4" operator="greaterThan">
      <formula>0</formula>
    </cfRule>
  </conditionalFormatting>
  <conditionalFormatting sqref="D25:S25">
    <cfRule type="cellIs" dxfId="22" priority="3" operator="greaterThan">
      <formula>0</formula>
    </cfRule>
  </conditionalFormatting>
  <conditionalFormatting sqref="D27:S27">
    <cfRule type="cellIs" dxfId="21" priority="2" operator="greaterThan">
      <formula>0</formula>
    </cfRule>
  </conditionalFormatting>
  <conditionalFormatting sqref="D5:L5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K6" sqref="K6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05" t="s">
        <v>56</v>
      </c>
      <c r="B1" s="106"/>
      <c r="C1" s="106"/>
      <c r="D1" s="107"/>
      <c r="E1" s="59"/>
      <c r="F1" s="59"/>
    </row>
    <row r="2" spans="1:6" ht="26.25" x14ac:dyDescent="0.4">
      <c r="A2" s="53" t="s">
        <v>51</v>
      </c>
      <c r="B2" s="54" t="s">
        <v>54</v>
      </c>
      <c r="C2" s="55" t="s">
        <v>55</v>
      </c>
      <c r="D2" s="54" t="s">
        <v>52</v>
      </c>
      <c r="E2" s="56"/>
      <c r="F2" s="56"/>
    </row>
    <row r="3" spans="1:6" ht="26.25" x14ac:dyDescent="0.4">
      <c r="A3" s="53" t="s">
        <v>23</v>
      </c>
      <c r="B3" s="53">
        <v>60000</v>
      </c>
      <c r="C3" s="53">
        <f>Total!E7*20+Total!F7*10+Total!G7*9+Total!H7*9</f>
        <v>6650</v>
      </c>
      <c r="D3" s="53">
        <f>B3-C3</f>
        <v>53350</v>
      </c>
    </row>
    <row r="4" spans="1:6" ht="26.25" x14ac:dyDescent="0.4">
      <c r="A4" s="53" t="s">
        <v>32</v>
      </c>
      <c r="B4" s="53">
        <v>35000</v>
      </c>
      <c r="C4" s="53">
        <f>Total!E8*20+Total!F8*10+Total!G8*9+Total!H8*9</f>
        <v>6360</v>
      </c>
      <c r="D4" s="53">
        <f t="shared" ref="D4:D23" si="0">B4-C4</f>
        <v>28640</v>
      </c>
    </row>
    <row r="5" spans="1:6" ht="26.25" x14ac:dyDescent="0.4">
      <c r="A5" s="53" t="s">
        <v>24</v>
      </c>
      <c r="B5" s="53">
        <v>75000</v>
      </c>
      <c r="C5" s="53">
        <f>Total!E9*20+Total!F9*10+Total!G9*9+Total!H9*9</f>
        <v>28490</v>
      </c>
      <c r="D5" s="53">
        <f t="shared" si="0"/>
        <v>46510</v>
      </c>
    </row>
    <row r="6" spans="1:6" ht="26.25" x14ac:dyDescent="0.4">
      <c r="A6" s="53" t="s">
        <v>25</v>
      </c>
      <c r="B6" s="53">
        <v>30000</v>
      </c>
      <c r="C6" s="53">
        <f>Total!E10*20+Total!F10*10+Total!G10*9+Total!H10*9</f>
        <v>4940</v>
      </c>
      <c r="D6" s="53">
        <f t="shared" si="0"/>
        <v>25060</v>
      </c>
    </row>
    <row r="7" spans="1:6" ht="26.25" x14ac:dyDescent="0.4">
      <c r="A7" s="53" t="s">
        <v>26</v>
      </c>
      <c r="B7" s="53">
        <v>35000</v>
      </c>
      <c r="C7" s="53">
        <f>Total!E11*20+Total!F11*10+Total!G11*9+Total!H11*9</f>
        <v>13480</v>
      </c>
      <c r="D7" s="53">
        <f t="shared" si="0"/>
        <v>21520</v>
      </c>
      <c r="F7" s="57"/>
    </row>
    <row r="8" spans="1:6" ht="26.25" x14ac:dyDescent="0.4">
      <c r="A8" s="53" t="s">
        <v>27</v>
      </c>
      <c r="B8" s="53">
        <v>30000</v>
      </c>
      <c r="C8" s="53">
        <f>Total!E12*20+Total!F12*10+Total!G12*9+Total!H12*9</f>
        <v>900</v>
      </c>
      <c r="D8" s="53">
        <f t="shared" si="0"/>
        <v>29100</v>
      </c>
    </row>
    <row r="9" spans="1:6" ht="26.25" x14ac:dyDescent="0.4">
      <c r="A9" s="53" t="s">
        <v>43</v>
      </c>
      <c r="B9" s="53">
        <v>30000</v>
      </c>
      <c r="C9" s="53">
        <f>Total!E13*20+Total!F13*10+Total!G13*9+Total!H13*9</f>
        <v>3600</v>
      </c>
      <c r="D9" s="53">
        <f t="shared" si="0"/>
        <v>26400</v>
      </c>
    </row>
    <row r="10" spans="1:6" ht="26.25" x14ac:dyDescent="0.4">
      <c r="A10" s="53" t="s">
        <v>28</v>
      </c>
      <c r="B10" s="53">
        <v>70000</v>
      </c>
      <c r="C10" s="53">
        <f>Total!E14*20+Total!F14*10+Total!G14*9+Total!H14*9</f>
        <v>9100</v>
      </c>
      <c r="D10" s="53">
        <f t="shared" si="0"/>
        <v>60900</v>
      </c>
    </row>
    <row r="11" spans="1:6" ht="26.25" x14ac:dyDescent="0.4">
      <c r="A11" s="53" t="s">
        <v>29</v>
      </c>
      <c r="B11" s="53">
        <v>70000</v>
      </c>
      <c r="C11" s="53">
        <f>Total!E15*20+Total!F15*10+Total!G15*9+Total!H15*9</f>
        <v>6010</v>
      </c>
      <c r="D11" s="53">
        <f t="shared" si="0"/>
        <v>63990</v>
      </c>
    </row>
    <row r="12" spans="1:6" ht="26.25" x14ac:dyDescent="0.4">
      <c r="A12" s="53" t="s">
        <v>30</v>
      </c>
      <c r="B12" s="53">
        <v>70000</v>
      </c>
      <c r="C12" s="53">
        <f>Total!E16*20+Total!F16*10+Total!G16*9+Total!H16*9</f>
        <v>20840</v>
      </c>
      <c r="D12" s="53">
        <f t="shared" si="0"/>
        <v>49160</v>
      </c>
    </row>
    <row r="13" spans="1:6" ht="26.25" x14ac:dyDescent="0.4">
      <c r="A13" s="53" t="s">
        <v>31</v>
      </c>
      <c r="B13" s="53">
        <v>55000</v>
      </c>
      <c r="C13" s="53">
        <f>Total!E17*20+Total!F17*10+Total!G17*9+Total!H17*9</f>
        <v>13270</v>
      </c>
      <c r="D13" s="53">
        <f t="shared" si="0"/>
        <v>41730</v>
      </c>
    </row>
    <row r="14" spans="1:6" ht="26.25" x14ac:dyDescent="0.4">
      <c r="A14" s="53" t="s">
        <v>44</v>
      </c>
      <c r="B14" s="53">
        <v>40000</v>
      </c>
      <c r="C14" s="53">
        <f>Total!E18*20+Total!F18*10+Total!G18*9+Total!H18*9</f>
        <v>4450</v>
      </c>
      <c r="D14" s="53">
        <f t="shared" si="0"/>
        <v>35550</v>
      </c>
    </row>
    <row r="15" spans="1:6" ht="26.25" x14ac:dyDescent="0.4">
      <c r="A15" s="53" t="s">
        <v>45</v>
      </c>
      <c r="B15" s="53">
        <v>55000</v>
      </c>
      <c r="C15" s="53">
        <f>Total!E19*20+Total!F19*10+Total!G19*9+Total!H19*9</f>
        <v>11920</v>
      </c>
      <c r="D15" s="53">
        <f t="shared" si="0"/>
        <v>43080</v>
      </c>
    </row>
    <row r="16" spans="1:6" ht="26.25" x14ac:dyDescent="0.4">
      <c r="A16" s="53" t="s">
        <v>46</v>
      </c>
      <c r="B16" s="53">
        <v>30000</v>
      </c>
      <c r="C16" s="53">
        <f>Total!E20*20+Total!F20*10+Total!G20*9+Total!H20*9</f>
        <v>3720</v>
      </c>
      <c r="D16" s="53">
        <f t="shared" si="0"/>
        <v>26280</v>
      </c>
    </row>
    <row r="17" spans="1:4" ht="26.25" x14ac:dyDescent="0.4">
      <c r="A17" s="53" t="s">
        <v>47</v>
      </c>
      <c r="B17" s="53">
        <v>30000</v>
      </c>
      <c r="C17" s="53">
        <f>Total!E21*20+Total!F21*10+Total!G21*9+Total!H21*9</f>
        <v>4440</v>
      </c>
      <c r="D17" s="53">
        <f t="shared" si="0"/>
        <v>25560</v>
      </c>
    </row>
    <row r="18" spans="1:4" ht="26.25" x14ac:dyDescent="0.4">
      <c r="A18" s="53" t="s">
        <v>33</v>
      </c>
      <c r="B18" s="53">
        <v>75000</v>
      </c>
      <c r="C18" s="53">
        <f>Total!E22*20+Total!F22*10+Total!G22*9+Total!H22*9</f>
        <v>11100</v>
      </c>
      <c r="D18" s="53">
        <f t="shared" si="0"/>
        <v>63900</v>
      </c>
    </row>
    <row r="19" spans="1:4" ht="26.25" x14ac:dyDescent="0.4">
      <c r="A19" s="53" t="s">
        <v>34</v>
      </c>
      <c r="B19" s="53">
        <v>30000</v>
      </c>
      <c r="C19" s="53">
        <f>Total!E23*20+Total!F23*10+Total!G23*9+Total!H23*9</f>
        <v>6600</v>
      </c>
      <c r="D19" s="53">
        <f t="shared" si="0"/>
        <v>23400</v>
      </c>
    </row>
    <row r="20" spans="1:4" ht="26.25" x14ac:dyDescent="0.4">
      <c r="A20" s="53" t="s">
        <v>35</v>
      </c>
      <c r="B20" s="53">
        <v>75000</v>
      </c>
      <c r="C20" s="53">
        <f>Total!E24*20+Total!F24*10+Total!G24*9+Total!H24*9</f>
        <v>14180</v>
      </c>
      <c r="D20" s="53">
        <f t="shared" si="0"/>
        <v>60820</v>
      </c>
    </row>
    <row r="21" spans="1:4" ht="26.25" x14ac:dyDescent="0.4">
      <c r="A21" s="53" t="s">
        <v>36</v>
      </c>
      <c r="B21" s="53">
        <v>35000</v>
      </c>
      <c r="C21" s="53">
        <f>Total!E25*20+Total!F25*10+Total!G25*9+Total!H25*9</f>
        <v>8960</v>
      </c>
      <c r="D21" s="53">
        <f t="shared" si="0"/>
        <v>26040</v>
      </c>
    </row>
    <row r="22" spans="1:4" ht="26.25" x14ac:dyDescent="0.4">
      <c r="A22" s="53" t="s">
        <v>48</v>
      </c>
      <c r="B22" s="53">
        <v>35000</v>
      </c>
      <c r="C22" s="53">
        <f>Total!E26*20+Total!F26*10+Total!G26*9+Total!H26*9</f>
        <v>3990</v>
      </c>
      <c r="D22" s="53">
        <f t="shared" si="0"/>
        <v>31010</v>
      </c>
    </row>
    <row r="23" spans="1:4" ht="26.25" x14ac:dyDescent="0.4">
      <c r="A23" s="53" t="s">
        <v>37</v>
      </c>
      <c r="B23" s="53">
        <v>35000</v>
      </c>
      <c r="C23" s="53">
        <f>Total!E27*20+Total!F27*10+Total!G27*9+Total!H27*9</f>
        <v>0</v>
      </c>
      <c r="D23" s="53">
        <f t="shared" si="0"/>
        <v>35000</v>
      </c>
    </row>
    <row r="24" spans="1:4" ht="26.25" x14ac:dyDescent="0.4">
      <c r="A24" s="58" t="s">
        <v>53</v>
      </c>
      <c r="B24" s="58">
        <f>SUM(B3:B23)</f>
        <v>1000000</v>
      </c>
      <c r="C24" s="58">
        <f t="shared" ref="C24:D24" si="1">SUM(C3:C23)</f>
        <v>183000</v>
      </c>
      <c r="D24" s="58">
        <f t="shared" si="1"/>
        <v>817000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9" t="s">
        <v>57</v>
      </c>
      <c r="B3" s="99"/>
      <c r="C3" s="100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01"/>
      <c r="D4" s="2">
        <f>'3'!D29</f>
        <v>778433</v>
      </c>
      <c r="E4" s="2">
        <f>'3'!E29</f>
        <v>3265</v>
      </c>
      <c r="F4" s="2">
        <f>'3'!F29</f>
        <v>8440</v>
      </c>
      <c r="G4" s="2">
        <f>'3'!G29</f>
        <v>700</v>
      </c>
      <c r="H4" s="2">
        <f>'3'!H29</f>
        <v>19415</v>
      </c>
      <c r="I4" s="2">
        <f>'3'!I29</f>
        <v>1054</v>
      </c>
      <c r="J4" s="2">
        <f>'3'!J29</f>
        <v>439</v>
      </c>
      <c r="K4" s="2">
        <f>'3'!K29</f>
        <v>601</v>
      </c>
      <c r="L4" s="2">
        <f>'3'!L29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0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45.75" thickBot="1" x14ac:dyDescent="0.3">
      <c r="A6" s="6" t="s">
        <v>3</v>
      </c>
      <c r="B6" s="60" t="s">
        <v>4</v>
      </c>
      <c r="C6" s="61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3" t="s">
        <v>23</v>
      </c>
      <c r="D7" s="21">
        <v>10206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10206</v>
      </c>
      <c r="N7" s="24">
        <f>D7+E7*20+F7*10+G7*9+H7*9+I7*191+J7*191+K7*182+L7*100</f>
        <v>10206</v>
      </c>
      <c r="O7" s="25">
        <f>M7*2.75%</f>
        <v>280.66500000000002</v>
      </c>
      <c r="P7" s="26">
        <v>3676</v>
      </c>
      <c r="Q7" s="26">
        <v>100</v>
      </c>
      <c r="R7" s="24">
        <f>M7-(M7*2.75%)+I7*191+J7*191+K7*182+L7*100-Q7</f>
        <v>9825.3349999999991</v>
      </c>
      <c r="S7" s="25">
        <f>M7*0.95%</f>
        <v>96.956999999999994</v>
      </c>
      <c r="T7" s="27">
        <f>S7-Q7</f>
        <v>-3.0430000000000064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5058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5058</v>
      </c>
      <c r="N8" s="24">
        <f t="shared" ref="N8:N27" si="1">D8+E8*20+F8*10+G8*9+H8*9+I8*191+J8*191+K8*182+L8*100</f>
        <v>5058</v>
      </c>
      <c r="O8" s="25">
        <f t="shared" ref="O8:O27" si="2">M8*2.75%</f>
        <v>139.095</v>
      </c>
      <c r="P8" s="26">
        <v>1500</v>
      </c>
      <c r="Q8" s="26">
        <v>50</v>
      </c>
      <c r="R8" s="24">
        <f t="shared" ref="R8:R27" si="3">M8-(M8*2.75%)+I8*191+J8*191+K8*182+L8*100-Q8</f>
        <v>4868.9049999999997</v>
      </c>
      <c r="S8" s="25">
        <f t="shared" ref="S8:S27" si="4">M8*0.95%</f>
        <v>48.051000000000002</v>
      </c>
      <c r="T8" s="27">
        <f t="shared" ref="T8:T27" si="5">S8-Q8</f>
        <v>-1.9489999999999981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16263</v>
      </c>
      <c r="E9" s="30">
        <v>10</v>
      </c>
      <c r="F9" s="30">
        <v>30</v>
      </c>
      <c r="G9" s="30"/>
      <c r="H9" s="30">
        <v>350</v>
      </c>
      <c r="I9" s="20">
        <v>9</v>
      </c>
      <c r="J9" s="20"/>
      <c r="K9" s="20">
        <v>10</v>
      </c>
      <c r="L9" s="20"/>
      <c r="M9" s="20">
        <f t="shared" si="0"/>
        <v>19913</v>
      </c>
      <c r="N9" s="24">
        <f t="shared" si="1"/>
        <v>23452</v>
      </c>
      <c r="O9" s="25">
        <f t="shared" si="2"/>
        <v>547.60749999999996</v>
      </c>
      <c r="P9" s="26">
        <v>5600</v>
      </c>
      <c r="Q9" s="26">
        <v>143</v>
      </c>
      <c r="R9" s="24">
        <f t="shared" si="3"/>
        <v>22761.392500000002</v>
      </c>
      <c r="S9" s="25">
        <f t="shared" si="4"/>
        <v>189.17349999999999</v>
      </c>
      <c r="T9" s="27">
        <f t="shared" si="5"/>
        <v>46.17349999999999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4510</v>
      </c>
      <c r="E10" s="30">
        <v>50</v>
      </c>
      <c r="F10" s="30">
        <v>50</v>
      </c>
      <c r="G10" s="30"/>
      <c r="H10" s="30">
        <v>100</v>
      </c>
      <c r="I10" s="20">
        <v>3</v>
      </c>
      <c r="J10" s="20"/>
      <c r="K10" s="20"/>
      <c r="L10" s="20"/>
      <c r="M10" s="20">
        <f t="shared" si="0"/>
        <v>6910</v>
      </c>
      <c r="N10" s="24">
        <f t="shared" si="1"/>
        <v>7483</v>
      </c>
      <c r="O10" s="25">
        <f t="shared" si="2"/>
        <v>190.02500000000001</v>
      </c>
      <c r="P10" s="26"/>
      <c r="Q10" s="26">
        <v>22</v>
      </c>
      <c r="R10" s="24">
        <f t="shared" si="3"/>
        <v>7270.9750000000004</v>
      </c>
      <c r="S10" s="25">
        <f t="shared" si="4"/>
        <v>65.644999999999996</v>
      </c>
      <c r="T10" s="27">
        <f t="shared" si="5"/>
        <v>43.644999999999996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7814</v>
      </c>
      <c r="E11" s="30">
        <v>30</v>
      </c>
      <c r="F11" s="30">
        <v>100</v>
      </c>
      <c r="G11" s="32"/>
      <c r="H11" s="30">
        <v>300</v>
      </c>
      <c r="I11" s="20"/>
      <c r="J11" s="20"/>
      <c r="K11" s="20">
        <v>15</v>
      </c>
      <c r="L11" s="20"/>
      <c r="M11" s="20">
        <f t="shared" si="0"/>
        <v>12114</v>
      </c>
      <c r="N11" s="24">
        <f t="shared" si="1"/>
        <v>14844</v>
      </c>
      <c r="O11" s="25">
        <f t="shared" si="2"/>
        <v>333.13499999999999</v>
      </c>
      <c r="P11" s="26"/>
      <c r="Q11" s="26">
        <v>35</v>
      </c>
      <c r="R11" s="24">
        <f t="shared" si="3"/>
        <v>14475.865</v>
      </c>
      <c r="S11" s="25">
        <f t="shared" si="4"/>
        <v>115.083</v>
      </c>
      <c r="T11" s="27">
        <f t="shared" si="5"/>
        <v>80.082999999999998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4023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4923</v>
      </c>
      <c r="N12" s="24">
        <f t="shared" si="1"/>
        <v>4923</v>
      </c>
      <c r="O12" s="25">
        <f t="shared" si="2"/>
        <v>135.38249999999999</v>
      </c>
      <c r="P12" s="26"/>
      <c r="Q12" s="26">
        <v>27</v>
      </c>
      <c r="R12" s="24">
        <f t="shared" si="3"/>
        <v>4760.6175000000003</v>
      </c>
      <c r="S12" s="25">
        <f t="shared" si="4"/>
        <v>46.768499999999996</v>
      </c>
      <c r="T12" s="27">
        <f t="shared" si="5"/>
        <v>19.768499999999996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4139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4139</v>
      </c>
      <c r="N13" s="24">
        <f t="shared" si="1"/>
        <v>4139</v>
      </c>
      <c r="O13" s="25">
        <f t="shared" si="2"/>
        <v>113.82250000000001</v>
      </c>
      <c r="P13" s="26"/>
      <c r="Q13" s="26"/>
      <c r="R13" s="24">
        <f t="shared" si="3"/>
        <v>4025.1774999999998</v>
      </c>
      <c r="S13" s="25">
        <f t="shared" si="4"/>
        <v>39.320499999999996</v>
      </c>
      <c r="T13" s="27">
        <f t="shared" si="5"/>
        <v>39.320499999999996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8489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8489</v>
      </c>
      <c r="N14" s="24">
        <f t="shared" si="1"/>
        <v>8489</v>
      </c>
      <c r="O14" s="25">
        <f t="shared" si="2"/>
        <v>233.44749999999999</v>
      </c>
      <c r="P14" s="26">
        <v>6500</v>
      </c>
      <c r="Q14" s="26">
        <v>156</v>
      </c>
      <c r="R14" s="24">
        <f t="shared" si="3"/>
        <v>8099.5524999999998</v>
      </c>
      <c r="S14" s="25">
        <f t="shared" si="4"/>
        <v>80.645499999999998</v>
      </c>
      <c r="T14" s="27">
        <f t="shared" si="5"/>
        <v>-75.354500000000002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14015</v>
      </c>
      <c r="E15" s="30"/>
      <c r="F15" s="30">
        <v>30</v>
      </c>
      <c r="G15" s="30"/>
      <c r="H15" s="30">
        <v>30</v>
      </c>
      <c r="I15" s="20">
        <v>1</v>
      </c>
      <c r="J15" s="20">
        <v>1</v>
      </c>
      <c r="K15" s="20"/>
      <c r="L15" s="20"/>
      <c r="M15" s="20">
        <f t="shared" si="0"/>
        <v>14585</v>
      </c>
      <c r="N15" s="24">
        <f t="shared" si="1"/>
        <v>14967</v>
      </c>
      <c r="O15" s="25">
        <f t="shared" si="2"/>
        <v>401.08749999999998</v>
      </c>
      <c r="P15" s="26"/>
      <c r="Q15" s="26">
        <v>140</v>
      </c>
      <c r="R15" s="24">
        <f t="shared" si="3"/>
        <v>14425.9125</v>
      </c>
      <c r="S15" s="25">
        <f t="shared" si="4"/>
        <v>138.5575</v>
      </c>
      <c r="T15" s="27">
        <f t="shared" si="5"/>
        <v>-1.4424999999999955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7414</v>
      </c>
      <c r="E16" s="30"/>
      <c r="F16" s="30"/>
      <c r="G16" s="30"/>
      <c r="H16" s="30">
        <v>10</v>
      </c>
      <c r="I16" s="20">
        <v>6</v>
      </c>
      <c r="J16" s="20"/>
      <c r="K16" s="20">
        <v>10</v>
      </c>
      <c r="L16" s="20"/>
      <c r="M16" s="20">
        <f t="shared" si="0"/>
        <v>7504</v>
      </c>
      <c r="N16" s="24">
        <f t="shared" si="1"/>
        <v>10470</v>
      </c>
      <c r="O16" s="25">
        <f t="shared" si="2"/>
        <v>206.36</v>
      </c>
      <c r="P16" s="26"/>
      <c r="Q16" s="26">
        <v>113</v>
      </c>
      <c r="R16" s="24">
        <f t="shared" si="3"/>
        <v>10150.64</v>
      </c>
      <c r="S16" s="25">
        <f t="shared" si="4"/>
        <v>71.287999999999997</v>
      </c>
      <c r="T16" s="27">
        <f t="shared" si="5"/>
        <v>-41.712000000000003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10855</v>
      </c>
      <c r="E17" s="30"/>
      <c r="F17" s="30">
        <v>100</v>
      </c>
      <c r="G17" s="30"/>
      <c r="H17" s="30">
        <v>100</v>
      </c>
      <c r="I17" s="20">
        <v>20</v>
      </c>
      <c r="J17" s="20"/>
      <c r="K17" s="20"/>
      <c r="L17" s="20"/>
      <c r="M17" s="20">
        <f t="shared" si="0"/>
        <v>12755</v>
      </c>
      <c r="N17" s="24">
        <f t="shared" si="1"/>
        <v>16575</v>
      </c>
      <c r="O17" s="25">
        <f t="shared" si="2"/>
        <v>350.76249999999999</v>
      </c>
      <c r="P17" s="26"/>
      <c r="Q17" s="26">
        <v>100</v>
      </c>
      <c r="R17" s="24">
        <f t="shared" si="3"/>
        <v>16124.237499999999</v>
      </c>
      <c r="S17" s="25">
        <f t="shared" si="4"/>
        <v>121.1725</v>
      </c>
      <c r="T17" s="27">
        <f t="shared" si="5"/>
        <v>21.172499999999999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8070</v>
      </c>
      <c r="E18" s="30"/>
      <c r="F18" s="30"/>
      <c r="G18" s="30"/>
      <c r="H18" s="30">
        <v>60</v>
      </c>
      <c r="I18" s="20"/>
      <c r="J18" s="20"/>
      <c r="K18" s="20"/>
      <c r="L18" s="20"/>
      <c r="M18" s="20">
        <f t="shared" si="0"/>
        <v>8610</v>
      </c>
      <c r="N18" s="24">
        <f t="shared" si="1"/>
        <v>8610</v>
      </c>
      <c r="O18" s="25">
        <f t="shared" si="2"/>
        <v>236.77500000000001</v>
      </c>
      <c r="P18" s="26"/>
      <c r="Q18" s="26">
        <v>150</v>
      </c>
      <c r="R18" s="24">
        <f t="shared" si="3"/>
        <v>8223.2250000000004</v>
      </c>
      <c r="S18" s="25">
        <f t="shared" si="4"/>
        <v>81.795000000000002</v>
      </c>
      <c r="T18" s="27">
        <f t="shared" si="5"/>
        <v>-68.204999999999998</v>
      </c>
    </row>
    <row r="19" spans="1:20" ht="15.75" x14ac:dyDescent="0.25">
      <c r="A19" s="28">
        <v>13</v>
      </c>
      <c r="B19" s="20">
        <v>1908446146</v>
      </c>
      <c r="C19" s="20">
        <v>206</v>
      </c>
      <c r="D19" s="29">
        <v>8944</v>
      </c>
      <c r="E19" s="30"/>
      <c r="F19" s="30"/>
      <c r="G19" s="30"/>
      <c r="H19" s="30">
        <v>60</v>
      </c>
      <c r="I19" s="20">
        <v>10</v>
      </c>
      <c r="J19" s="20"/>
      <c r="K19" s="20"/>
      <c r="L19" s="20"/>
      <c r="M19" s="20">
        <f t="shared" si="0"/>
        <v>9484</v>
      </c>
      <c r="N19" s="24">
        <f t="shared" si="1"/>
        <v>11394</v>
      </c>
      <c r="O19" s="25">
        <f t="shared" si="2"/>
        <v>260.81</v>
      </c>
      <c r="P19" s="26">
        <v>1087</v>
      </c>
      <c r="Q19" s="26">
        <v>90</v>
      </c>
      <c r="R19" s="24">
        <f t="shared" si="3"/>
        <v>11043.19</v>
      </c>
      <c r="S19" s="25">
        <f t="shared" si="4"/>
        <v>90.097999999999999</v>
      </c>
      <c r="T19" s="27">
        <f t="shared" si="5"/>
        <v>9.7999999999998977E-2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5339</v>
      </c>
      <c r="E20" s="30"/>
      <c r="F20" s="30">
        <v>20</v>
      </c>
      <c r="G20" s="30"/>
      <c r="H20" s="30">
        <v>30</v>
      </c>
      <c r="I20" s="20"/>
      <c r="J20" s="20"/>
      <c r="K20" s="20">
        <v>5</v>
      </c>
      <c r="L20" s="20"/>
      <c r="M20" s="20">
        <f t="shared" si="0"/>
        <v>5809</v>
      </c>
      <c r="N20" s="24">
        <f t="shared" si="1"/>
        <v>6719</v>
      </c>
      <c r="O20" s="25">
        <f t="shared" si="2"/>
        <v>159.7475</v>
      </c>
      <c r="P20" s="26">
        <v>1500</v>
      </c>
      <c r="Q20" s="26">
        <v>120</v>
      </c>
      <c r="R20" s="24">
        <f t="shared" si="3"/>
        <v>6439.2524999999996</v>
      </c>
      <c r="S20" s="25">
        <f t="shared" si="4"/>
        <v>55.185499999999998</v>
      </c>
      <c r="T20" s="27">
        <f t="shared" si="5"/>
        <v>-64.81450000000001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6125</v>
      </c>
      <c r="E21" s="30"/>
      <c r="F21" s="30"/>
      <c r="G21" s="30"/>
      <c r="H21" s="30">
        <v>100</v>
      </c>
      <c r="I21" s="20">
        <v>6</v>
      </c>
      <c r="J21" s="20"/>
      <c r="K21" s="20"/>
      <c r="L21" s="20"/>
      <c r="M21" s="20">
        <f t="shared" si="0"/>
        <v>7025</v>
      </c>
      <c r="N21" s="24">
        <f t="shared" si="1"/>
        <v>8171</v>
      </c>
      <c r="O21" s="25">
        <f t="shared" si="2"/>
        <v>193.1875</v>
      </c>
      <c r="P21" s="26"/>
      <c r="Q21" s="26">
        <v>20</v>
      </c>
      <c r="R21" s="24">
        <f t="shared" si="3"/>
        <v>7957.8125</v>
      </c>
      <c r="S21" s="25">
        <f t="shared" si="4"/>
        <v>66.737499999999997</v>
      </c>
      <c r="T21" s="27">
        <f t="shared" si="5"/>
        <v>46.737499999999997</v>
      </c>
    </row>
    <row r="22" spans="1:20" ht="15.75" x14ac:dyDescent="0.25">
      <c r="A22" s="28">
        <v>16</v>
      </c>
      <c r="B22" s="20">
        <v>1908446149</v>
      </c>
      <c r="C22" s="34">
        <v>1500</v>
      </c>
      <c r="D22" s="29">
        <v>12243</v>
      </c>
      <c r="E22" s="30">
        <v>30</v>
      </c>
      <c r="F22" s="30">
        <v>40</v>
      </c>
      <c r="G22" s="20"/>
      <c r="H22" s="30">
        <v>160</v>
      </c>
      <c r="I22" s="20">
        <v>5</v>
      </c>
      <c r="J22" s="20"/>
      <c r="K22" s="20"/>
      <c r="L22" s="20"/>
      <c r="M22" s="20">
        <f t="shared" si="0"/>
        <v>14683</v>
      </c>
      <c r="N22" s="24">
        <f t="shared" si="1"/>
        <v>15638</v>
      </c>
      <c r="O22" s="25">
        <f t="shared" si="2"/>
        <v>403.78250000000003</v>
      </c>
      <c r="P22" s="26">
        <v>1000</v>
      </c>
      <c r="Q22" s="26">
        <v>100</v>
      </c>
      <c r="R22" s="24">
        <f t="shared" si="3"/>
        <v>15134.217500000001</v>
      </c>
      <c r="S22" s="25">
        <f t="shared" si="4"/>
        <v>139.48849999999999</v>
      </c>
      <c r="T22" s="27">
        <f t="shared" si="5"/>
        <v>39.488499999999988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5192</v>
      </c>
      <c r="N23" s="24">
        <f t="shared" si="1"/>
        <v>5192</v>
      </c>
      <c r="O23" s="25">
        <f t="shared" si="2"/>
        <v>142.78</v>
      </c>
      <c r="P23" s="26"/>
      <c r="Q23" s="26">
        <v>50</v>
      </c>
      <c r="R23" s="24">
        <f t="shared" si="3"/>
        <v>4999.22</v>
      </c>
      <c r="S23" s="25">
        <f t="shared" si="4"/>
        <v>49.323999999999998</v>
      </c>
      <c r="T23" s="27">
        <f t="shared" si="5"/>
        <v>-0.67600000000000193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15212</v>
      </c>
      <c r="E24" s="30"/>
      <c r="F24" s="30"/>
      <c r="G24" s="30"/>
      <c r="H24" s="30"/>
      <c r="I24" s="20">
        <v>9</v>
      </c>
      <c r="J24" s="20"/>
      <c r="K24" s="20">
        <v>6</v>
      </c>
      <c r="L24" s="20"/>
      <c r="M24" s="20">
        <f t="shared" si="0"/>
        <v>15212</v>
      </c>
      <c r="N24" s="24">
        <f t="shared" si="1"/>
        <v>18023</v>
      </c>
      <c r="O24" s="25">
        <f t="shared" si="2"/>
        <v>418.33</v>
      </c>
      <c r="P24" s="26">
        <v>2100</v>
      </c>
      <c r="Q24" s="26">
        <v>125</v>
      </c>
      <c r="R24" s="24">
        <f t="shared" si="3"/>
        <v>17479.669999999998</v>
      </c>
      <c r="S24" s="25">
        <f t="shared" si="4"/>
        <v>144.51400000000001</v>
      </c>
      <c r="T24" s="27">
        <f t="shared" si="5"/>
        <v>19.51400000000001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5367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5367</v>
      </c>
      <c r="N25" s="24">
        <f t="shared" si="1"/>
        <v>5367</v>
      </c>
      <c r="O25" s="25">
        <f t="shared" si="2"/>
        <v>147.5925</v>
      </c>
      <c r="P25" s="26"/>
      <c r="Q25" s="26">
        <v>79</v>
      </c>
      <c r="R25" s="24">
        <f t="shared" si="3"/>
        <v>5140.4075000000003</v>
      </c>
      <c r="S25" s="25">
        <f t="shared" si="4"/>
        <v>50.986499999999999</v>
      </c>
      <c r="T25" s="27">
        <f t="shared" si="5"/>
        <v>-28.013500000000001</v>
      </c>
    </row>
    <row r="26" spans="1:20" ht="15.75" x14ac:dyDescent="0.25">
      <c r="A26" s="28">
        <v>70</v>
      </c>
      <c r="B26" s="20">
        <v>1908446153</v>
      </c>
      <c r="C26" s="36">
        <v>26</v>
      </c>
      <c r="D26" s="29">
        <v>6580</v>
      </c>
      <c r="E26" s="29">
        <v>20</v>
      </c>
      <c r="F26" s="30">
        <v>30</v>
      </c>
      <c r="G26" s="30"/>
      <c r="H26" s="30">
        <v>50</v>
      </c>
      <c r="I26" s="20">
        <v>30</v>
      </c>
      <c r="J26" s="20"/>
      <c r="K26" s="20">
        <v>5</v>
      </c>
      <c r="L26" s="20"/>
      <c r="M26" s="20">
        <f t="shared" si="0"/>
        <v>7730</v>
      </c>
      <c r="N26" s="24">
        <f t="shared" si="1"/>
        <v>14370</v>
      </c>
      <c r="O26" s="25">
        <f t="shared" si="2"/>
        <v>212.57499999999999</v>
      </c>
      <c r="P26" s="26">
        <v>1500</v>
      </c>
      <c r="Q26" s="26">
        <v>77</v>
      </c>
      <c r="R26" s="24">
        <f t="shared" si="3"/>
        <v>14080.424999999999</v>
      </c>
      <c r="S26" s="25">
        <f t="shared" si="4"/>
        <v>73.435000000000002</v>
      </c>
      <c r="T26" s="27">
        <f t="shared" si="5"/>
        <v>-3.5649999999999977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5091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5091</v>
      </c>
      <c r="N27" s="40">
        <f t="shared" si="1"/>
        <v>5091</v>
      </c>
      <c r="O27" s="25">
        <f t="shared" si="2"/>
        <v>140.0025</v>
      </c>
      <c r="P27" s="41"/>
      <c r="Q27" s="41">
        <v>100</v>
      </c>
      <c r="R27" s="24">
        <f t="shared" si="3"/>
        <v>4850.9975000000004</v>
      </c>
      <c r="S27" s="42">
        <f t="shared" si="4"/>
        <v>48.3645</v>
      </c>
      <c r="T27" s="43">
        <f t="shared" si="5"/>
        <v>-51.6355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170949</v>
      </c>
      <c r="E28" s="45">
        <f t="shared" si="6"/>
        <v>140</v>
      </c>
      <c r="F28" s="45">
        <f t="shared" ref="F28:T28" si="7">SUM(F7:F27)</f>
        <v>400</v>
      </c>
      <c r="G28" s="45">
        <f t="shared" si="7"/>
        <v>0</v>
      </c>
      <c r="H28" s="45">
        <f t="shared" si="7"/>
        <v>1450</v>
      </c>
      <c r="I28" s="45">
        <f t="shared" si="7"/>
        <v>99</v>
      </c>
      <c r="J28" s="45">
        <f t="shared" si="7"/>
        <v>1</v>
      </c>
      <c r="K28" s="45">
        <f t="shared" si="7"/>
        <v>51</v>
      </c>
      <c r="L28" s="45">
        <f t="shared" si="7"/>
        <v>0</v>
      </c>
      <c r="M28" s="45">
        <f t="shared" si="7"/>
        <v>190799</v>
      </c>
      <c r="N28" s="45">
        <f t="shared" si="7"/>
        <v>219181</v>
      </c>
      <c r="O28" s="46">
        <f t="shared" si="7"/>
        <v>5246.9724999999989</v>
      </c>
      <c r="P28" s="45">
        <f t="shared" si="7"/>
        <v>24463</v>
      </c>
      <c r="Q28" s="45">
        <f t="shared" si="7"/>
        <v>1797</v>
      </c>
      <c r="R28" s="45">
        <f t="shared" si="7"/>
        <v>212137.0275</v>
      </c>
      <c r="S28" s="45">
        <f t="shared" si="7"/>
        <v>1812.5905</v>
      </c>
      <c r="T28" s="47">
        <f t="shared" si="7"/>
        <v>15.59049999999997</v>
      </c>
    </row>
    <row r="29" spans="1:20" ht="15.75" thickBot="1" x14ac:dyDescent="0.3">
      <c r="A29" s="86" t="s">
        <v>39</v>
      </c>
      <c r="B29" s="87"/>
      <c r="C29" s="88"/>
      <c r="D29" s="48">
        <f>D4+D5-D28</f>
        <v>607484</v>
      </c>
      <c r="E29" s="48">
        <f t="shared" ref="E29:L29" si="8">E4+E5-E28</f>
        <v>3125</v>
      </c>
      <c r="F29" s="48">
        <f t="shared" si="8"/>
        <v>8040</v>
      </c>
      <c r="G29" s="48">
        <f t="shared" si="8"/>
        <v>700</v>
      </c>
      <c r="H29" s="48">
        <f t="shared" si="8"/>
        <v>17965</v>
      </c>
      <c r="I29" s="48">
        <f t="shared" si="8"/>
        <v>955</v>
      </c>
      <c r="J29" s="48">
        <f t="shared" si="8"/>
        <v>438</v>
      </c>
      <c r="K29" s="48">
        <f t="shared" si="8"/>
        <v>550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  <mergeCell ref="C4:C5"/>
  </mergeCells>
  <conditionalFormatting sqref="D29 E4:H6 E28:K29">
    <cfRule type="cellIs" dxfId="1269" priority="43" operator="equal">
      <formula>212030016606640</formula>
    </cfRule>
  </conditionalFormatting>
  <conditionalFormatting sqref="D29 E4:E6 E28:K29">
    <cfRule type="cellIs" dxfId="1268" priority="41" operator="equal">
      <formula>$E$4</formula>
    </cfRule>
    <cfRule type="cellIs" dxfId="1267" priority="42" operator="equal">
      <formula>2120</formula>
    </cfRule>
  </conditionalFormatting>
  <conditionalFormatting sqref="D29:E29 F4:F6 F28:F29">
    <cfRule type="cellIs" dxfId="1266" priority="39" operator="equal">
      <formula>$F$4</formula>
    </cfRule>
    <cfRule type="cellIs" dxfId="1265" priority="40" operator="equal">
      <formula>300</formula>
    </cfRule>
  </conditionalFormatting>
  <conditionalFormatting sqref="G4:G6 G28:G29">
    <cfRule type="cellIs" dxfId="1264" priority="37" operator="equal">
      <formula>$G$4</formula>
    </cfRule>
    <cfRule type="cellIs" dxfId="1263" priority="38" operator="equal">
      <formula>1660</formula>
    </cfRule>
  </conditionalFormatting>
  <conditionalFormatting sqref="H4:H6 H28:H29">
    <cfRule type="cellIs" dxfId="1262" priority="35" operator="equal">
      <formula>$H$4</formula>
    </cfRule>
    <cfRule type="cellIs" dxfId="1261" priority="36" operator="equal">
      <formula>6640</formula>
    </cfRule>
  </conditionalFormatting>
  <conditionalFormatting sqref="T6:T28">
    <cfRule type="cellIs" dxfId="1260" priority="34" operator="lessThan">
      <formula>0</formula>
    </cfRule>
  </conditionalFormatting>
  <conditionalFormatting sqref="T7:T27">
    <cfRule type="cellIs" dxfId="1259" priority="31" operator="lessThan">
      <formula>0</formula>
    </cfRule>
    <cfRule type="cellIs" dxfId="1258" priority="32" operator="lessThan">
      <formula>0</formula>
    </cfRule>
    <cfRule type="cellIs" dxfId="1257" priority="33" operator="lessThan">
      <formula>0</formula>
    </cfRule>
  </conditionalFormatting>
  <conditionalFormatting sqref="E4:E6 E28:K28">
    <cfRule type="cellIs" dxfId="1256" priority="30" operator="equal">
      <formula>$E$4</formula>
    </cfRule>
  </conditionalFormatting>
  <conditionalFormatting sqref="D28:D29 D6 D4:M4">
    <cfRule type="cellIs" dxfId="1255" priority="29" operator="equal">
      <formula>$D$4</formula>
    </cfRule>
  </conditionalFormatting>
  <conditionalFormatting sqref="I4:I6 I28:I29">
    <cfRule type="cellIs" dxfId="1254" priority="28" operator="equal">
      <formula>$I$4</formula>
    </cfRule>
  </conditionalFormatting>
  <conditionalFormatting sqref="J4:J6 J28:J29">
    <cfRule type="cellIs" dxfId="1253" priority="27" operator="equal">
      <formula>$J$4</formula>
    </cfRule>
  </conditionalFormatting>
  <conditionalFormatting sqref="K4:K6 K28:K29">
    <cfRule type="cellIs" dxfId="1252" priority="26" operator="equal">
      <formula>$K$4</formula>
    </cfRule>
  </conditionalFormatting>
  <conditionalFormatting sqref="M4:M6">
    <cfRule type="cellIs" dxfId="1251" priority="25" operator="equal">
      <formula>$L$4</formula>
    </cfRule>
  </conditionalFormatting>
  <conditionalFormatting sqref="T7:T28">
    <cfRule type="cellIs" dxfId="1250" priority="22" operator="lessThan">
      <formula>0</formula>
    </cfRule>
    <cfRule type="cellIs" dxfId="1249" priority="23" operator="lessThan">
      <formula>0</formula>
    </cfRule>
    <cfRule type="cellIs" dxfId="1248" priority="24" operator="lessThan">
      <formula>0</formula>
    </cfRule>
  </conditionalFormatting>
  <conditionalFormatting sqref="D5:K5">
    <cfRule type="cellIs" dxfId="1247" priority="21" operator="greaterThan">
      <formula>0</formula>
    </cfRule>
  </conditionalFormatting>
  <conditionalFormatting sqref="T6:T28">
    <cfRule type="cellIs" dxfId="1246" priority="20" operator="lessThan">
      <formula>0</formula>
    </cfRule>
  </conditionalFormatting>
  <conditionalFormatting sqref="T7:T27">
    <cfRule type="cellIs" dxfId="1245" priority="17" operator="lessThan">
      <formula>0</formula>
    </cfRule>
    <cfRule type="cellIs" dxfId="1244" priority="18" operator="lessThan">
      <formula>0</formula>
    </cfRule>
    <cfRule type="cellIs" dxfId="1243" priority="19" operator="lessThan">
      <formula>0</formula>
    </cfRule>
  </conditionalFormatting>
  <conditionalFormatting sqref="T7:T28">
    <cfRule type="cellIs" dxfId="1242" priority="14" operator="lessThan">
      <formula>0</formula>
    </cfRule>
    <cfRule type="cellIs" dxfId="1241" priority="15" operator="lessThan">
      <formula>0</formula>
    </cfRule>
    <cfRule type="cellIs" dxfId="1240" priority="16" operator="lessThan">
      <formula>0</formula>
    </cfRule>
  </conditionalFormatting>
  <conditionalFormatting sqref="D5:K5">
    <cfRule type="cellIs" dxfId="1239" priority="13" operator="greaterThan">
      <formula>0</formula>
    </cfRule>
  </conditionalFormatting>
  <conditionalFormatting sqref="L4 L6 L28:L29">
    <cfRule type="cellIs" dxfId="1238" priority="12" operator="equal">
      <formula>$L$4</formula>
    </cfRule>
  </conditionalFormatting>
  <conditionalFormatting sqref="D7:S7">
    <cfRule type="cellIs" dxfId="1237" priority="11" operator="greaterThan">
      <formula>0</formula>
    </cfRule>
  </conditionalFormatting>
  <conditionalFormatting sqref="D9:S9">
    <cfRule type="cellIs" dxfId="1236" priority="10" operator="greaterThan">
      <formula>0</formula>
    </cfRule>
  </conditionalFormatting>
  <conditionalFormatting sqref="D11:S11">
    <cfRule type="cellIs" dxfId="1235" priority="9" operator="greaterThan">
      <formula>0</formula>
    </cfRule>
  </conditionalFormatting>
  <conditionalFormatting sqref="D13:S13">
    <cfRule type="cellIs" dxfId="1234" priority="8" operator="greaterThan">
      <formula>0</formula>
    </cfRule>
  </conditionalFormatting>
  <conditionalFormatting sqref="D15:S15">
    <cfRule type="cellIs" dxfId="1233" priority="7" operator="greaterThan">
      <formula>0</formula>
    </cfRule>
  </conditionalFormatting>
  <conditionalFormatting sqref="D17:S17">
    <cfRule type="cellIs" dxfId="1232" priority="6" operator="greaterThan">
      <formula>0</formula>
    </cfRule>
  </conditionalFormatting>
  <conditionalFormatting sqref="D19:S19">
    <cfRule type="cellIs" dxfId="1231" priority="5" operator="greaterThan">
      <formula>0</formula>
    </cfRule>
  </conditionalFormatting>
  <conditionalFormatting sqref="D21:S21">
    <cfRule type="cellIs" dxfId="1230" priority="4" operator="greaterThan">
      <formula>0</formula>
    </cfRule>
  </conditionalFormatting>
  <conditionalFormatting sqref="D23:S23">
    <cfRule type="cellIs" dxfId="1229" priority="3" operator="greaterThan">
      <formula>0</formula>
    </cfRule>
  </conditionalFormatting>
  <conditionalFormatting sqref="D25:S25">
    <cfRule type="cellIs" dxfId="1228" priority="2" operator="greaterThan">
      <formula>0</formula>
    </cfRule>
  </conditionalFormatting>
  <conditionalFormatting sqref="D27:S27">
    <cfRule type="cellIs" dxfId="1227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58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'4'!D29</f>
        <v>607484</v>
      </c>
      <c r="E4" s="2">
        <f>'4'!E29</f>
        <v>3125</v>
      </c>
      <c r="F4" s="2">
        <f>'4'!F29</f>
        <v>8040</v>
      </c>
      <c r="G4" s="2">
        <f>'4'!G29</f>
        <v>700</v>
      </c>
      <c r="H4" s="2">
        <f>'4'!H29</f>
        <v>17965</v>
      </c>
      <c r="I4" s="2">
        <f>'4'!I29</f>
        <v>955</v>
      </c>
      <c r="J4" s="2">
        <f>'4'!J29</f>
        <v>438</v>
      </c>
      <c r="K4" s="2">
        <f>'4'!K29</f>
        <v>550</v>
      </c>
      <c r="L4" s="2">
        <f>'4'!L29</f>
        <v>0</v>
      </c>
      <c r="M4" s="2">
        <f>'4'!M29</f>
        <v>0</v>
      </c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7000</v>
      </c>
      <c r="N7" s="24">
        <f>D7+E7*20+F7*10+G7*9+H7*9+I7*191+J7*191+K7*182+L7*100</f>
        <v>7000</v>
      </c>
      <c r="O7" s="25">
        <f>M7*2.75%</f>
        <v>192.5</v>
      </c>
      <c r="P7" s="26"/>
      <c r="Q7" s="26">
        <v>77</v>
      </c>
      <c r="R7" s="24">
        <f>M7-(M7*2.75%)+I7*191+J7*191+K7*182+L7*100-Q7</f>
        <v>6730.5</v>
      </c>
      <c r="S7" s="25">
        <f>M7*0.95%</f>
        <v>66.5</v>
      </c>
      <c r="T7" s="27">
        <f>S7-Q7</f>
        <v>-10.5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4999</v>
      </c>
      <c r="E8" s="30">
        <v>20</v>
      </c>
      <c r="F8" s="30">
        <v>70</v>
      </c>
      <c r="G8" s="30"/>
      <c r="H8" s="30">
        <v>80</v>
      </c>
      <c r="I8" s="20"/>
      <c r="J8" s="20"/>
      <c r="K8" s="20"/>
      <c r="L8" s="20"/>
      <c r="M8" s="20">
        <f t="shared" ref="M8:M27" si="0">D8+E8*20+F8*10+G8*9+H8*9</f>
        <v>6819</v>
      </c>
      <c r="N8" s="24">
        <f t="shared" ref="N8:N27" si="1">D8+E8*20+F8*10+G8*9+H8*9+I8*191+J8*191+K8*182+L8*100</f>
        <v>6819</v>
      </c>
      <c r="O8" s="25">
        <f t="shared" ref="O8:O27" si="2">M8*2.75%</f>
        <v>187.52250000000001</v>
      </c>
      <c r="P8" s="26">
        <v>-5724</v>
      </c>
      <c r="Q8" s="26">
        <v>80</v>
      </c>
      <c r="R8" s="24">
        <f t="shared" ref="R8:R27" si="3">M8-(M8*2.75%)+I8*191+J8*191+K8*182+L8*100-Q8</f>
        <v>6551.4775</v>
      </c>
      <c r="S8" s="25">
        <f t="shared" ref="S8:S27" si="4">M8*0.95%</f>
        <v>64.780500000000004</v>
      </c>
      <c r="T8" s="27">
        <f t="shared" ref="T8:T27" si="5">S8-Q8</f>
        <v>-15.219499999999996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18945</v>
      </c>
      <c r="E9" s="30">
        <v>70</v>
      </c>
      <c r="F9" s="30">
        <v>100</v>
      </c>
      <c r="G9" s="30">
        <v>20</v>
      </c>
      <c r="H9" s="30">
        <v>250</v>
      </c>
      <c r="I9" s="20"/>
      <c r="J9" s="20"/>
      <c r="K9" s="20">
        <v>5</v>
      </c>
      <c r="L9" s="20"/>
      <c r="M9" s="20">
        <f t="shared" si="0"/>
        <v>23775</v>
      </c>
      <c r="N9" s="24">
        <f t="shared" si="1"/>
        <v>24685</v>
      </c>
      <c r="O9" s="25">
        <f t="shared" si="2"/>
        <v>653.8125</v>
      </c>
      <c r="P9" s="26">
        <v>-2000</v>
      </c>
      <c r="Q9" s="26">
        <v>152</v>
      </c>
      <c r="R9" s="24">
        <f t="shared" si="3"/>
        <v>23879.1875</v>
      </c>
      <c r="S9" s="25">
        <f t="shared" si="4"/>
        <v>225.86249999999998</v>
      </c>
      <c r="T9" s="27">
        <f t="shared" si="5"/>
        <v>73.862499999999983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5477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5477</v>
      </c>
      <c r="N10" s="24">
        <f t="shared" si="1"/>
        <v>5477</v>
      </c>
      <c r="O10" s="25">
        <f t="shared" si="2"/>
        <v>150.61750000000001</v>
      </c>
      <c r="P10" s="26"/>
      <c r="Q10" s="26">
        <v>23</v>
      </c>
      <c r="R10" s="24">
        <f t="shared" si="3"/>
        <v>5303.3824999999997</v>
      </c>
      <c r="S10" s="25">
        <f t="shared" si="4"/>
        <v>52.031500000000001</v>
      </c>
      <c r="T10" s="27">
        <f t="shared" si="5"/>
        <v>29.031500000000001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14446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14446</v>
      </c>
      <c r="N11" s="24">
        <f t="shared" si="1"/>
        <v>14446</v>
      </c>
      <c r="O11" s="25">
        <f t="shared" si="2"/>
        <v>397.26499999999999</v>
      </c>
      <c r="P11" s="26"/>
      <c r="Q11" s="26">
        <v>39</v>
      </c>
      <c r="R11" s="24">
        <f t="shared" si="3"/>
        <v>14009.735000000001</v>
      </c>
      <c r="S11" s="25">
        <f t="shared" si="4"/>
        <v>137.23699999999999</v>
      </c>
      <c r="T11" s="27">
        <f t="shared" si="5"/>
        <v>98.236999999999995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6030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6030</v>
      </c>
      <c r="N12" s="24">
        <f t="shared" si="1"/>
        <v>6940</v>
      </c>
      <c r="O12" s="25">
        <f t="shared" si="2"/>
        <v>165.82499999999999</v>
      </c>
      <c r="P12" s="26"/>
      <c r="Q12" s="26">
        <v>34</v>
      </c>
      <c r="R12" s="24">
        <f t="shared" si="3"/>
        <v>6740.1750000000002</v>
      </c>
      <c r="S12" s="25">
        <f t="shared" si="4"/>
        <v>57.284999999999997</v>
      </c>
      <c r="T12" s="27">
        <f t="shared" si="5"/>
        <v>23.284999999999997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8028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8028</v>
      </c>
      <c r="N13" s="24">
        <f t="shared" si="1"/>
        <v>8028</v>
      </c>
      <c r="O13" s="25">
        <f t="shared" si="2"/>
        <v>220.77</v>
      </c>
      <c r="P13" s="26"/>
      <c r="Q13" s="26">
        <v>12</v>
      </c>
      <c r="R13" s="24">
        <f t="shared" si="3"/>
        <v>7795.23</v>
      </c>
      <c r="S13" s="25">
        <f t="shared" si="4"/>
        <v>76.265999999999991</v>
      </c>
      <c r="T13" s="27">
        <f t="shared" si="5"/>
        <v>64.265999999999991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6607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7507</v>
      </c>
      <c r="N14" s="24">
        <f t="shared" si="1"/>
        <v>7507</v>
      </c>
      <c r="O14" s="25">
        <f t="shared" si="2"/>
        <v>206.4425</v>
      </c>
      <c r="P14" s="26"/>
      <c r="Q14" s="26">
        <v>171</v>
      </c>
      <c r="R14" s="24">
        <f t="shared" si="3"/>
        <v>7129.5574999999999</v>
      </c>
      <c r="S14" s="25">
        <f t="shared" si="4"/>
        <v>71.316500000000005</v>
      </c>
      <c r="T14" s="27">
        <f t="shared" si="5"/>
        <v>-99.683499999999995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25010</v>
      </c>
      <c r="E15" s="30">
        <v>20</v>
      </c>
      <c r="F15" s="30">
        <v>10</v>
      </c>
      <c r="G15" s="30"/>
      <c r="H15" s="30"/>
      <c r="I15" s="20">
        <v>10</v>
      </c>
      <c r="J15" s="20"/>
      <c r="K15" s="20">
        <v>4</v>
      </c>
      <c r="L15" s="20"/>
      <c r="M15" s="20">
        <f t="shared" si="0"/>
        <v>25510</v>
      </c>
      <c r="N15" s="24">
        <f t="shared" si="1"/>
        <v>28148</v>
      </c>
      <c r="O15" s="25">
        <f t="shared" si="2"/>
        <v>701.52499999999998</v>
      </c>
      <c r="P15" s="26">
        <v>47360</v>
      </c>
      <c r="Q15" s="26">
        <v>147</v>
      </c>
      <c r="R15" s="24">
        <f t="shared" si="3"/>
        <v>27299.474999999999</v>
      </c>
      <c r="S15" s="25">
        <f t="shared" si="4"/>
        <v>242.345</v>
      </c>
      <c r="T15" s="27">
        <f t="shared" si="5"/>
        <v>95.344999999999999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12486</v>
      </c>
      <c r="E16" s="30">
        <v>30</v>
      </c>
      <c r="F16" s="30">
        <v>50</v>
      </c>
      <c r="G16" s="30">
        <v>150</v>
      </c>
      <c r="H16" s="30">
        <v>60</v>
      </c>
      <c r="I16" s="20"/>
      <c r="J16" s="20"/>
      <c r="K16" s="20">
        <v>10</v>
      </c>
      <c r="L16" s="20"/>
      <c r="M16" s="20">
        <f t="shared" si="0"/>
        <v>15476</v>
      </c>
      <c r="N16" s="24">
        <f t="shared" si="1"/>
        <v>17296</v>
      </c>
      <c r="O16" s="25">
        <f t="shared" si="2"/>
        <v>425.59</v>
      </c>
      <c r="P16" s="26">
        <v>9000</v>
      </c>
      <c r="Q16" s="26">
        <v>119</v>
      </c>
      <c r="R16" s="24">
        <f t="shared" si="3"/>
        <v>16751.41</v>
      </c>
      <c r="S16" s="25">
        <f t="shared" si="4"/>
        <v>147.02199999999999</v>
      </c>
      <c r="T16" s="27">
        <f t="shared" si="5"/>
        <v>28.021999999999991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13010</v>
      </c>
      <c r="E17" s="30">
        <v>30</v>
      </c>
      <c r="F17" s="30">
        <v>150</v>
      </c>
      <c r="G17" s="30"/>
      <c r="H17" s="30">
        <v>150</v>
      </c>
      <c r="I17" s="20">
        <v>10</v>
      </c>
      <c r="J17" s="20"/>
      <c r="K17" s="20">
        <v>10</v>
      </c>
      <c r="L17" s="20"/>
      <c r="M17" s="20">
        <f t="shared" si="0"/>
        <v>16460</v>
      </c>
      <c r="N17" s="24">
        <f t="shared" si="1"/>
        <v>20190</v>
      </c>
      <c r="O17" s="25">
        <f t="shared" si="2"/>
        <v>452.65</v>
      </c>
      <c r="P17" s="26"/>
      <c r="Q17" s="26">
        <v>100</v>
      </c>
      <c r="R17" s="24">
        <f t="shared" si="3"/>
        <v>19637.349999999999</v>
      </c>
      <c r="S17" s="25">
        <f t="shared" si="4"/>
        <v>156.37</v>
      </c>
      <c r="T17" s="27">
        <f t="shared" si="5"/>
        <v>56.370000000000005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9589</v>
      </c>
      <c r="E18" s="30"/>
      <c r="F18" s="30"/>
      <c r="G18" s="30"/>
      <c r="H18" s="30">
        <v>50</v>
      </c>
      <c r="I18" s="20">
        <v>1</v>
      </c>
      <c r="J18" s="20"/>
      <c r="K18" s="20"/>
      <c r="L18" s="20"/>
      <c r="M18" s="20">
        <f t="shared" si="0"/>
        <v>10039</v>
      </c>
      <c r="N18" s="24">
        <f t="shared" si="1"/>
        <v>10230</v>
      </c>
      <c r="O18" s="25">
        <f t="shared" si="2"/>
        <v>276.07249999999999</v>
      </c>
      <c r="P18" s="26">
        <v>-8297</v>
      </c>
      <c r="Q18" s="26">
        <v>100</v>
      </c>
      <c r="R18" s="24">
        <f t="shared" si="3"/>
        <v>9853.9274999999998</v>
      </c>
      <c r="S18" s="25">
        <f t="shared" si="4"/>
        <v>95.370499999999993</v>
      </c>
      <c r="T18" s="27">
        <f t="shared" si="5"/>
        <v>-4.6295000000000073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10037</v>
      </c>
      <c r="E19" s="30"/>
      <c r="F19" s="30"/>
      <c r="G19" s="30"/>
      <c r="H19" s="30">
        <v>20</v>
      </c>
      <c r="I19" s="20">
        <v>10</v>
      </c>
      <c r="J19" s="20"/>
      <c r="K19" s="20">
        <v>10</v>
      </c>
      <c r="L19" s="20"/>
      <c r="M19" s="20">
        <f t="shared" si="0"/>
        <v>10217</v>
      </c>
      <c r="N19" s="24">
        <f t="shared" si="1"/>
        <v>13947</v>
      </c>
      <c r="O19" s="25">
        <f t="shared" si="2"/>
        <v>280.96750000000003</v>
      </c>
      <c r="P19" s="26"/>
      <c r="Q19" s="26">
        <v>100</v>
      </c>
      <c r="R19" s="24">
        <f t="shared" si="3"/>
        <v>13566.032499999999</v>
      </c>
      <c r="S19" s="25">
        <f t="shared" si="4"/>
        <v>97.061499999999995</v>
      </c>
      <c r="T19" s="27">
        <f t="shared" si="5"/>
        <v>-2.9385000000000048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6996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6996</v>
      </c>
      <c r="N20" s="24">
        <f t="shared" si="1"/>
        <v>6996</v>
      </c>
      <c r="O20" s="25">
        <f t="shared" si="2"/>
        <v>192.39000000000001</v>
      </c>
      <c r="P20" s="26"/>
      <c r="Q20" s="26">
        <v>120</v>
      </c>
      <c r="R20" s="24">
        <f t="shared" si="3"/>
        <v>6683.61</v>
      </c>
      <c r="S20" s="25">
        <f t="shared" si="4"/>
        <v>66.462000000000003</v>
      </c>
      <c r="T20" s="27">
        <f t="shared" si="5"/>
        <v>-53.537999999999997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5667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5667</v>
      </c>
      <c r="N21" s="24">
        <f t="shared" si="1"/>
        <v>7577</v>
      </c>
      <c r="O21" s="25">
        <f t="shared" si="2"/>
        <v>155.8425</v>
      </c>
      <c r="P21" s="26">
        <v>-515</v>
      </c>
      <c r="Q21" s="26">
        <v>20</v>
      </c>
      <c r="R21" s="24">
        <f t="shared" si="3"/>
        <v>7401.1575000000003</v>
      </c>
      <c r="S21" s="25">
        <f t="shared" si="4"/>
        <v>53.836500000000001</v>
      </c>
      <c r="T21" s="27">
        <f t="shared" si="5"/>
        <v>33.836500000000001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23929</v>
      </c>
      <c r="E22" s="30"/>
      <c r="F22" s="30"/>
      <c r="G22" s="20"/>
      <c r="H22" s="30"/>
      <c r="I22" s="20"/>
      <c r="J22" s="20"/>
      <c r="K22" s="20">
        <v>7</v>
      </c>
      <c r="L22" s="20"/>
      <c r="M22" s="20">
        <f t="shared" si="0"/>
        <v>23929</v>
      </c>
      <c r="N22" s="24">
        <f t="shared" si="1"/>
        <v>25203</v>
      </c>
      <c r="O22" s="25">
        <f t="shared" si="2"/>
        <v>658.04750000000001</v>
      </c>
      <c r="P22" s="26"/>
      <c r="Q22" s="26">
        <v>150</v>
      </c>
      <c r="R22" s="24">
        <f t="shared" si="3"/>
        <v>24394.952499999999</v>
      </c>
      <c r="S22" s="25">
        <f t="shared" si="4"/>
        <v>227.32550000000001</v>
      </c>
      <c r="T22" s="27">
        <f t="shared" si="5"/>
        <v>77.325500000000005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7352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7352</v>
      </c>
      <c r="N23" s="24">
        <f t="shared" si="1"/>
        <v>7352</v>
      </c>
      <c r="O23" s="25">
        <f t="shared" si="2"/>
        <v>202.18</v>
      </c>
      <c r="P23" s="26">
        <v>-7080</v>
      </c>
      <c r="Q23" s="26">
        <v>70</v>
      </c>
      <c r="R23" s="24">
        <f t="shared" si="3"/>
        <v>7079.82</v>
      </c>
      <c r="S23" s="25">
        <f t="shared" si="4"/>
        <v>69.843999999999994</v>
      </c>
      <c r="T23" s="27">
        <f t="shared" si="5"/>
        <v>-0.15600000000000591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24879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24879</v>
      </c>
      <c r="N24" s="24">
        <f t="shared" si="1"/>
        <v>24879</v>
      </c>
      <c r="O24" s="25">
        <f t="shared" si="2"/>
        <v>684.17250000000001</v>
      </c>
      <c r="P24" s="26">
        <v>-1000</v>
      </c>
      <c r="Q24" s="26">
        <v>145</v>
      </c>
      <c r="R24" s="24">
        <f t="shared" si="3"/>
        <v>24049.827499999999</v>
      </c>
      <c r="S24" s="25">
        <f t="shared" si="4"/>
        <v>236.35049999999998</v>
      </c>
      <c r="T24" s="27">
        <f t="shared" si="5"/>
        <v>91.350499999999982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6732</v>
      </c>
      <c r="E25" s="30">
        <v>10</v>
      </c>
      <c r="F25" s="30">
        <v>40</v>
      </c>
      <c r="G25" s="30"/>
      <c r="H25" s="30">
        <v>70</v>
      </c>
      <c r="I25" s="20">
        <v>9</v>
      </c>
      <c r="J25" s="20"/>
      <c r="K25" s="20">
        <v>6</v>
      </c>
      <c r="L25" s="20"/>
      <c r="M25" s="20">
        <f t="shared" si="0"/>
        <v>7962</v>
      </c>
      <c r="N25" s="24">
        <f t="shared" si="1"/>
        <v>10773</v>
      </c>
      <c r="O25" s="25">
        <f t="shared" si="2"/>
        <v>218.95500000000001</v>
      </c>
      <c r="P25" s="26">
        <v>5000</v>
      </c>
      <c r="Q25" s="26">
        <v>87</v>
      </c>
      <c r="R25" s="24">
        <f t="shared" si="3"/>
        <v>10467.045</v>
      </c>
      <c r="S25" s="25">
        <f t="shared" si="4"/>
        <v>75.638999999999996</v>
      </c>
      <c r="T25" s="27">
        <f t="shared" si="5"/>
        <v>-11.361000000000004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12758</v>
      </c>
      <c r="E26" s="29"/>
      <c r="F26" s="30"/>
      <c r="G26" s="30"/>
      <c r="H26" s="30">
        <v>30</v>
      </c>
      <c r="I26" s="20">
        <v>10</v>
      </c>
      <c r="J26" s="20"/>
      <c r="K26" s="20"/>
      <c r="L26" s="20"/>
      <c r="M26" s="20">
        <f t="shared" si="0"/>
        <v>13028</v>
      </c>
      <c r="N26" s="24">
        <f t="shared" si="1"/>
        <v>14938</v>
      </c>
      <c r="O26" s="25">
        <f t="shared" si="2"/>
        <v>358.27</v>
      </c>
      <c r="P26" s="26">
        <v>-1500</v>
      </c>
      <c r="Q26" s="26">
        <v>100</v>
      </c>
      <c r="R26" s="24">
        <f t="shared" si="3"/>
        <v>14479.73</v>
      </c>
      <c r="S26" s="25">
        <f t="shared" si="4"/>
        <v>123.76599999999999</v>
      </c>
      <c r="T26" s="27">
        <f t="shared" si="5"/>
        <v>23.765999999999991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19997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19997</v>
      </c>
      <c r="N27" s="40">
        <f t="shared" si="1"/>
        <v>19997</v>
      </c>
      <c r="O27" s="25">
        <f t="shared" si="2"/>
        <v>549.91750000000002</v>
      </c>
      <c r="P27" s="41">
        <v>-19350</v>
      </c>
      <c r="Q27" s="41">
        <v>100</v>
      </c>
      <c r="R27" s="24">
        <f t="shared" si="3"/>
        <v>19347.0825</v>
      </c>
      <c r="S27" s="42">
        <f t="shared" si="4"/>
        <v>189.97149999999999</v>
      </c>
      <c r="T27" s="43">
        <f t="shared" si="5"/>
        <v>89.971499999999992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249974</v>
      </c>
      <c r="E28" s="45">
        <f t="shared" si="6"/>
        <v>180</v>
      </c>
      <c r="F28" s="45">
        <f t="shared" ref="F28:T28" si="7">SUM(F7:F27)</f>
        <v>420</v>
      </c>
      <c r="G28" s="45">
        <f t="shared" si="7"/>
        <v>170</v>
      </c>
      <c r="H28" s="45">
        <f t="shared" si="7"/>
        <v>810</v>
      </c>
      <c r="I28" s="45">
        <f t="shared" si="7"/>
        <v>60</v>
      </c>
      <c r="J28" s="45">
        <f t="shared" si="7"/>
        <v>0</v>
      </c>
      <c r="K28" s="45">
        <f t="shared" si="7"/>
        <v>57</v>
      </c>
      <c r="L28" s="45">
        <f t="shared" si="7"/>
        <v>0</v>
      </c>
      <c r="M28" s="45">
        <f t="shared" si="7"/>
        <v>266594</v>
      </c>
      <c r="N28" s="45">
        <f t="shared" si="7"/>
        <v>288428</v>
      </c>
      <c r="O28" s="46">
        <f t="shared" si="7"/>
        <v>7331.3349999999991</v>
      </c>
      <c r="P28" s="45">
        <f t="shared" si="7"/>
        <v>15894</v>
      </c>
      <c r="Q28" s="45">
        <f t="shared" si="7"/>
        <v>1946</v>
      </c>
      <c r="R28" s="45">
        <f t="shared" si="7"/>
        <v>279150.66500000004</v>
      </c>
      <c r="S28" s="45">
        <f t="shared" si="7"/>
        <v>2532.6430000000005</v>
      </c>
      <c r="T28" s="47">
        <f t="shared" si="7"/>
        <v>586.64299999999992</v>
      </c>
    </row>
    <row r="29" spans="1:20" ht="15.75" thickBot="1" x14ac:dyDescent="0.3">
      <c r="A29" s="86" t="s">
        <v>39</v>
      </c>
      <c r="B29" s="87"/>
      <c r="C29" s="88"/>
      <c r="D29" s="48">
        <f>D4+D5-D28</f>
        <v>669198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26" priority="43" operator="equal">
      <formula>212030016606640</formula>
    </cfRule>
  </conditionalFormatting>
  <conditionalFormatting sqref="D29 E4:E6 E28:K29">
    <cfRule type="cellIs" dxfId="1225" priority="41" operator="equal">
      <formula>$E$4</formula>
    </cfRule>
    <cfRule type="cellIs" dxfId="1224" priority="42" operator="equal">
      <formula>2120</formula>
    </cfRule>
  </conditionalFormatting>
  <conditionalFormatting sqref="D29:E29 F4:F6 F28:F29">
    <cfRule type="cellIs" dxfId="1223" priority="39" operator="equal">
      <formula>$F$4</formula>
    </cfRule>
    <cfRule type="cellIs" dxfId="1222" priority="40" operator="equal">
      <formula>300</formula>
    </cfRule>
  </conditionalFormatting>
  <conditionalFormatting sqref="G4:G6 G28:G29">
    <cfRule type="cellIs" dxfId="1221" priority="37" operator="equal">
      <formula>$G$4</formula>
    </cfRule>
    <cfRule type="cellIs" dxfId="1220" priority="38" operator="equal">
      <formula>1660</formula>
    </cfRule>
  </conditionalFormatting>
  <conditionalFormatting sqref="H4:H6 H28:H29">
    <cfRule type="cellIs" dxfId="1219" priority="35" operator="equal">
      <formula>$H$4</formula>
    </cfRule>
    <cfRule type="cellIs" dxfId="1218" priority="36" operator="equal">
      <formula>6640</formula>
    </cfRule>
  </conditionalFormatting>
  <conditionalFormatting sqref="T6:T28">
    <cfRule type="cellIs" dxfId="1217" priority="34" operator="lessThan">
      <formula>0</formula>
    </cfRule>
  </conditionalFormatting>
  <conditionalFormatting sqref="T7:T27">
    <cfRule type="cellIs" dxfId="1216" priority="31" operator="lessThan">
      <formula>0</formula>
    </cfRule>
    <cfRule type="cellIs" dxfId="1215" priority="32" operator="lessThan">
      <formula>0</formula>
    </cfRule>
    <cfRule type="cellIs" dxfId="1214" priority="33" operator="lessThan">
      <formula>0</formula>
    </cfRule>
  </conditionalFormatting>
  <conditionalFormatting sqref="E4:E6 E28:K28">
    <cfRule type="cellIs" dxfId="1213" priority="30" operator="equal">
      <formula>$E$4</formula>
    </cfRule>
  </conditionalFormatting>
  <conditionalFormatting sqref="D28:D29 D6 D4:M4">
    <cfRule type="cellIs" dxfId="1212" priority="29" operator="equal">
      <formula>$D$4</formula>
    </cfRule>
  </conditionalFormatting>
  <conditionalFormatting sqref="I4:I6 I28:I29">
    <cfRule type="cellIs" dxfId="1211" priority="28" operator="equal">
      <formula>$I$4</formula>
    </cfRule>
  </conditionalFormatting>
  <conditionalFormatting sqref="J4:J6 J28:J29">
    <cfRule type="cellIs" dxfId="1210" priority="27" operator="equal">
      <formula>$J$4</formula>
    </cfRule>
  </conditionalFormatting>
  <conditionalFormatting sqref="K4:K6 K28:K29">
    <cfRule type="cellIs" dxfId="1209" priority="26" operator="equal">
      <formula>$K$4</formula>
    </cfRule>
  </conditionalFormatting>
  <conditionalFormatting sqref="M4:M6">
    <cfRule type="cellIs" dxfId="1208" priority="25" operator="equal">
      <formula>$L$4</formula>
    </cfRule>
  </conditionalFormatting>
  <conditionalFormatting sqref="T7:T28">
    <cfRule type="cellIs" dxfId="1207" priority="22" operator="lessThan">
      <formula>0</formula>
    </cfRule>
    <cfRule type="cellIs" dxfId="1206" priority="23" operator="lessThan">
      <formula>0</formula>
    </cfRule>
    <cfRule type="cellIs" dxfId="1205" priority="24" operator="lessThan">
      <formula>0</formula>
    </cfRule>
  </conditionalFormatting>
  <conditionalFormatting sqref="D5:K5">
    <cfRule type="cellIs" dxfId="1204" priority="21" operator="greaterThan">
      <formula>0</formula>
    </cfRule>
  </conditionalFormatting>
  <conditionalFormatting sqref="T6:T28">
    <cfRule type="cellIs" dxfId="1203" priority="20" operator="lessThan">
      <formula>0</formula>
    </cfRule>
  </conditionalFormatting>
  <conditionalFormatting sqref="T7:T27">
    <cfRule type="cellIs" dxfId="1202" priority="17" operator="lessThan">
      <formula>0</formula>
    </cfRule>
    <cfRule type="cellIs" dxfId="1201" priority="18" operator="lessThan">
      <formula>0</formula>
    </cfRule>
    <cfRule type="cellIs" dxfId="1200" priority="19" operator="lessThan">
      <formula>0</formula>
    </cfRule>
  </conditionalFormatting>
  <conditionalFormatting sqref="T7:T28">
    <cfRule type="cellIs" dxfId="1199" priority="14" operator="lessThan">
      <formula>0</formula>
    </cfRule>
    <cfRule type="cellIs" dxfId="1198" priority="15" operator="lessThan">
      <formula>0</formula>
    </cfRule>
    <cfRule type="cellIs" dxfId="1197" priority="16" operator="lessThan">
      <formula>0</formula>
    </cfRule>
  </conditionalFormatting>
  <conditionalFormatting sqref="D5:K5">
    <cfRule type="cellIs" dxfId="1196" priority="13" operator="greaterThan">
      <formula>0</formula>
    </cfRule>
  </conditionalFormatting>
  <conditionalFormatting sqref="L4 L6 L28:L29">
    <cfRule type="cellIs" dxfId="1195" priority="12" operator="equal">
      <formula>$L$4</formula>
    </cfRule>
  </conditionalFormatting>
  <conditionalFormatting sqref="D7:S7">
    <cfRule type="cellIs" dxfId="1194" priority="11" operator="greaterThan">
      <formula>0</formula>
    </cfRule>
  </conditionalFormatting>
  <conditionalFormatting sqref="D9:S9">
    <cfRule type="cellIs" dxfId="1193" priority="10" operator="greaterThan">
      <formula>0</formula>
    </cfRule>
  </conditionalFormatting>
  <conditionalFormatting sqref="D11:S11">
    <cfRule type="cellIs" dxfId="1192" priority="9" operator="greaterThan">
      <formula>0</formula>
    </cfRule>
  </conditionalFormatting>
  <conditionalFormatting sqref="D13:S13">
    <cfRule type="cellIs" dxfId="1191" priority="8" operator="greaterThan">
      <formula>0</formula>
    </cfRule>
  </conditionalFormatting>
  <conditionalFormatting sqref="D15:S15">
    <cfRule type="cellIs" dxfId="1190" priority="7" operator="greaterThan">
      <formula>0</formula>
    </cfRule>
  </conditionalFormatting>
  <conditionalFormatting sqref="D17:S17">
    <cfRule type="cellIs" dxfId="1189" priority="6" operator="greaterThan">
      <formula>0</formula>
    </cfRule>
  </conditionalFormatting>
  <conditionalFormatting sqref="D19:S19">
    <cfRule type="cellIs" dxfId="1188" priority="5" operator="greaterThan">
      <formula>0</formula>
    </cfRule>
  </conditionalFormatting>
  <conditionalFormatting sqref="D21:S21">
    <cfRule type="cellIs" dxfId="1187" priority="4" operator="greaterThan">
      <formula>0</formula>
    </cfRule>
  </conditionalFormatting>
  <conditionalFormatting sqref="D23:S23">
    <cfRule type="cellIs" dxfId="1186" priority="3" operator="greaterThan">
      <formula>0</formula>
    </cfRule>
  </conditionalFormatting>
  <conditionalFormatting sqref="D25:S25">
    <cfRule type="cellIs" dxfId="1185" priority="2" operator="greaterThan">
      <formula>0</formula>
    </cfRule>
  </conditionalFormatting>
  <conditionalFormatting sqref="D27:S27">
    <cfRule type="cellIs" dxfId="1184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60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'5'!D29</f>
        <v>669198</v>
      </c>
      <c r="E4" s="2">
        <f>'5'!E29</f>
        <v>2945</v>
      </c>
      <c r="F4" s="2">
        <f>'5'!F29</f>
        <v>7620</v>
      </c>
      <c r="G4" s="2">
        <f>'5'!G29</f>
        <v>530</v>
      </c>
      <c r="H4" s="2">
        <f>'5'!H29</f>
        <v>17155</v>
      </c>
      <c r="I4" s="2">
        <f>'5'!I29</f>
        <v>895</v>
      </c>
      <c r="J4" s="2">
        <f>'5'!J29</f>
        <v>438</v>
      </c>
      <c r="K4" s="2">
        <f>'5'!K29</f>
        <v>493</v>
      </c>
      <c r="L4" s="2">
        <f>'5'!L29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26265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26265</v>
      </c>
      <c r="N15" s="24">
        <f t="shared" si="1"/>
        <v>26265</v>
      </c>
      <c r="O15" s="25">
        <f t="shared" si="2"/>
        <v>722.28750000000002</v>
      </c>
      <c r="P15" s="26"/>
      <c r="Q15" s="26">
        <v>50</v>
      </c>
      <c r="R15" s="24">
        <f t="shared" si="3"/>
        <v>25492.712500000001</v>
      </c>
      <c r="S15" s="25">
        <f t="shared" si="4"/>
        <v>249.51749999999998</v>
      </c>
      <c r="T15" s="27">
        <f t="shared" si="5"/>
        <v>199.51749999999998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/>
      <c r="R19" s="24">
        <f t="shared" si="3"/>
        <v>4998.6499999999996</v>
      </c>
      <c r="S19" s="25">
        <f t="shared" si="4"/>
        <v>48.83</v>
      </c>
      <c r="T19" s="27">
        <f t="shared" si="5"/>
        <v>48.83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34489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34489</v>
      </c>
      <c r="N28" s="45">
        <f t="shared" si="7"/>
        <v>34489</v>
      </c>
      <c r="O28" s="46">
        <f t="shared" si="7"/>
        <v>948.44749999999999</v>
      </c>
      <c r="P28" s="45">
        <f t="shared" si="7"/>
        <v>0</v>
      </c>
      <c r="Q28" s="45">
        <f t="shared" si="7"/>
        <v>50</v>
      </c>
      <c r="R28" s="45">
        <f t="shared" si="7"/>
        <v>33490.552500000005</v>
      </c>
      <c r="S28" s="45">
        <f t="shared" si="7"/>
        <v>327.64549999999997</v>
      </c>
      <c r="T28" s="47">
        <f t="shared" si="7"/>
        <v>277.64549999999997</v>
      </c>
    </row>
    <row r="29" spans="1:20" ht="15.75" thickBot="1" x14ac:dyDescent="0.3">
      <c r="A29" s="86" t="s">
        <v>39</v>
      </c>
      <c r="B29" s="87"/>
      <c r="C29" s="88"/>
      <c r="D29" s="48">
        <f>D4+D5-D28</f>
        <v>634709</v>
      </c>
      <c r="E29" s="48">
        <f t="shared" ref="E29:L29" si="8">E4+E5-E28</f>
        <v>2945</v>
      </c>
      <c r="F29" s="48">
        <f t="shared" si="8"/>
        <v>7620</v>
      </c>
      <c r="G29" s="48">
        <f t="shared" si="8"/>
        <v>530</v>
      </c>
      <c r="H29" s="48">
        <f t="shared" si="8"/>
        <v>17155</v>
      </c>
      <c r="I29" s="48">
        <f t="shared" si="8"/>
        <v>895</v>
      </c>
      <c r="J29" s="48">
        <f t="shared" si="8"/>
        <v>438</v>
      </c>
      <c r="K29" s="48">
        <f t="shared" si="8"/>
        <v>493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83" priority="43" operator="equal">
      <formula>212030016606640</formula>
    </cfRule>
  </conditionalFormatting>
  <conditionalFormatting sqref="D29 E4:E6 E28:K29">
    <cfRule type="cellIs" dxfId="1182" priority="41" operator="equal">
      <formula>$E$4</formula>
    </cfRule>
    <cfRule type="cellIs" dxfId="1181" priority="42" operator="equal">
      <formula>2120</formula>
    </cfRule>
  </conditionalFormatting>
  <conditionalFormatting sqref="D29:E29 F4:F6 F28:F29">
    <cfRule type="cellIs" dxfId="1180" priority="39" operator="equal">
      <formula>$F$4</formula>
    </cfRule>
    <cfRule type="cellIs" dxfId="1179" priority="40" operator="equal">
      <formula>300</formula>
    </cfRule>
  </conditionalFormatting>
  <conditionalFormatting sqref="G4:G6 G28:G29">
    <cfRule type="cellIs" dxfId="1178" priority="37" operator="equal">
      <formula>$G$4</formula>
    </cfRule>
    <cfRule type="cellIs" dxfId="1177" priority="38" operator="equal">
      <formula>1660</formula>
    </cfRule>
  </conditionalFormatting>
  <conditionalFormatting sqref="H4:H6 H28:H29">
    <cfRule type="cellIs" dxfId="1176" priority="35" operator="equal">
      <formula>$H$4</formula>
    </cfRule>
    <cfRule type="cellIs" dxfId="1175" priority="36" operator="equal">
      <formula>6640</formula>
    </cfRule>
  </conditionalFormatting>
  <conditionalFormatting sqref="T6:T28">
    <cfRule type="cellIs" dxfId="1174" priority="34" operator="lessThan">
      <formula>0</formula>
    </cfRule>
  </conditionalFormatting>
  <conditionalFormatting sqref="T7:T27">
    <cfRule type="cellIs" dxfId="1173" priority="31" operator="lessThan">
      <formula>0</formula>
    </cfRule>
    <cfRule type="cellIs" dxfId="1172" priority="32" operator="lessThan">
      <formula>0</formula>
    </cfRule>
    <cfRule type="cellIs" dxfId="1171" priority="33" operator="lessThan">
      <formula>0</formula>
    </cfRule>
  </conditionalFormatting>
  <conditionalFormatting sqref="E4:E6 E28:K28">
    <cfRule type="cellIs" dxfId="1170" priority="30" operator="equal">
      <formula>$E$4</formula>
    </cfRule>
  </conditionalFormatting>
  <conditionalFormatting sqref="D28:D29 D6 D4:M4">
    <cfRule type="cellIs" dxfId="1169" priority="29" operator="equal">
      <formula>$D$4</formula>
    </cfRule>
  </conditionalFormatting>
  <conditionalFormatting sqref="I4:I6 I28:I29">
    <cfRule type="cellIs" dxfId="1168" priority="28" operator="equal">
      <formula>$I$4</formula>
    </cfRule>
  </conditionalFormatting>
  <conditionalFormatting sqref="J4:J6 J28:J29">
    <cfRule type="cellIs" dxfId="1167" priority="27" operator="equal">
      <formula>$J$4</formula>
    </cfRule>
  </conditionalFormatting>
  <conditionalFormatting sqref="K4:K6 K28:K29">
    <cfRule type="cellIs" dxfId="1166" priority="26" operator="equal">
      <formula>$K$4</formula>
    </cfRule>
  </conditionalFormatting>
  <conditionalFormatting sqref="M4:M6">
    <cfRule type="cellIs" dxfId="1165" priority="25" operator="equal">
      <formula>$L$4</formula>
    </cfRule>
  </conditionalFormatting>
  <conditionalFormatting sqref="T7:T28">
    <cfRule type="cellIs" dxfId="1164" priority="22" operator="lessThan">
      <formula>0</formula>
    </cfRule>
    <cfRule type="cellIs" dxfId="1163" priority="23" operator="lessThan">
      <formula>0</formula>
    </cfRule>
    <cfRule type="cellIs" dxfId="1162" priority="24" operator="lessThan">
      <formula>0</formula>
    </cfRule>
  </conditionalFormatting>
  <conditionalFormatting sqref="D5:K5">
    <cfRule type="cellIs" dxfId="1161" priority="21" operator="greaterThan">
      <formula>0</formula>
    </cfRule>
  </conditionalFormatting>
  <conditionalFormatting sqref="T6:T28">
    <cfRule type="cellIs" dxfId="1160" priority="20" operator="lessThan">
      <formula>0</formula>
    </cfRule>
  </conditionalFormatting>
  <conditionalFormatting sqref="T7:T27">
    <cfRule type="cellIs" dxfId="1159" priority="17" operator="lessThan">
      <formula>0</formula>
    </cfRule>
    <cfRule type="cellIs" dxfId="1158" priority="18" operator="lessThan">
      <formula>0</formula>
    </cfRule>
    <cfRule type="cellIs" dxfId="1157" priority="19" operator="lessThan">
      <formula>0</formula>
    </cfRule>
  </conditionalFormatting>
  <conditionalFormatting sqref="T7:T28">
    <cfRule type="cellIs" dxfId="1156" priority="14" operator="lessThan">
      <formula>0</formula>
    </cfRule>
    <cfRule type="cellIs" dxfId="1155" priority="15" operator="lessThan">
      <formula>0</formula>
    </cfRule>
    <cfRule type="cellIs" dxfId="1154" priority="16" operator="lessThan">
      <formula>0</formula>
    </cfRule>
  </conditionalFormatting>
  <conditionalFormatting sqref="D5:K5">
    <cfRule type="cellIs" dxfId="1153" priority="13" operator="greaterThan">
      <formula>0</formula>
    </cfRule>
  </conditionalFormatting>
  <conditionalFormatting sqref="L4 L6 L28:L29">
    <cfRule type="cellIs" dxfId="1152" priority="12" operator="equal">
      <formula>$L$4</formula>
    </cfRule>
  </conditionalFormatting>
  <conditionalFormatting sqref="D7:S7">
    <cfRule type="cellIs" dxfId="1151" priority="11" operator="greaterThan">
      <formula>0</formula>
    </cfRule>
  </conditionalFormatting>
  <conditionalFormatting sqref="D9:S9">
    <cfRule type="cellIs" dxfId="1150" priority="10" operator="greaterThan">
      <formula>0</formula>
    </cfRule>
  </conditionalFormatting>
  <conditionalFormatting sqref="D11:S11">
    <cfRule type="cellIs" dxfId="1149" priority="9" operator="greaterThan">
      <formula>0</formula>
    </cfRule>
  </conditionalFormatting>
  <conditionalFormatting sqref="D13:S13">
    <cfRule type="cellIs" dxfId="1148" priority="8" operator="greaterThan">
      <formula>0</formula>
    </cfRule>
  </conditionalFormatting>
  <conditionalFormatting sqref="D15:S15">
    <cfRule type="cellIs" dxfId="1147" priority="7" operator="greaterThan">
      <formula>0</formula>
    </cfRule>
  </conditionalFormatting>
  <conditionalFormatting sqref="D17:S17">
    <cfRule type="cellIs" dxfId="1146" priority="6" operator="greaterThan">
      <formula>0</formula>
    </cfRule>
  </conditionalFormatting>
  <conditionalFormatting sqref="D19:S19">
    <cfRule type="cellIs" dxfId="1145" priority="5" operator="greaterThan">
      <formula>0</formula>
    </cfRule>
  </conditionalFormatting>
  <conditionalFormatting sqref="D21:S21">
    <cfRule type="cellIs" dxfId="1144" priority="4" operator="greaterThan">
      <formula>0</formula>
    </cfRule>
  </conditionalFormatting>
  <conditionalFormatting sqref="D23:S23">
    <cfRule type="cellIs" dxfId="1143" priority="3" operator="greaterThan">
      <formula>0</formula>
    </cfRule>
  </conditionalFormatting>
  <conditionalFormatting sqref="D25:S25">
    <cfRule type="cellIs" dxfId="1142" priority="2" operator="greaterThan">
      <formula>0</formula>
    </cfRule>
  </conditionalFormatting>
  <conditionalFormatting sqref="D27:S27">
    <cfRule type="cellIs" dxfId="1141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59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'6'!D29</f>
        <v>634709</v>
      </c>
      <c r="E4" s="2">
        <f>'6'!E29</f>
        <v>2945</v>
      </c>
      <c r="F4" s="2">
        <f>'6'!F29</f>
        <v>7620</v>
      </c>
      <c r="G4" s="2">
        <f>'6'!G29</f>
        <v>530</v>
      </c>
      <c r="H4" s="2">
        <f>'6'!H29</f>
        <v>17155</v>
      </c>
      <c r="I4" s="2">
        <f>'6'!I29</f>
        <v>895</v>
      </c>
      <c r="J4" s="2">
        <f>'6'!J29</f>
        <v>438</v>
      </c>
      <c r="K4" s="2">
        <f>'6'!K29</f>
        <v>493</v>
      </c>
      <c r="L4" s="2">
        <f>'6'!L29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9314</v>
      </c>
      <c r="E7" s="22"/>
      <c r="F7" s="22">
        <v>100</v>
      </c>
      <c r="G7" s="22">
        <v>30</v>
      </c>
      <c r="H7" s="22">
        <v>100</v>
      </c>
      <c r="I7" s="23">
        <v>20</v>
      </c>
      <c r="J7" s="23"/>
      <c r="K7" s="23"/>
      <c r="L7" s="23"/>
      <c r="M7" s="20">
        <f>D7+E7*20+F7*10+G7*9+H7*9</f>
        <v>11484</v>
      </c>
      <c r="N7" s="24">
        <f>D7+E7*20+F7*10+G7*9+H7*9+I7*191+J7*191+K7*182+L7*100</f>
        <v>15304</v>
      </c>
      <c r="O7" s="25">
        <f>M7*2.75%</f>
        <v>315.81</v>
      </c>
      <c r="P7" s="26"/>
      <c r="Q7" s="26">
        <v>103</v>
      </c>
      <c r="R7" s="24">
        <f>M7-(M7*2.75%)+I7*191+J7*191+K7*182+L7*100-Q7</f>
        <v>14885.19</v>
      </c>
      <c r="S7" s="25">
        <f>M7*0.95%</f>
        <v>109.098</v>
      </c>
      <c r="T7" s="27">
        <f>S7-Q7</f>
        <v>6.097999999999999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4750</v>
      </c>
      <c r="E8" s="30">
        <v>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5350</v>
      </c>
      <c r="N8" s="24">
        <f t="shared" ref="N8:N27" si="1">D8+E8*20+F8*10+G8*9+H8*9+I8*191+J8*191+K8*182+L8*100</f>
        <v>5350</v>
      </c>
      <c r="O8" s="25">
        <f t="shared" ref="O8:O27" si="2">M8*2.75%</f>
        <v>147.125</v>
      </c>
      <c r="P8" s="26">
        <v>5724</v>
      </c>
      <c r="Q8" s="26">
        <v>50</v>
      </c>
      <c r="R8" s="24">
        <f t="shared" ref="R8:R27" si="3">M8-(M8*2.75%)+I8*191+J8*191+K8*182+L8*100-Q8</f>
        <v>5152.875</v>
      </c>
      <c r="S8" s="25">
        <f t="shared" ref="S8:S27" si="4">M8*0.95%</f>
        <v>50.824999999999996</v>
      </c>
      <c r="T8" s="27">
        <f t="shared" ref="T8:T27" si="5">S8-Q8</f>
        <v>0.82499999999999574</v>
      </c>
    </row>
    <row r="9" spans="1:20" ht="15.75" x14ac:dyDescent="0.25">
      <c r="A9" s="28">
        <v>3</v>
      </c>
      <c r="B9" s="20">
        <v>1908446136</v>
      </c>
      <c r="C9" s="20">
        <v>-600</v>
      </c>
      <c r="D9" s="29">
        <v>14499</v>
      </c>
      <c r="E9" s="30">
        <v>100</v>
      </c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19749</v>
      </c>
      <c r="N9" s="24">
        <f t="shared" si="1"/>
        <v>19749</v>
      </c>
      <c r="O9" s="25">
        <f t="shared" si="2"/>
        <v>543.09749999999997</v>
      </c>
      <c r="P9" s="26">
        <v>9000</v>
      </c>
      <c r="Q9" s="26">
        <v>145</v>
      </c>
      <c r="R9" s="24">
        <f t="shared" si="3"/>
        <v>19060.9025</v>
      </c>
      <c r="S9" s="25">
        <f t="shared" si="4"/>
        <v>187.6155</v>
      </c>
      <c r="T9" s="27">
        <f t="shared" si="5"/>
        <v>42.615499999999997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5870</v>
      </c>
      <c r="E10" s="30"/>
      <c r="F10" s="30"/>
      <c r="G10" s="30"/>
      <c r="H10" s="30">
        <v>30</v>
      </c>
      <c r="I10" s="20">
        <v>7</v>
      </c>
      <c r="J10" s="20"/>
      <c r="K10" s="20"/>
      <c r="L10" s="20"/>
      <c r="M10" s="20">
        <f t="shared" si="0"/>
        <v>6140</v>
      </c>
      <c r="N10" s="24">
        <f t="shared" si="1"/>
        <v>7477</v>
      </c>
      <c r="O10" s="25">
        <f t="shared" si="2"/>
        <v>168.85</v>
      </c>
      <c r="P10" s="26"/>
      <c r="Q10" s="26">
        <v>30</v>
      </c>
      <c r="R10" s="24">
        <f t="shared" si="3"/>
        <v>7278.15</v>
      </c>
      <c r="S10" s="25">
        <f t="shared" si="4"/>
        <v>58.33</v>
      </c>
      <c r="T10" s="27">
        <f t="shared" si="5"/>
        <v>28.33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8792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8792</v>
      </c>
      <c r="N11" s="24">
        <f t="shared" si="1"/>
        <v>8792</v>
      </c>
      <c r="O11" s="25">
        <f t="shared" si="2"/>
        <v>241.78</v>
      </c>
      <c r="P11" s="26"/>
      <c r="Q11" s="26">
        <v>50</v>
      </c>
      <c r="R11" s="24">
        <f t="shared" si="3"/>
        <v>8500.2199999999993</v>
      </c>
      <c r="S11" s="25">
        <f t="shared" si="4"/>
        <v>83.524000000000001</v>
      </c>
      <c r="T11" s="27">
        <f t="shared" si="5"/>
        <v>33.524000000000001</v>
      </c>
    </row>
    <row r="12" spans="1:20" ht="15.75" x14ac:dyDescent="0.25">
      <c r="A12" s="28">
        <v>6</v>
      </c>
      <c r="B12" s="20">
        <v>1908446139</v>
      </c>
      <c r="C12" s="20">
        <v>500</v>
      </c>
      <c r="D12" s="29">
        <v>1315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1315</v>
      </c>
      <c r="N12" s="24">
        <f t="shared" si="1"/>
        <v>1315</v>
      </c>
      <c r="O12" s="25">
        <f t="shared" si="2"/>
        <v>36.162500000000001</v>
      </c>
      <c r="P12" s="26"/>
      <c r="Q12" s="26"/>
      <c r="R12" s="24">
        <f t="shared" si="3"/>
        <v>1278.8375000000001</v>
      </c>
      <c r="S12" s="25">
        <f t="shared" si="4"/>
        <v>12.4925</v>
      </c>
      <c r="T12" s="27">
        <f t="shared" si="5"/>
        <v>12.4925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6613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6613</v>
      </c>
      <c r="N13" s="24">
        <f t="shared" si="1"/>
        <v>6613</v>
      </c>
      <c r="O13" s="25">
        <f t="shared" si="2"/>
        <v>181.85749999999999</v>
      </c>
      <c r="P13" s="26"/>
      <c r="Q13" s="26">
        <v>3</v>
      </c>
      <c r="R13" s="24">
        <f t="shared" si="3"/>
        <v>6428.1424999999999</v>
      </c>
      <c r="S13" s="25">
        <f t="shared" si="4"/>
        <v>62.823499999999996</v>
      </c>
      <c r="T13" s="27">
        <f t="shared" si="5"/>
        <v>59.823499999999996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10788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10788</v>
      </c>
      <c r="N14" s="24">
        <f t="shared" si="1"/>
        <v>10788</v>
      </c>
      <c r="O14" s="25">
        <f t="shared" si="2"/>
        <v>296.67</v>
      </c>
      <c r="P14" s="26"/>
      <c r="Q14" s="26">
        <v>129</v>
      </c>
      <c r="R14" s="24">
        <f t="shared" si="3"/>
        <v>10362.33</v>
      </c>
      <c r="S14" s="25">
        <f t="shared" si="4"/>
        <v>102.486</v>
      </c>
      <c r="T14" s="27">
        <f t="shared" si="5"/>
        <v>-26.513999999999996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17836</v>
      </c>
      <c r="E15" s="30">
        <v>20</v>
      </c>
      <c r="F15" s="30"/>
      <c r="G15" s="30"/>
      <c r="H15" s="30"/>
      <c r="I15" s="20">
        <v>5</v>
      </c>
      <c r="J15" s="20"/>
      <c r="K15" s="20">
        <v>2</v>
      </c>
      <c r="L15" s="20"/>
      <c r="M15" s="20">
        <f t="shared" si="0"/>
        <v>18236</v>
      </c>
      <c r="N15" s="24">
        <f t="shared" si="1"/>
        <v>19555</v>
      </c>
      <c r="O15" s="25">
        <f t="shared" si="2"/>
        <v>501.49</v>
      </c>
      <c r="P15" s="26"/>
      <c r="Q15" s="26">
        <v>154</v>
      </c>
      <c r="R15" s="24">
        <f t="shared" si="3"/>
        <v>18899.509999999998</v>
      </c>
      <c r="S15" s="25">
        <f t="shared" si="4"/>
        <v>173.24199999999999</v>
      </c>
      <c r="T15" s="27">
        <f t="shared" si="5"/>
        <v>19.24199999999999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8620</v>
      </c>
      <c r="E16" s="30">
        <v>20</v>
      </c>
      <c r="F16" s="30">
        <v>100</v>
      </c>
      <c r="G16" s="30"/>
      <c r="H16" s="30">
        <v>60</v>
      </c>
      <c r="I16" s="20"/>
      <c r="J16" s="20"/>
      <c r="K16" s="20"/>
      <c r="L16" s="20"/>
      <c r="M16" s="20">
        <f t="shared" si="0"/>
        <v>10560</v>
      </c>
      <c r="N16" s="24">
        <f t="shared" si="1"/>
        <v>10560</v>
      </c>
      <c r="O16" s="25">
        <f t="shared" si="2"/>
        <v>290.39999999999998</v>
      </c>
      <c r="P16" s="26"/>
      <c r="Q16" s="26">
        <v>110</v>
      </c>
      <c r="R16" s="24">
        <f t="shared" si="3"/>
        <v>10159.6</v>
      </c>
      <c r="S16" s="25">
        <f t="shared" si="4"/>
        <v>100.32</v>
      </c>
      <c r="T16" s="27">
        <f t="shared" si="5"/>
        <v>-9.6800000000000068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9901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9901</v>
      </c>
      <c r="N17" s="24">
        <f t="shared" si="1"/>
        <v>9901</v>
      </c>
      <c r="O17" s="25">
        <f t="shared" si="2"/>
        <v>272.27749999999997</v>
      </c>
      <c r="P17" s="26"/>
      <c r="Q17" s="26">
        <v>90</v>
      </c>
      <c r="R17" s="24">
        <f t="shared" si="3"/>
        <v>9538.7224999999999</v>
      </c>
      <c r="S17" s="25">
        <f t="shared" si="4"/>
        <v>94.0595</v>
      </c>
      <c r="T17" s="27">
        <f t="shared" si="5"/>
        <v>4.0594999999999999</v>
      </c>
    </row>
    <row r="18" spans="1:20" ht="15.75" x14ac:dyDescent="0.25">
      <c r="A18" s="28">
        <v>12</v>
      </c>
      <c r="B18" s="20">
        <v>1908446145</v>
      </c>
      <c r="C18" s="31">
        <v>14776</v>
      </c>
      <c r="D18" s="29">
        <v>13862</v>
      </c>
      <c r="E18" s="30"/>
      <c r="F18" s="30"/>
      <c r="G18" s="30"/>
      <c r="H18" s="30"/>
      <c r="I18" s="20">
        <v>3</v>
      </c>
      <c r="J18" s="20"/>
      <c r="K18" s="20">
        <v>8</v>
      </c>
      <c r="L18" s="20"/>
      <c r="M18" s="20">
        <f t="shared" si="0"/>
        <v>13862</v>
      </c>
      <c r="N18" s="24">
        <f t="shared" si="1"/>
        <v>15891</v>
      </c>
      <c r="O18" s="25">
        <f t="shared" si="2"/>
        <v>381.20499999999998</v>
      </c>
      <c r="P18" s="26"/>
      <c r="Q18" s="26">
        <v>150</v>
      </c>
      <c r="R18" s="24">
        <f t="shared" si="3"/>
        <v>15359.795</v>
      </c>
      <c r="S18" s="25">
        <f t="shared" si="4"/>
        <v>131.68899999999999</v>
      </c>
      <c r="T18" s="27">
        <f t="shared" si="5"/>
        <v>-18.311000000000007</v>
      </c>
    </row>
    <row r="19" spans="1:20" ht="15.75" x14ac:dyDescent="0.25">
      <c r="A19" s="28">
        <v>13</v>
      </c>
      <c r="B19" s="20">
        <v>1908446146</v>
      </c>
      <c r="C19" s="20">
        <v>13195</v>
      </c>
      <c r="D19" s="29">
        <v>10464</v>
      </c>
      <c r="E19" s="30">
        <v>30</v>
      </c>
      <c r="F19" s="30">
        <v>50</v>
      </c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12104</v>
      </c>
      <c r="N19" s="24">
        <f t="shared" si="1"/>
        <v>14396</v>
      </c>
      <c r="O19" s="25">
        <f t="shared" si="2"/>
        <v>332.86</v>
      </c>
      <c r="P19" s="26"/>
      <c r="Q19" s="26">
        <v>90</v>
      </c>
      <c r="R19" s="24">
        <f t="shared" si="3"/>
        <v>13973.14</v>
      </c>
      <c r="S19" s="25">
        <f t="shared" si="4"/>
        <v>114.988</v>
      </c>
      <c r="T19" s="27">
        <f t="shared" si="5"/>
        <v>24.988</v>
      </c>
    </row>
    <row r="20" spans="1:20" ht="15.75" x14ac:dyDescent="0.25">
      <c r="A20" s="28">
        <v>14</v>
      </c>
      <c r="B20" s="20">
        <v>1908446147</v>
      </c>
      <c r="C20" s="20">
        <v>5155</v>
      </c>
      <c r="D20" s="29">
        <v>6101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6101</v>
      </c>
      <c r="N20" s="24">
        <f t="shared" si="1"/>
        <v>6101</v>
      </c>
      <c r="O20" s="25">
        <f t="shared" si="2"/>
        <v>167.7775</v>
      </c>
      <c r="P20" s="26"/>
      <c r="Q20" s="26"/>
      <c r="R20" s="24">
        <f t="shared" si="3"/>
        <v>5933.2224999999999</v>
      </c>
      <c r="S20" s="25">
        <f t="shared" si="4"/>
        <v>57.959499999999998</v>
      </c>
      <c r="T20" s="27">
        <f t="shared" si="5"/>
        <v>57.959499999999998</v>
      </c>
    </row>
    <row r="21" spans="1:20" ht="15.75" x14ac:dyDescent="0.25">
      <c r="A21" s="28">
        <v>15</v>
      </c>
      <c r="B21" s="20">
        <v>1908446148</v>
      </c>
      <c r="C21" s="20">
        <v>8911</v>
      </c>
      <c r="D21" s="29">
        <v>8013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8013</v>
      </c>
      <c r="N21" s="24">
        <f t="shared" si="1"/>
        <v>9541</v>
      </c>
      <c r="O21" s="25">
        <f t="shared" si="2"/>
        <v>220.35749999999999</v>
      </c>
      <c r="P21" s="26"/>
      <c r="Q21" s="26">
        <v>20</v>
      </c>
      <c r="R21" s="24">
        <f t="shared" si="3"/>
        <v>9300.6424999999999</v>
      </c>
      <c r="S21" s="25">
        <f t="shared" si="4"/>
        <v>76.123499999999993</v>
      </c>
      <c r="T21" s="27">
        <f t="shared" si="5"/>
        <v>56.123499999999993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10716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10716</v>
      </c>
      <c r="N22" s="24">
        <f t="shared" si="1"/>
        <v>10716</v>
      </c>
      <c r="O22" s="25">
        <f t="shared" si="2"/>
        <v>294.69</v>
      </c>
      <c r="P22" s="26">
        <v>1500</v>
      </c>
      <c r="Q22" s="26">
        <v>100</v>
      </c>
      <c r="R22" s="24">
        <f t="shared" si="3"/>
        <v>10321.31</v>
      </c>
      <c r="S22" s="25">
        <f t="shared" si="4"/>
        <v>101.80199999999999</v>
      </c>
      <c r="T22" s="27">
        <f t="shared" si="5"/>
        <v>1.8019999999999925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5749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5749</v>
      </c>
      <c r="N23" s="24">
        <f t="shared" si="1"/>
        <v>5749</v>
      </c>
      <c r="O23" s="25">
        <f t="shared" si="2"/>
        <v>158.0975</v>
      </c>
      <c r="P23" s="26"/>
      <c r="Q23" s="26">
        <v>50</v>
      </c>
      <c r="R23" s="24">
        <f t="shared" si="3"/>
        <v>5540.9025000000001</v>
      </c>
      <c r="S23" s="25">
        <f t="shared" si="4"/>
        <v>54.615499999999997</v>
      </c>
      <c r="T23" s="27">
        <f t="shared" si="5"/>
        <v>4.6154999999999973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13067</v>
      </c>
      <c r="E24" s="30">
        <v>20</v>
      </c>
      <c r="F24" s="30"/>
      <c r="G24" s="30">
        <v>40</v>
      </c>
      <c r="H24" s="30">
        <v>100</v>
      </c>
      <c r="I24" s="20"/>
      <c r="J24" s="20"/>
      <c r="K24" s="20"/>
      <c r="L24" s="20"/>
      <c r="M24" s="20">
        <f t="shared" si="0"/>
        <v>14727</v>
      </c>
      <c r="N24" s="24">
        <f t="shared" si="1"/>
        <v>14727</v>
      </c>
      <c r="O24" s="25">
        <f t="shared" si="2"/>
        <v>404.99250000000001</v>
      </c>
      <c r="P24" s="26">
        <v>-2000</v>
      </c>
      <c r="Q24" s="26">
        <v>122</v>
      </c>
      <c r="R24" s="24">
        <f t="shared" si="3"/>
        <v>14200.0075</v>
      </c>
      <c r="S24" s="25">
        <f t="shared" si="4"/>
        <v>139.90649999999999</v>
      </c>
      <c r="T24" s="27">
        <f t="shared" si="5"/>
        <v>17.906499999999994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5562</v>
      </c>
      <c r="E25" s="30"/>
      <c r="F25" s="30"/>
      <c r="G25" s="30">
        <v>30</v>
      </c>
      <c r="H25" s="30">
        <v>40</v>
      </c>
      <c r="I25" s="20">
        <v>1</v>
      </c>
      <c r="J25" s="20"/>
      <c r="K25" s="20"/>
      <c r="L25" s="20"/>
      <c r="M25" s="20">
        <f t="shared" si="0"/>
        <v>6192</v>
      </c>
      <c r="N25" s="24">
        <f t="shared" si="1"/>
        <v>6383</v>
      </c>
      <c r="O25" s="25">
        <f t="shared" si="2"/>
        <v>170.28</v>
      </c>
      <c r="P25" s="26">
        <v>9500</v>
      </c>
      <c r="Q25" s="26">
        <v>80</v>
      </c>
      <c r="R25" s="24">
        <f t="shared" si="3"/>
        <v>6132.72</v>
      </c>
      <c r="S25" s="25">
        <f t="shared" si="4"/>
        <v>58.823999999999998</v>
      </c>
      <c r="T25" s="27">
        <f t="shared" si="5"/>
        <v>-21.176000000000002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6785</v>
      </c>
      <c r="E26" s="29"/>
      <c r="F26" s="30"/>
      <c r="G26" s="30"/>
      <c r="H26" s="30"/>
      <c r="I26" s="20"/>
      <c r="J26" s="20"/>
      <c r="K26" s="20">
        <v>2</v>
      </c>
      <c r="L26" s="20"/>
      <c r="M26" s="20">
        <f t="shared" si="0"/>
        <v>6785</v>
      </c>
      <c r="N26" s="24">
        <f t="shared" si="1"/>
        <v>7149</v>
      </c>
      <c r="O26" s="25">
        <f t="shared" si="2"/>
        <v>186.58750000000001</v>
      </c>
      <c r="P26" s="26">
        <v>1500</v>
      </c>
      <c r="Q26" s="26">
        <v>100</v>
      </c>
      <c r="R26" s="24">
        <f t="shared" si="3"/>
        <v>6862.4125000000004</v>
      </c>
      <c r="S26" s="25">
        <f t="shared" si="4"/>
        <v>64.457499999999996</v>
      </c>
      <c r="T26" s="27">
        <f t="shared" si="5"/>
        <v>-35.542500000000004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6686</v>
      </c>
      <c r="N27" s="40">
        <f t="shared" si="1"/>
        <v>6686</v>
      </c>
      <c r="O27" s="25">
        <f t="shared" si="2"/>
        <v>183.86500000000001</v>
      </c>
      <c r="P27" s="41"/>
      <c r="Q27" s="41">
        <v>100</v>
      </c>
      <c r="R27" s="24">
        <f t="shared" si="3"/>
        <v>6402.1350000000002</v>
      </c>
      <c r="S27" s="42">
        <f t="shared" si="4"/>
        <v>63.516999999999996</v>
      </c>
      <c r="T27" s="43">
        <f t="shared" si="5"/>
        <v>-36.483000000000004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185303</v>
      </c>
      <c r="E28" s="45">
        <f t="shared" si="6"/>
        <v>220</v>
      </c>
      <c r="F28" s="45">
        <f t="shared" ref="F28:T28" si="7">SUM(F7:F27)</f>
        <v>350</v>
      </c>
      <c r="G28" s="45">
        <f t="shared" si="7"/>
        <v>100</v>
      </c>
      <c r="H28" s="45">
        <f t="shared" si="7"/>
        <v>640</v>
      </c>
      <c r="I28" s="45">
        <f t="shared" si="7"/>
        <v>56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199863</v>
      </c>
      <c r="N28" s="45">
        <f t="shared" si="7"/>
        <v>212743</v>
      </c>
      <c r="O28" s="46">
        <f t="shared" si="7"/>
        <v>5496.2324999999992</v>
      </c>
      <c r="P28" s="45">
        <f t="shared" si="7"/>
        <v>25224</v>
      </c>
      <c r="Q28" s="45">
        <f t="shared" si="7"/>
        <v>1676</v>
      </c>
      <c r="R28" s="45">
        <f t="shared" si="7"/>
        <v>205570.76750000002</v>
      </c>
      <c r="S28" s="45">
        <f t="shared" si="7"/>
        <v>1898.6985000000002</v>
      </c>
      <c r="T28" s="47">
        <f t="shared" si="7"/>
        <v>222.69849999999991</v>
      </c>
    </row>
    <row r="29" spans="1:20" ht="15.75" thickBot="1" x14ac:dyDescent="0.3">
      <c r="A29" s="86" t="s">
        <v>39</v>
      </c>
      <c r="B29" s="87"/>
      <c r="C29" s="88"/>
      <c r="D29" s="48">
        <f>D4+D5-D28</f>
        <v>449406</v>
      </c>
      <c r="E29" s="48">
        <f t="shared" ref="E29:L29" si="8">E4+E5-E28</f>
        <v>2725</v>
      </c>
      <c r="F29" s="48">
        <f t="shared" si="8"/>
        <v>7270</v>
      </c>
      <c r="G29" s="48">
        <f t="shared" si="8"/>
        <v>430</v>
      </c>
      <c r="H29" s="48">
        <f t="shared" si="8"/>
        <v>16515</v>
      </c>
      <c r="I29" s="48">
        <f t="shared" si="8"/>
        <v>839</v>
      </c>
      <c r="J29" s="48">
        <f t="shared" si="8"/>
        <v>438</v>
      </c>
      <c r="K29" s="48">
        <f t="shared" si="8"/>
        <v>481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40" priority="43" operator="equal">
      <formula>212030016606640</formula>
    </cfRule>
  </conditionalFormatting>
  <conditionalFormatting sqref="D29 E4:E6 E28:K29">
    <cfRule type="cellIs" dxfId="1139" priority="41" operator="equal">
      <formula>$E$4</formula>
    </cfRule>
    <cfRule type="cellIs" dxfId="1138" priority="42" operator="equal">
      <formula>2120</formula>
    </cfRule>
  </conditionalFormatting>
  <conditionalFormatting sqref="D29:E29 F4:F6 F28:F29">
    <cfRule type="cellIs" dxfId="1137" priority="39" operator="equal">
      <formula>$F$4</formula>
    </cfRule>
    <cfRule type="cellIs" dxfId="1136" priority="40" operator="equal">
      <formula>300</formula>
    </cfRule>
  </conditionalFormatting>
  <conditionalFormatting sqref="G4:G6 G28:G29">
    <cfRule type="cellIs" dxfId="1135" priority="37" operator="equal">
      <formula>$G$4</formula>
    </cfRule>
    <cfRule type="cellIs" dxfId="1134" priority="38" operator="equal">
      <formula>1660</formula>
    </cfRule>
  </conditionalFormatting>
  <conditionalFormatting sqref="H4:H6 H28:H29">
    <cfRule type="cellIs" dxfId="1133" priority="35" operator="equal">
      <formula>$H$4</formula>
    </cfRule>
    <cfRule type="cellIs" dxfId="1132" priority="36" operator="equal">
      <formula>6640</formula>
    </cfRule>
  </conditionalFormatting>
  <conditionalFormatting sqref="T6:T28">
    <cfRule type="cellIs" dxfId="1131" priority="34" operator="lessThan">
      <formula>0</formula>
    </cfRule>
  </conditionalFormatting>
  <conditionalFormatting sqref="T7:T27">
    <cfRule type="cellIs" dxfId="1130" priority="31" operator="lessThan">
      <formula>0</formula>
    </cfRule>
    <cfRule type="cellIs" dxfId="1129" priority="32" operator="lessThan">
      <formula>0</formula>
    </cfRule>
    <cfRule type="cellIs" dxfId="1128" priority="33" operator="lessThan">
      <formula>0</formula>
    </cfRule>
  </conditionalFormatting>
  <conditionalFormatting sqref="E4:E6 E28:K28">
    <cfRule type="cellIs" dxfId="1127" priority="30" operator="equal">
      <formula>$E$4</formula>
    </cfRule>
  </conditionalFormatting>
  <conditionalFormatting sqref="D28:D29 D6 D4:M4">
    <cfRule type="cellIs" dxfId="1126" priority="29" operator="equal">
      <formula>$D$4</formula>
    </cfRule>
  </conditionalFormatting>
  <conditionalFormatting sqref="I4:I6 I28:I29">
    <cfRule type="cellIs" dxfId="1125" priority="28" operator="equal">
      <formula>$I$4</formula>
    </cfRule>
  </conditionalFormatting>
  <conditionalFormatting sqref="J4:J6 J28:J29">
    <cfRule type="cellIs" dxfId="1124" priority="27" operator="equal">
      <formula>$J$4</formula>
    </cfRule>
  </conditionalFormatting>
  <conditionalFormatting sqref="K4:K6 K28:K29">
    <cfRule type="cellIs" dxfId="1123" priority="26" operator="equal">
      <formula>$K$4</formula>
    </cfRule>
  </conditionalFormatting>
  <conditionalFormatting sqref="M4:M6">
    <cfRule type="cellIs" dxfId="1122" priority="25" operator="equal">
      <formula>$L$4</formula>
    </cfRule>
  </conditionalFormatting>
  <conditionalFormatting sqref="T7:T28">
    <cfRule type="cellIs" dxfId="1121" priority="22" operator="lessThan">
      <formula>0</formula>
    </cfRule>
    <cfRule type="cellIs" dxfId="1120" priority="23" operator="lessThan">
      <formula>0</formula>
    </cfRule>
    <cfRule type="cellIs" dxfId="1119" priority="24" operator="lessThan">
      <formula>0</formula>
    </cfRule>
  </conditionalFormatting>
  <conditionalFormatting sqref="D5:K5">
    <cfRule type="cellIs" dxfId="1118" priority="21" operator="greaterThan">
      <formula>0</formula>
    </cfRule>
  </conditionalFormatting>
  <conditionalFormatting sqref="T6:T28">
    <cfRule type="cellIs" dxfId="1117" priority="20" operator="lessThan">
      <formula>0</formula>
    </cfRule>
  </conditionalFormatting>
  <conditionalFormatting sqref="T7:T27">
    <cfRule type="cellIs" dxfId="1116" priority="17" operator="lessThan">
      <formula>0</formula>
    </cfRule>
    <cfRule type="cellIs" dxfId="1115" priority="18" operator="lessThan">
      <formula>0</formula>
    </cfRule>
    <cfRule type="cellIs" dxfId="1114" priority="19" operator="lessThan">
      <formula>0</formula>
    </cfRule>
  </conditionalFormatting>
  <conditionalFormatting sqref="T7:T28">
    <cfRule type="cellIs" dxfId="1113" priority="14" operator="lessThan">
      <formula>0</formula>
    </cfRule>
    <cfRule type="cellIs" dxfId="1112" priority="15" operator="lessThan">
      <formula>0</formula>
    </cfRule>
    <cfRule type="cellIs" dxfId="1111" priority="16" operator="lessThan">
      <formula>0</formula>
    </cfRule>
  </conditionalFormatting>
  <conditionalFormatting sqref="D5:K5">
    <cfRule type="cellIs" dxfId="1110" priority="13" operator="greaterThan">
      <formula>0</formula>
    </cfRule>
  </conditionalFormatting>
  <conditionalFormatting sqref="L4 L6 L28:L29">
    <cfRule type="cellIs" dxfId="1109" priority="12" operator="equal">
      <formula>$L$4</formula>
    </cfRule>
  </conditionalFormatting>
  <conditionalFormatting sqref="D7:S7">
    <cfRule type="cellIs" dxfId="1108" priority="11" operator="greaterThan">
      <formula>0</formula>
    </cfRule>
  </conditionalFormatting>
  <conditionalFormatting sqref="D9:S9">
    <cfRule type="cellIs" dxfId="1107" priority="10" operator="greaterThan">
      <formula>0</formula>
    </cfRule>
  </conditionalFormatting>
  <conditionalFormatting sqref="D11:S11">
    <cfRule type="cellIs" dxfId="1106" priority="9" operator="greaterThan">
      <formula>0</formula>
    </cfRule>
  </conditionalFormatting>
  <conditionalFormatting sqref="D13:S13">
    <cfRule type="cellIs" dxfId="1105" priority="8" operator="greaterThan">
      <formula>0</formula>
    </cfRule>
  </conditionalFormatting>
  <conditionalFormatting sqref="D15:S15">
    <cfRule type="cellIs" dxfId="1104" priority="7" operator="greaterThan">
      <formula>0</formula>
    </cfRule>
  </conditionalFormatting>
  <conditionalFormatting sqref="D17:S17">
    <cfRule type="cellIs" dxfId="1103" priority="6" operator="greaterThan">
      <formula>0</formula>
    </cfRule>
  </conditionalFormatting>
  <conditionalFormatting sqref="D19:S19">
    <cfRule type="cellIs" dxfId="1102" priority="5" operator="greaterThan">
      <formula>0</formula>
    </cfRule>
  </conditionalFormatting>
  <conditionalFormatting sqref="D21:S21">
    <cfRule type="cellIs" dxfId="1101" priority="4" operator="greaterThan">
      <formula>0</formula>
    </cfRule>
  </conditionalFormatting>
  <conditionalFormatting sqref="D23:S23">
    <cfRule type="cellIs" dxfId="1100" priority="3" operator="greaterThan">
      <formula>0</formula>
    </cfRule>
  </conditionalFormatting>
  <conditionalFormatting sqref="D25:S25">
    <cfRule type="cellIs" dxfId="1099" priority="2" operator="greaterThan">
      <formula>0</formula>
    </cfRule>
  </conditionalFormatting>
  <conditionalFormatting sqref="D27:S27">
    <cfRule type="cellIs" dxfId="1098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61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'7'!D29</f>
        <v>449406</v>
      </c>
      <c r="E4" s="2">
        <f>'7'!E29</f>
        <v>2725</v>
      </c>
      <c r="F4" s="2">
        <f>'7'!F29</f>
        <v>7270</v>
      </c>
      <c r="G4" s="2">
        <f>'7'!G29</f>
        <v>430</v>
      </c>
      <c r="H4" s="2">
        <f>'7'!H29</f>
        <v>16515</v>
      </c>
      <c r="I4" s="2">
        <f>'7'!I29</f>
        <v>839</v>
      </c>
      <c r="J4" s="2">
        <f>'7'!J29</f>
        <v>438</v>
      </c>
      <c r="K4" s="2">
        <f>'7'!K29</f>
        <v>481</v>
      </c>
      <c r="L4" s="2">
        <f>'7'!L29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212987</v>
      </c>
      <c r="E5" s="4"/>
      <c r="F5" s="4"/>
      <c r="G5" s="4"/>
      <c r="H5" s="4"/>
      <c r="I5" s="1"/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80</v>
      </c>
      <c r="R7" s="24">
        <f>M7-(M7*2.75%)+I7*191+J7*191+K7*182+L7*100-Q7</f>
        <v>7700</v>
      </c>
      <c r="S7" s="25">
        <f>M7*0.95%</f>
        <v>76</v>
      </c>
      <c r="T7" s="27">
        <f>S7-Q7</f>
        <v>-4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6068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6068</v>
      </c>
      <c r="O8" s="25">
        <f t="shared" ref="O8:O27" si="2">M8*2.75%</f>
        <v>166.87</v>
      </c>
      <c r="P8" s="26"/>
      <c r="Q8" s="26">
        <v>480</v>
      </c>
      <c r="R8" s="24">
        <f t="shared" ref="R8:R27" si="3">M8-(M8*2.75%)+I8*191+J8*191+K8*182+L8*100-Q8</f>
        <v>5421.13</v>
      </c>
      <c r="S8" s="25">
        <f t="shared" ref="S8:S27" si="4">M8*0.95%</f>
        <v>57.646000000000001</v>
      </c>
      <c r="T8" s="27">
        <f t="shared" ref="T8:T27" si="5">S8-Q8</f>
        <v>-422.35399999999998</v>
      </c>
    </row>
    <row r="9" spans="1:20" ht="15.75" x14ac:dyDescent="0.25">
      <c r="A9" s="28">
        <v>3</v>
      </c>
      <c r="B9" s="20">
        <v>1908446136</v>
      </c>
      <c r="C9" s="20">
        <v>1028</v>
      </c>
      <c r="D9" s="29">
        <v>15866</v>
      </c>
      <c r="E9" s="30">
        <v>60</v>
      </c>
      <c r="F9" s="30">
        <v>50</v>
      </c>
      <c r="G9" s="30">
        <v>30</v>
      </c>
      <c r="H9" s="30">
        <v>90</v>
      </c>
      <c r="I9" s="20">
        <v>22</v>
      </c>
      <c r="J9" s="20"/>
      <c r="K9" s="20"/>
      <c r="L9" s="20"/>
      <c r="M9" s="20">
        <f t="shared" si="0"/>
        <v>18646</v>
      </c>
      <c r="N9" s="24">
        <f t="shared" si="1"/>
        <v>22848</v>
      </c>
      <c r="O9" s="25">
        <f t="shared" si="2"/>
        <v>512.76499999999999</v>
      </c>
      <c r="P9" s="26">
        <v>-2000</v>
      </c>
      <c r="Q9" s="26">
        <v>143</v>
      </c>
      <c r="R9" s="24">
        <f t="shared" si="3"/>
        <v>22192.235000000001</v>
      </c>
      <c r="S9" s="25">
        <f t="shared" si="4"/>
        <v>177.137</v>
      </c>
      <c r="T9" s="27">
        <f t="shared" si="5"/>
        <v>34.137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5054</v>
      </c>
      <c r="E10" s="30">
        <v>10</v>
      </c>
      <c r="F10" s="30">
        <v>30</v>
      </c>
      <c r="G10" s="30"/>
      <c r="H10" s="30"/>
      <c r="I10" s="20">
        <v>8</v>
      </c>
      <c r="J10" s="20"/>
      <c r="K10" s="20"/>
      <c r="L10" s="20"/>
      <c r="M10" s="20">
        <f t="shared" si="0"/>
        <v>5554</v>
      </c>
      <c r="N10" s="24">
        <f t="shared" si="1"/>
        <v>7082</v>
      </c>
      <c r="O10" s="25">
        <f t="shared" si="2"/>
        <v>152.73500000000001</v>
      </c>
      <c r="P10" s="26"/>
      <c r="Q10" s="26">
        <v>29</v>
      </c>
      <c r="R10" s="24">
        <f t="shared" si="3"/>
        <v>6900.2650000000003</v>
      </c>
      <c r="S10" s="25">
        <f t="shared" si="4"/>
        <v>52.762999999999998</v>
      </c>
      <c r="T10" s="27">
        <f t="shared" si="5"/>
        <v>23.762999999999998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9560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9560</v>
      </c>
      <c r="N11" s="24">
        <f t="shared" si="1"/>
        <v>9924</v>
      </c>
      <c r="O11" s="25">
        <f t="shared" si="2"/>
        <v>262.89999999999998</v>
      </c>
      <c r="P11" s="26"/>
      <c r="Q11" s="26">
        <v>36</v>
      </c>
      <c r="R11" s="24">
        <f t="shared" si="3"/>
        <v>9625.1</v>
      </c>
      <c r="S11" s="25">
        <f t="shared" si="4"/>
        <v>90.82</v>
      </c>
      <c r="T11" s="27">
        <f t="shared" si="5"/>
        <v>54.819999999999993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1968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1968</v>
      </c>
      <c r="N12" s="24">
        <f t="shared" si="1"/>
        <v>1968</v>
      </c>
      <c r="O12" s="25">
        <f t="shared" si="2"/>
        <v>54.12</v>
      </c>
      <c r="P12" s="26"/>
      <c r="Q12" s="26">
        <v>13</v>
      </c>
      <c r="R12" s="24">
        <f t="shared" si="3"/>
        <v>1900.88</v>
      </c>
      <c r="S12" s="25">
        <f t="shared" si="4"/>
        <v>18.695999999999998</v>
      </c>
      <c r="T12" s="27">
        <f t="shared" si="5"/>
        <v>5.695999999999998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4273</v>
      </c>
      <c r="E13" s="30"/>
      <c r="F13" s="30"/>
      <c r="G13" s="30"/>
      <c r="H13" s="30">
        <v>100</v>
      </c>
      <c r="I13" s="20">
        <v>10</v>
      </c>
      <c r="J13" s="20"/>
      <c r="K13" s="20"/>
      <c r="L13" s="20"/>
      <c r="M13" s="20">
        <f t="shared" si="0"/>
        <v>5173</v>
      </c>
      <c r="N13" s="24">
        <f t="shared" si="1"/>
        <v>7083</v>
      </c>
      <c r="O13" s="25">
        <f t="shared" si="2"/>
        <v>142.25749999999999</v>
      </c>
      <c r="P13" s="26"/>
      <c r="Q13" s="26"/>
      <c r="R13" s="24">
        <f t="shared" si="3"/>
        <v>6940.7425000000003</v>
      </c>
      <c r="S13" s="25">
        <f t="shared" si="4"/>
        <v>49.143499999999996</v>
      </c>
      <c r="T13" s="27">
        <f t="shared" si="5"/>
        <v>49.143499999999996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6915</v>
      </c>
      <c r="E14" s="30"/>
      <c r="F14" s="30"/>
      <c r="G14" s="30"/>
      <c r="H14" s="30">
        <v>300</v>
      </c>
      <c r="I14" s="20">
        <v>17</v>
      </c>
      <c r="J14" s="20"/>
      <c r="K14" s="20"/>
      <c r="L14" s="20"/>
      <c r="M14" s="20">
        <f t="shared" si="0"/>
        <v>9615</v>
      </c>
      <c r="N14" s="24">
        <f t="shared" si="1"/>
        <v>12862</v>
      </c>
      <c r="O14" s="25">
        <f t="shared" si="2"/>
        <v>264.41250000000002</v>
      </c>
      <c r="P14" s="26"/>
      <c r="Q14" s="26">
        <v>170</v>
      </c>
      <c r="R14" s="24">
        <f t="shared" si="3"/>
        <v>12427.5875</v>
      </c>
      <c r="S14" s="25">
        <f t="shared" si="4"/>
        <v>91.342500000000001</v>
      </c>
      <c r="T14" s="27">
        <f t="shared" si="5"/>
        <v>-78.657499999999999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11147</v>
      </c>
      <c r="E15" s="30"/>
      <c r="F15" s="30">
        <v>10</v>
      </c>
      <c r="G15" s="30"/>
      <c r="H15" s="30"/>
      <c r="I15" s="20">
        <v>2</v>
      </c>
      <c r="J15" s="20"/>
      <c r="K15" s="20"/>
      <c r="L15" s="20"/>
      <c r="M15" s="20">
        <f t="shared" si="0"/>
        <v>11247</v>
      </c>
      <c r="N15" s="24">
        <f t="shared" si="1"/>
        <v>11629</v>
      </c>
      <c r="O15" s="25">
        <f t="shared" si="2"/>
        <v>309.29250000000002</v>
      </c>
      <c r="P15" s="26"/>
      <c r="Q15" s="26">
        <v>140</v>
      </c>
      <c r="R15" s="24">
        <f t="shared" si="3"/>
        <v>11179.7075</v>
      </c>
      <c r="S15" s="25">
        <f t="shared" si="4"/>
        <v>106.84649999999999</v>
      </c>
      <c r="T15" s="27">
        <f t="shared" si="5"/>
        <v>-33.153500000000008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7911</v>
      </c>
      <c r="E16" s="30"/>
      <c r="F16" s="30"/>
      <c r="G16" s="30">
        <v>60</v>
      </c>
      <c r="H16" s="30">
        <v>100</v>
      </c>
      <c r="I16" s="20"/>
      <c r="J16" s="20"/>
      <c r="K16" s="20"/>
      <c r="L16" s="20"/>
      <c r="M16" s="20">
        <f t="shared" si="0"/>
        <v>9351</v>
      </c>
      <c r="N16" s="24">
        <f t="shared" si="1"/>
        <v>9351</v>
      </c>
      <c r="O16" s="25">
        <f t="shared" si="2"/>
        <v>257.15249999999997</v>
      </c>
      <c r="P16" s="26">
        <v>-200</v>
      </c>
      <c r="Q16" s="26">
        <v>103</v>
      </c>
      <c r="R16" s="24">
        <f t="shared" si="3"/>
        <v>8990.8474999999999</v>
      </c>
      <c r="S16" s="25">
        <f t="shared" si="4"/>
        <v>88.834499999999991</v>
      </c>
      <c r="T16" s="27">
        <f t="shared" si="5"/>
        <v>-14.165500000000009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7628</v>
      </c>
      <c r="E17" s="30"/>
      <c r="F17" s="30">
        <v>100</v>
      </c>
      <c r="G17" s="30"/>
      <c r="H17" s="30">
        <v>100</v>
      </c>
      <c r="I17" s="20">
        <v>18</v>
      </c>
      <c r="J17" s="20"/>
      <c r="K17" s="20"/>
      <c r="L17" s="20"/>
      <c r="M17" s="20">
        <f t="shared" si="0"/>
        <v>9528</v>
      </c>
      <c r="N17" s="24">
        <f t="shared" si="1"/>
        <v>12966</v>
      </c>
      <c r="O17" s="25">
        <f t="shared" si="2"/>
        <v>262.02</v>
      </c>
      <c r="P17" s="26">
        <v>-3438</v>
      </c>
      <c r="Q17" s="26">
        <v>65</v>
      </c>
      <c r="R17" s="24">
        <f t="shared" si="3"/>
        <v>12638.98</v>
      </c>
      <c r="S17" s="25">
        <f t="shared" si="4"/>
        <v>90.515999999999991</v>
      </c>
      <c r="T17" s="27">
        <f t="shared" si="5"/>
        <v>25.515999999999991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5550</v>
      </c>
      <c r="E18" s="30">
        <v>30</v>
      </c>
      <c r="F18" s="30">
        <v>50</v>
      </c>
      <c r="G18" s="30"/>
      <c r="H18" s="30">
        <v>60</v>
      </c>
      <c r="I18" s="20">
        <v>5</v>
      </c>
      <c r="J18" s="20"/>
      <c r="K18" s="20">
        <v>5</v>
      </c>
      <c r="L18" s="20"/>
      <c r="M18" s="20">
        <f t="shared" si="0"/>
        <v>7190</v>
      </c>
      <c r="N18" s="24">
        <f t="shared" si="1"/>
        <v>9055</v>
      </c>
      <c r="O18" s="25">
        <f t="shared" si="2"/>
        <v>197.72499999999999</v>
      </c>
      <c r="P18" s="26"/>
      <c r="Q18" s="26">
        <v>100</v>
      </c>
      <c r="R18" s="24">
        <f t="shared" si="3"/>
        <v>8757.2749999999996</v>
      </c>
      <c r="S18" s="25">
        <f t="shared" si="4"/>
        <v>68.304999999999993</v>
      </c>
      <c r="T18" s="27">
        <f t="shared" si="5"/>
        <v>-31.695000000000007</v>
      </c>
    </row>
    <row r="19" spans="1:20" ht="15.75" x14ac:dyDescent="0.25">
      <c r="A19" s="28">
        <v>13</v>
      </c>
      <c r="B19" s="20">
        <v>1908446146</v>
      </c>
      <c r="C19" s="20">
        <v>505</v>
      </c>
      <c r="D19" s="29">
        <v>4267</v>
      </c>
      <c r="E19" s="30">
        <v>40</v>
      </c>
      <c r="F19" s="30">
        <v>30</v>
      </c>
      <c r="G19" s="30"/>
      <c r="H19" s="30">
        <v>20</v>
      </c>
      <c r="I19" s="20"/>
      <c r="J19" s="20"/>
      <c r="K19" s="20">
        <v>1</v>
      </c>
      <c r="L19" s="20"/>
      <c r="M19" s="20">
        <f t="shared" si="0"/>
        <v>5547</v>
      </c>
      <c r="N19" s="24">
        <f t="shared" si="1"/>
        <v>5729</v>
      </c>
      <c r="O19" s="25">
        <f t="shared" si="2"/>
        <v>152.54249999999999</v>
      </c>
      <c r="P19" s="26">
        <v>17889</v>
      </c>
      <c r="Q19" s="26">
        <v>90</v>
      </c>
      <c r="R19" s="24">
        <f t="shared" si="3"/>
        <v>5486.4575000000004</v>
      </c>
      <c r="S19" s="25">
        <f t="shared" si="4"/>
        <v>52.6965</v>
      </c>
      <c r="T19" s="27">
        <f t="shared" si="5"/>
        <v>-37.3035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5885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5885</v>
      </c>
      <c r="N20" s="24">
        <f t="shared" si="1"/>
        <v>5885</v>
      </c>
      <c r="O20" s="25">
        <f t="shared" si="2"/>
        <v>161.83750000000001</v>
      </c>
      <c r="P20" s="26">
        <v>5155</v>
      </c>
      <c r="Q20" s="26">
        <v>120</v>
      </c>
      <c r="R20" s="24">
        <f t="shared" si="3"/>
        <v>5603.1625000000004</v>
      </c>
      <c r="S20" s="25">
        <f t="shared" si="4"/>
        <v>55.907499999999999</v>
      </c>
      <c r="T20" s="27">
        <f t="shared" si="5"/>
        <v>-64.092500000000001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5813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5813</v>
      </c>
      <c r="N21" s="24">
        <f t="shared" si="1"/>
        <v>5813</v>
      </c>
      <c r="O21" s="25">
        <f t="shared" si="2"/>
        <v>159.85749999999999</v>
      </c>
      <c r="P21" s="26">
        <v>8910</v>
      </c>
      <c r="Q21" s="26">
        <v>23</v>
      </c>
      <c r="R21" s="24">
        <f t="shared" si="3"/>
        <v>5630.1424999999999</v>
      </c>
      <c r="S21" s="25">
        <f t="shared" si="4"/>
        <v>55.223500000000001</v>
      </c>
      <c r="T21" s="27">
        <f t="shared" si="5"/>
        <v>32.223500000000001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21647</v>
      </c>
      <c r="E22" s="30"/>
      <c r="F22" s="30"/>
      <c r="G22" s="20"/>
      <c r="H22" s="30">
        <v>120</v>
      </c>
      <c r="I22" s="20">
        <v>5</v>
      </c>
      <c r="J22" s="20"/>
      <c r="K22" s="20"/>
      <c r="L22" s="20"/>
      <c r="M22" s="20">
        <f t="shared" si="0"/>
        <v>22727</v>
      </c>
      <c r="N22" s="24">
        <f t="shared" si="1"/>
        <v>23682</v>
      </c>
      <c r="O22" s="25">
        <f t="shared" si="2"/>
        <v>624.99249999999995</v>
      </c>
      <c r="P22" s="26">
        <v>3000</v>
      </c>
      <c r="Q22" s="26">
        <v>150</v>
      </c>
      <c r="R22" s="24">
        <f t="shared" si="3"/>
        <v>22907.0075</v>
      </c>
      <c r="S22" s="25">
        <f t="shared" si="4"/>
        <v>215.90649999999999</v>
      </c>
      <c r="T22" s="27">
        <f t="shared" si="5"/>
        <v>65.906499999999994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5344</v>
      </c>
      <c r="N23" s="24">
        <f t="shared" si="1"/>
        <v>5344</v>
      </c>
      <c r="O23" s="25">
        <f t="shared" si="2"/>
        <v>146.96</v>
      </c>
      <c r="P23" s="26"/>
      <c r="Q23" s="26">
        <v>50</v>
      </c>
      <c r="R23" s="24">
        <f t="shared" si="3"/>
        <v>5147.04</v>
      </c>
      <c r="S23" s="25">
        <f t="shared" si="4"/>
        <v>50.768000000000001</v>
      </c>
      <c r="T23" s="27">
        <f t="shared" si="5"/>
        <v>0.76800000000000068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24913</v>
      </c>
      <c r="E24" s="30">
        <v>100</v>
      </c>
      <c r="F24" s="30">
        <v>100</v>
      </c>
      <c r="G24" s="30">
        <v>60</v>
      </c>
      <c r="H24" s="30">
        <v>250</v>
      </c>
      <c r="I24" s="20"/>
      <c r="J24" s="20"/>
      <c r="K24" s="20"/>
      <c r="L24" s="20"/>
      <c r="M24" s="20">
        <f t="shared" si="0"/>
        <v>30703</v>
      </c>
      <c r="N24" s="24">
        <f t="shared" si="1"/>
        <v>30703</v>
      </c>
      <c r="O24" s="25">
        <f t="shared" si="2"/>
        <v>844.33249999999998</v>
      </c>
      <c r="P24" s="26">
        <v>2000</v>
      </c>
      <c r="Q24" s="26">
        <v>139</v>
      </c>
      <c r="R24" s="24">
        <f t="shared" si="3"/>
        <v>29719.6675</v>
      </c>
      <c r="S24" s="25">
        <f t="shared" si="4"/>
        <v>291.67849999999999</v>
      </c>
      <c r="T24" s="27">
        <f t="shared" si="5"/>
        <v>152.67849999999999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8592</v>
      </c>
      <c r="E25" s="30"/>
      <c r="F25" s="30"/>
      <c r="G25" s="30"/>
      <c r="H25" s="30">
        <v>20</v>
      </c>
      <c r="I25" s="20"/>
      <c r="J25" s="20"/>
      <c r="K25" s="20">
        <v>4</v>
      </c>
      <c r="L25" s="20"/>
      <c r="M25" s="20">
        <f t="shared" si="0"/>
        <v>8772</v>
      </c>
      <c r="N25" s="24">
        <f t="shared" si="1"/>
        <v>9500</v>
      </c>
      <c r="O25" s="25">
        <f t="shared" si="2"/>
        <v>241.23</v>
      </c>
      <c r="P25" s="26"/>
      <c r="Q25" s="26">
        <v>85</v>
      </c>
      <c r="R25" s="24">
        <f t="shared" si="3"/>
        <v>9173.77</v>
      </c>
      <c r="S25" s="25">
        <f t="shared" si="4"/>
        <v>83.334000000000003</v>
      </c>
      <c r="T25" s="27">
        <f t="shared" si="5"/>
        <v>-1.6659999999999968</v>
      </c>
    </row>
    <row r="26" spans="1:20" ht="15.75" x14ac:dyDescent="0.25">
      <c r="A26" s="28">
        <v>70</v>
      </c>
      <c r="B26" s="20">
        <v>1908446153</v>
      </c>
      <c r="C26" s="36">
        <v>1028</v>
      </c>
      <c r="D26" s="29">
        <v>11308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11308</v>
      </c>
      <c r="N26" s="24">
        <f t="shared" si="1"/>
        <v>11308</v>
      </c>
      <c r="O26" s="25">
        <f t="shared" si="2"/>
        <v>310.97000000000003</v>
      </c>
      <c r="P26" s="26">
        <v>-500</v>
      </c>
      <c r="Q26" s="26">
        <v>97</v>
      </c>
      <c r="R26" s="24">
        <f t="shared" si="3"/>
        <v>10900.03</v>
      </c>
      <c r="S26" s="25">
        <f t="shared" si="4"/>
        <v>107.426</v>
      </c>
      <c r="T26" s="27">
        <f t="shared" si="5"/>
        <v>10.426000000000002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1441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1441</v>
      </c>
      <c r="N27" s="40">
        <f t="shared" si="1"/>
        <v>1441</v>
      </c>
      <c r="O27" s="25">
        <f t="shared" si="2"/>
        <v>39.627499999999998</v>
      </c>
      <c r="P27" s="41"/>
      <c r="Q27" s="41"/>
      <c r="R27" s="24">
        <f t="shared" si="3"/>
        <v>1401.3724999999999</v>
      </c>
      <c r="S27" s="42">
        <f t="shared" si="4"/>
        <v>13.689499999999999</v>
      </c>
      <c r="T27" s="43">
        <f t="shared" si="5"/>
        <v>13.689499999999999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179150</v>
      </c>
      <c r="E28" s="45">
        <f t="shared" si="6"/>
        <v>240</v>
      </c>
      <c r="F28" s="45">
        <f t="shared" ref="F28:T28" si="7">SUM(F7:F27)</f>
        <v>370</v>
      </c>
      <c r="G28" s="45">
        <f t="shared" si="7"/>
        <v>150</v>
      </c>
      <c r="H28" s="45">
        <f t="shared" si="7"/>
        <v>1160</v>
      </c>
      <c r="I28" s="45">
        <f t="shared" si="7"/>
        <v>87</v>
      </c>
      <c r="J28" s="45">
        <f t="shared" si="7"/>
        <v>0</v>
      </c>
      <c r="K28" s="45">
        <f t="shared" si="7"/>
        <v>12</v>
      </c>
      <c r="L28" s="45">
        <f t="shared" si="7"/>
        <v>0</v>
      </c>
      <c r="M28" s="45">
        <f t="shared" si="7"/>
        <v>199440</v>
      </c>
      <c r="N28" s="45">
        <f t="shared" si="7"/>
        <v>218241</v>
      </c>
      <c r="O28" s="46">
        <f t="shared" si="7"/>
        <v>5484.5999999999995</v>
      </c>
      <c r="P28" s="45">
        <f t="shared" si="7"/>
        <v>30816</v>
      </c>
      <c r="Q28" s="45">
        <f t="shared" si="7"/>
        <v>2113</v>
      </c>
      <c r="R28" s="45">
        <f t="shared" si="7"/>
        <v>210643.40000000002</v>
      </c>
      <c r="S28" s="45">
        <f t="shared" si="7"/>
        <v>1894.68</v>
      </c>
      <c r="T28" s="47">
        <f t="shared" si="7"/>
        <v>-218.32</v>
      </c>
    </row>
    <row r="29" spans="1:20" ht="15.75" thickBot="1" x14ac:dyDescent="0.3">
      <c r="A29" s="86" t="s">
        <v>39</v>
      </c>
      <c r="B29" s="87"/>
      <c r="C29" s="88"/>
      <c r="D29" s="48">
        <f>D4+D5-D28</f>
        <v>483243</v>
      </c>
      <c r="E29" s="48">
        <f t="shared" ref="E29:L29" si="8">E4+E5-E28</f>
        <v>2485</v>
      </c>
      <c r="F29" s="48">
        <f t="shared" si="8"/>
        <v>6900</v>
      </c>
      <c r="G29" s="48">
        <f t="shared" si="8"/>
        <v>280</v>
      </c>
      <c r="H29" s="48">
        <f t="shared" si="8"/>
        <v>15355</v>
      </c>
      <c r="I29" s="48">
        <f t="shared" si="8"/>
        <v>752</v>
      </c>
      <c r="J29" s="48">
        <f t="shared" si="8"/>
        <v>438</v>
      </c>
      <c r="K29" s="48">
        <f t="shared" si="8"/>
        <v>469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97" priority="43" operator="equal">
      <formula>212030016606640</formula>
    </cfRule>
  </conditionalFormatting>
  <conditionalFormatting sqref="D29 E4:E6 E28:K29">
    <cfRule type="cellIs" dxfId="1096" priority="41" operator="equal">
      <formula>$E$4</formula>
    </cfRule>
    <cfRule type="cellIs" dxfId="1095" priority="42" operator="equal">
      <formula>2120</formula>
    </cfRule>
  </conditionalFormatting>
  <conditionalFormatting sqref="D29:E29 F4:F6 F28:F29">
    <cfRule type="cellIs" dxfId="1094" priority="39" operator="equal">
      <formula>$F$4</formula>
    </cfRule>
    <cfRule type="cellIs" dxfId="1093" priority="40" operator="equal">
      <formula>300</formula>
    </cfRule>
  </conditionalFormatting>
  <conditionalFormatting sqref="G4:G6 G28:G29">
    <cfRule type="cellIs" dxfId="1092" priority="37" operator="equal">
      <formula>$G$4</formula>
    </cfRule>
    <cfRule type="cellIs" dxfId="1091" priority="38" operator="equal">
      <formula>1660</formula>
    </cfRule>
  </conditionalFormatting>
  <conditionalFormatting sqref="H4:H6 H28:H29">
    <cfRule type="cellIs" dxfId="1090" priority="35" operator="equal">
      <formula>$H$4</formula>
    </cfRule>
    <cfRule type="cellIs" dxfId="1089" priority="36" operator="equal">
      <formula>6640</formula>
    </cfRule>
  </conditionalFormatting>
  <conditionalFormatting sqref="T6:T28">
    <cfRule type="cellIs" dxfId="1088" priority="34" operator="lessThan">
      <formula>0</formula>
    </cfRule>
  </conditionalFormatting>
  <conditionalFormatting sqref="T7:T27">
    <cfRule type="cellIs" dxfId="1087" priority="31" operator="lessThan">
      <formula>0</formula>
    </cfRule>
    <cfRule type="cellIs" dxfId="1086" priority="32" operator="lessThan">
      <formula>0</formula>
    </cfRule>
    <cfRule type="cellIs" dxfId="1085" priority="33" operator="lessThan">
      <formula>0</formula>
    </cfRule>
  </conditionalFormatting>
  <conditionalFormatting sqref="E4:E6 E28:K28">
    <cfRule type="cellIs" dxfId="1084" priority="30" operator="equal">
      <formula>$E$4</formula>
    </cfRule>
  </conditionalFormatting>
  <conditionalFormatting sqref="D28:D29 D6 D4:M4">
    <cfRule type="cellIs" dxfId="1083" priority="29" operator="equal">
      <formula>$D$4</formula>
    </cfRule>
  </conditionalFormatting>
  <conditionalFormatting sqref="I4:I6 I28:I29">
    <cfRule type="cellIs" dxfId="1082" priority="28" operator="equal">
      <formula>$I$4</formula>
    </cfRule>
  </conditionalFormatting>
  <conditionalFormatting sqref="J4:J6 J28:J29">
    <cfRule type="cellIs" dxfId="1081" priority="27" operator="equal">
      <formula>$J$4</formula>
    </cfRule>
  </conditionalFormatting>
  <conditionalFormatting sqref="K4:K6 K28:K29">
    <cfRule type="cellIs" dxfId="1080" priority="26" operator="equal">
      <formula>$K$4</formula>
    </cfRule>
  </conditionalFormatting>
  <conditionalFormatting sqref="M4:M6">
    <cfRule type="cellIs" dxfId="1079" priority="25" operator="equal">
      <formula>$L$4</formula>
    </cfRule>
  </conditionalFormatting>
  <conditionalFormatting sqref="T7:T28">
    <cfRule type="cellIs" dxfId="1078" priority="22" operator="lessThan">
      <formula>0</formula>
    </cfRule>
    <cfRule type="cellIs" dxfId="1077" priority="23" operator="lessThan">
      <formula>0</formula>
    </cfRule>
    <cfRule type="cellIs" dxfId="1076" priority="24" operator="lessThan">
      <formula>0</formula>
    </cfRule>
  </conditionalFormatting>
  <conditionalFormatting sqref="D5:K5">
    <cfRule type="cellIs" dxfId="1075" priority="21" operator="greaterThan">
      <formula>0</formula>
    </cfRule>
  </conditionalFormatting>
  <conditionalFormatting sqref="T6:T28">
    <cfRule type="cellIs" dxfId="1074" priority="20" operator="lessThan">
      <formula>0</formula>
    </cfRule>
  </conditionalFormatting>
  <conditionalFormatting sqref="T7:T27">
    <cfRule type="cellIs" dxfId="1073" priority="17" operator="lessThan">
      <formula>0</formula>
    </cfRule>
    <cfRule type="cellIs" dxfId="1072" priority="18" operator="lessThan">
      <formula>0</formula>
    </cfRule>
    <cfRule type="cellIs" dxfId="1071" priority="19" operator="lessThan">
      <formula>0</formula>
    </cfRule>
  </conditionalFormatting>
  <conditionalFormatting sqref="T7:T28">
    <cfRule type="cellIs" dxfId="1070" priority="14" operator="lessThan">
      <formula>0</formula>
    </cfRule>
    <cfRule type="cellIs" dxfId="1069" priority="15" operator="lessThan">
      <formula>0</formula>
    </cfRule>
    <cfRule type="cellIs" dxfId="1068" priority="16" operator="lessThan">
      <formula>0</formula>
    </cfRule>
  </conditionalFormatting>
  <conditionalFormatting sqref="D5:K5">
    <cfRule type="cellIs" dxfId="1067" priority="13" operator="greaterThan">
      <formula>0</formula>
    </cfRule>
  </conditionalFormatting>
  <conditionalFormatting sqref="L4 L6 L28:L29">
    <cfRule type="cellIs" dxfId="1066" priority="12" operator="equal">
      <formula>$L$4</formula>
    </cfRule>
  </conditionalFormatting>
  <conditionalFormatting sqref="D7:S7">
    <cfRule type="cellIs" dxfId="1065" priority="11" operator="greaterThan">
      <formula>0</formula>
    </cfRule>
  </conditionalFormatting>
  <conditionalFormatting sqref="D9:S9">
    <cfRule type="cellIs" dxfId="1064" priority="10" operator="greaterThan">
      <formula>0</formula>
    </cfRule>
  </conditionalFormatting>
  <conditionalFormatting sqref="D11:S11">
    <cfRule type="cellIs" dxfId="1063" priority="9" operator="greaterThan">
      <formula>0</formula>
    </cfRule>
  </conditionalFormatting>
  <conditionalFormatting sqref="D13:S13">
    <cfRule type="cellIs" dxfId="1062" priority="8" operator="greaterThan">
      <formula>0</formula>
    </cfRule>
  </conditionalFormatting>
  <conditionalFormatting sqref="D15:S15">
    <cfRule type="cellIs" dxfId="1061" priority="7" operator="greaterThan">
      <formula>0</formula>
    </cfRule>
  </conditionalFormatting>
  <conditionalFormatting sqref="D17:S17">
    <cfRule type="cellIs" dxfId="1060" priority="6" operator="greaterThan">
      <formula>0</formula>
    </cfRule>
  </conditionalFormatting>
  <conditionalFormatting sqref="D19:S19">
    <cfRule type="cellIs" dxfId="1059" priority="5" operator="greaterThan">
      <formula>0</formula>
    </cfRule>
  </conditionalFormatting>
  <conditionalFormatting sqref="D21:S21">
    <cfRule type="cellIs" dxfId="1058" priority="4" operator="greaterThan">
      <formula>0</formula>
    </cfRule>
  </conditionalFormatting>
  <conditionalFormatting sqref="D23:S23">
    <cfRule type="cellIs" dxfId="1057" priority="3" operator="greaterThan">
      <formula>0</formula>
    </cfRule>
  </conditionalFormatting>
  <conditionalFormatting sqref="D25:S25">
    <cfRule type="cellIs" dxfId="1056" priority="2" operator="greaterThan">
      <formula>0</formula>
    </cfRule>
  </conditionalFormatting>
  <conditionalFormatting sqref="D27:S27">
    <cfRule type="cellIs" dxfId="1055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</row>
    <row r="2" spans="1:20" ht="15.75" thickBo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ht="18.75" x14ac:dyDescent="0.25">
      <c r="A3" s="93" t="s">
        <v>62</v>
      </c>
      <c r="B3" s="94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97" t="s">
        <v>1</v>
      </c>
      <c r="B4" s="97"/>
      <c r="C4" s="1"/>
      <c r="D4" s="2">
        <f>'8'!D29</f>
        <v>483243</v>
      </c>
      <c r="E4" s="2">
        <f>'8'!E29</f>
        <v>2485</v>
      </c>
      <c r="F4" s="2">
        <f>'8'!F29</f>
        <v>6900</v>
      </c>
      <c r="G4" s="2">
        <f>'8'!G29</f>
        <v>280</v>
      </c>
      <c r="H4" s="2">
        <f>'8'!H29</f>
        <v>15355</v>
      </c>
      <c r="I4" s="2">
        <f>'8'!I29</f>
        <v>752</v>
      </c>
      <c r="J4" s="2">
        <f>'8'!J29</f>
        <v>438</v>
      </c>
      <c r="K4" s="2">
        <f>'8'!K29</f>
        <v>469</v>
      </c>
      <c r="L4" s="2">
        <f>'8'!L29</f>
        <v>0</v>
      </c>
      <c r="M4" s="3"/>
      <c r="N4" s="98"/>
      <c r="O4" s="98"/>
      <c r="P4" s="98"/>
      <c r="Q4" s="98"/>
      <c r="R4" s="98"/>
      <c r="S4" s="98"/>
      <c r="T4" s="98"/>
    </row>
    <row r="5" spans="1:20" x14ac:dyDescent="0.25">
      <c r="A5" s="97" t="s">
        <v>2</v>
      </c>
      <c r="B5" s="97"/>
      <c r="C5" s="1"/>
      <c r="D5" s="1">
        <v>271588</v>
      </c>
      <c r="E5" s="4">
        <v>2000</v>
      </c>
      <c r="F5" s="4">
        <v>5000</v>
      </c>
      <c r="G5" s="4">
        <v>1000</v>
      </c>
      <c r="H5" s="4">
        <v>5000</v>
      </c>
      <c r="I5" s="1">
        <v>500</v>
      </c>
      <c r="J5" s="1"/>
      <c r="K5" s="1"/>
      <c r="L5" s="1"/>
      <c r="M5" s="5"/>
      <c r="N5" s="98"/>
      <c r="O5" s="98"/>
      <c r="P5" s="98"/>
      <c r="Q5" s="98"/>
      <c r="R5" s="98"/>
      <c r="S5" s="98"/>
      <c r="T5" s="9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4728</v>
      </c>
      <c r="B7" s="20">
        <v>1908446134</v>
      </c>
      <c r="C7" s="20" t="s">
        <v>23</v>
      </c>
      <c r="D7" s="21">
        <v>5756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5756</v>
      </c>
      <c r="N7" s="24">
        <f>D7+E7*20+F7*10+G7*9+H7*9+I7*191+J7*191+K7*182+L7*100</f>
        <v>5756</v>
      </c>
      <c r="O7" s="25">
        <f>M7*2.75%</f>
        <v>158.29</v>
      </c>
      <c r="P7" s="26"/>
      <c r="Q7" s="26">
        <v>127</v>
      </c>
      <c r="R7" s="24">
        <f>M7-(M7*2.75%)+I7*191+J7*191+K7*182+L7*100-Q7</f>
        <v>5470.71</v>
      </c>
      <c r="S7" s="25">
        <f>M7*0.95%</f>
        <v>54.682000000000002</v>
      </c>
      <c r="T7" s="27">
        <f>S7-Q7</f>
        <v>-72.317999999999998</v>
      </c>
    </row>
    <row r="8" spans="1:20" ht="15.75" x14ac:dyDescent="0.25">
      <c r="A8" s="28">
        <v>4206</v>
      </c>
      <c r="B8" s="20">
        <v>1908446135</v>
      </c>
      <c r="C8" s="23" t="s">
        <v>32</v>
      </c>
      <c r="D8" s="29">
        <v>4335</v>
      </c>
      <c r="E8" s="30"/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4875</v>
      </c>
      <c r="N8" s="24">
        <f t="shared" ref="N8:N27" si="1">D8+E8*20+F8*10+G8*9+H8*9+I8*191+J8*191+K8*182+L8*100</f>
        <v>4875</v>
      </c>
      <c r="O8" s="25">
        <f t="shared" ref="O8:O27" si="2">M8*2.75%</f>
        <v>134.0625</v>
      </c>
      <c r="P8" s="26"/>
      <c r="Q8" s="26">
        <v>50</v>
      </c>
      <c r="R8" s="24">
        <f t="shared" ref="R8:R27" si="3">M8-(M8*2.75%)+I8*191+J8*191+K8*182+L8*100-Q8</f>
        <v>4690.9375</v>
      </c>
      <c r="S8" s="25">
        <f t="shared" ref="S8:S27" si="4">M8*0.95%</f>
        <v>46.3125</v>
      </c>
      <c r="T8" s="27">
        <f t="shared" ref="T8:T27" si="5">S8-Q8</f>
        <v>-3.6875</v>
      </c>
    </row>
    <row r="9" spans="1:20" ht="15.75" x14ac:dyDescent="0.25">
      <c r="A9" s="28">
        <v>14999</v>
      </c>
      <c r="B9" s="20">
        <v>1908446136</v>
      </c>
      <c r="C9" s="20" t="s">
        <v>24</v>
      </c>
      <c r="D9" s="29">
        <v>15203</v>
      </c>
      <c r="E9" s="30"/>
      <c r="F9" s="30">
        <v>100</v>
      </c>
      <c r="G9" s="30"/>
      <c r="H9" s="30">
        <v>310</v>
      </c>
      <c r="I9" s="20">
        <v>3</v>
      </c>
      <c r="J9" s="20"/>
      <c r="K9" s="20"/>
      <c r="L9" s="20"/>
      <c r="M9" s="20">
        <f t="shared" si="0"/>
        <v>18993</v>
      </c>
      <c r="N9" s="24">
        <f t="shared" si="1"/>
        <v>19566</v>
      </c>
      <c r="O9" s="25">
        <f t="shared" si="2"/>
        <v>522.3075</v>
      </c>
      <c r="P9" s="26">
        <v>2000</v>
      </c>
      <c r="Q9" s="26">
        <v>142</v>
      </c>
      <c r="R9" s="24">
        <f t="shared" si="3"/>
        <v>18901.692500000001</v>
      </c>
      <c r="S9" s="25">
        <f t="shared" si="4"/>
        <v>180.43350000000001</v>
      </c>
      <c r="T9" s="27">
        <f t="shared" si="5"/>
        <v>38.433500000000009</v>
      </c>
    </row>
    <row r="10" spans="1:20" ht="15.75" x14ac:dyDescent="0.25">
      <c r="A10" s="28">
        <v>5967</v>
      </c>
      <c r="B10" s="20">
        <v>1908446137</v>
      </c>
      <c r="C10" s="20" t="s">
        <v>25</v>
      </c>
      <c r="D10" s="29">
        <v>6267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6267</v>
      </c>
      <c r="N10" s="24">
        <f t="shared" si="1"/>
        <v>7222</v>
      </c>
      <c r="O10" s="25">
        <f t="shared" si="2"/>
        <v>172.3425</v>
      </c>
      <c r="P10" s="26"/>
      <c r="Q10" s="26">
        <v>27</v>
      </c>
      <c r="R10" s="24">
        <f t="shared" si="3"/>
        <v>7022.6575000000003</v>
      </c>
      <c r="S10" s="25">
        <f t="shared" si="4"/>
        <v>59.536499999999997</v>
      </c>
      <c r="T10" s="27">
        <f t="shared" si="5"/>
        <v>32.536499999999997</v>
      </c>
    </row>
    <row r="11" spans="1:20" ht="15.75" x14ac:dyDescent="0.25">
      <c r="A11" s="28">
        <v>5758</v>
      </c>
      <c r="B11" s="20">
        <v>1908446138</v>
      </c>
      <c r="C11" s="31" t="s">
        <v>26</v>
      </c>
      <c r="D11" s="29">
        <v>8258</v>
      </c>
      <c r="E11" s="30"/>
      <c r="F11" s="30">
        <v>100</v>
      </c>
      <c r="G11" s="32">
        <v>70</v>
      </c>
      <c r="H11" s="30">
        <v>100</v>
      </c>
      <c r="I11" s="20">
        <v>16</v>
      </c>
      <c r="J11" s="20">
        <v>19</v>
      </c>
      <c r="K11" s="20">
        <v>2</v>
      </c>
      <c r="L11" s="20"/>
      <c r="M11" s="20">
        <f t="shared" si="0"/>
        <v>10788</v>
      </c>
      <c r="N11" s="24">
        <f t="shared" si="1"/>
        <v>17837</v>
      </c>
      <c r="O11" s="25">
        <f t="shared" si="2"/>
        <v>296.67</v>
      </c>
      <c r="P11" s="26"/>
      <c r="Q11" s="26">
        <v>45</v>
      </c>
      <c r="R11" s="24">
        <f t="shared" si="3"/>
        <v>17495.330000000002</v>
      </c>
      <c r="S11" s="25">
        <f t="shared" si="4"/>
        <v>102.486</v>
      </c>
      <c r="T11" s="27">
        <f t="shared" si="5"/>
        <v>57.486000000000004</v>
      </c>
    </row>
    <row r="12" spans="1:20" ht="15.75" x14ac:dyDescent="0.25">
      <c r="A12" s="28">
        <v>4833</v>
      </c>
      <c r="B12" s="20">
        <v>1908446139</v>
      </c>
      <c r="C12" s="20" t="s">
        <v>27</v>
      </c>
      <c r="D12" s="29">
        <v>5861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5861</v>
      </c>
      <c r="N12" s="24">
        <f t="shared" si="1"/>
        <v>5861</v>
      </c>
      <c r="O12" s="25">
        <f t="shared" si="2"/>
        <v>161.17750000000001</v>
      </c>
      <c r="P12" s="26">
        <v>2400</v>
      </c>
      <c r="Q12" s="26">
        <v>30</v>
      </c>
      <c r="R12" s="24">
        <f t="shared" si="3"/>
        <v>5669.8225000000002</v>
      </c>
      <c r="S12" s="25">
        <f t="shared" si="4"/>
        <v>55.679499999999997</v>
      </c>
      <c r="T12" s="27">
        <f t="shared" si="5"/>
        <v>25.679499999999997</v>
      </c>
    </row>
    <row r="13" spans="1:20" ht="15.75" x14ac:dyDescent="0.25">
      <c r="A13" s="28">
        <v>5861</v>
      </c>
      <c r="B13" s="20">
        <v>1908446140</v>
      </c>
      <c r="C13" s="20" t="s">
        <v>43</v>
      </c>
      <c r="D13" s="29">
        <v>7261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7261</v>
      </c>
      <c r="N13" s="24">
        <f t="shared" si="1"/>
        <v>7261</v>
      </c>
      <c r="O13" s="25">
        <f t="shared" si="2"/>
        <v>199.67750000000001</v>
      </c>
      <c r="P13" s="26"/>
      <c r="Q13" s="26"/>
      <c r="R13" s="24">
        <f t="shared" si="3"/>
        <v>7061.3225000000002</v>
      </c>
      <c r="S13" s="25">
        <f t="shared" si="4"/>
        <v>68.979500000000002</v>
      </c>
      <c r="T13" s="27">
        <f t="shared" si="5"/>
        <v>68.979500000000002</v>
      </c>
    </row>
    <row r="14" spans="1:20" ht="15.75" x14ac:dyDescent="0.25">
      <c r="A14" s="28">
        <v>14732</v>
      </c>
      <c r="B14" s="20">
        <v>1908446141</v>
      </c>
      <c r="C14" s="20" t="s">
        <v>28</v>
      </c>
      <c r="D14" s="29">
        <v>24484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24484</v>
      </c>
      <c r="N14" s="24">
        <f t="shared" si="1"/>
        <v>24484</v>
      </c>
      <c r="O14" s="25">
        <f t="shared" si="2"/>
        <v>673.31000000000006</v>
      </c>
      <c r="P14" s="26">
        <v>4500</v>
      </c>
      <c r="Q14" s="26">
        <v>156</v>
      </c>
      <c r="R14" s="24">
        <f t="shared" si="3"/>
        <v>23654.69</v>
      </c>
      <c r="S14" s="25">
        <f t="shared" si="4"/>
        <v>232.59799999999998</v>
      </c>
      <c r="T14" s="27">
        <f t="shared" si="5"/>
        <v>76.597999999999985</v>
      </c>
    </row>
    <row r="15" spans="1:20" ht="15.75" x14ac:dyDescent="0.25">
      <c r="A15" s="28">
        <v>12760</v>
      </c>
      <c r="B15" s="20">
        <v>1908446142</v>
      </c>
      <c r="C15" s="33" t="s">
        <v>29</v>
      </c>
      <c r="D15" s="29">
        <v>12760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12760</v>
      </c>
      <c r="N15" s="24">
        <f t="shared" si="1"/>
        <v>13333</v>
      </c>
      <c r="O15" s="25">
        <f t="shared" si="2"/>
        <v>350.9</v>
      </c>
      <c r="P15" s="26"/>
      <c r="Q15" s="26">
        <v>143</v>
      </c>
      <c r="R15" s="24">
        <f t="shared" si="3"/>
        <v>12839.1</v>
      </c>
      <c r="S15" s="25">
        <f t="shared" si="4"/>
        <v>121.22</v>
      </c>
      <c r="T15" s="27">
        <f t="shared" si="5"/>
        <v>-21.78</v>
      </c>
    </row>
    <row r="16" spans="1:20" ht="15.75" x14ac:dyDescent="0.25">
      <c r="A16" s="28">
        <v>10591</v>
      </c>
      <c r="B16" s="20">
        <v>1908446143</v>
      </c>
      <c r="C16" s="20" t="s">
        <v>30</v>
      </c>
      <c r="D16" s="29">
        <v>14355</v>
      </c>
      <c r="E16" s="30">
        <v>30</v>
      </c>
      <c r="F16" s="30">
        <v>40</v>
      </c>
      <c r="G16" s="30"/>
      <c r="H16" s="30">
        <v>100</v>
      </c>
      <c r="I16" s="20"/>
      <c r="J16" s="20"/>
      <c r="K16" s="20"/>
      <c r="L16" s="20"/>
      <c r="M16" s="20">
        <f t="shared" si="0"/>
        <v>16255</v>
      </c>
      <c r="N16" s="24">
        <f t="shared" si="1"/>
        <v>16255</v>
      </c>
      <c r="O16" s="25">
        <f t="shared" si="2"/>
        <v>447.01249999999999</v>
      </c>
      <c r="P16" s="26">
        <v>200</v>
      </c>
      <c r="Q16" s="26">
        <v>117</v>
      </c>
      <c r="R16" s="24">
        <f t="shared" si="3"/>
        <v>15690.987499999999</v>
      </c>
      <c r="S16" s="25">
        <f t="shared" si="4"/>
        <v>154.42249999999999</v>
      </c>
      <c r="T16" s="27">
        <f t="shared" si="5"/>
        <v>37.422499999999985</v>
      </c>
    </row>
    <row r="17" spans="1:20" ht="15.75" x14ac:dyDescent="0.25">
      <c r="A17" s="28">
        <v>5903</v>
      </c>
      <c r="B17" s="20">
        <v>1908446144</v>
      </c>
      <c r="C17" s="33" t="s">
        <v>31</v>
      </c>
      <c r="D17" s="29">
        <v>7137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7137</v>
      </c>
      <c r="N17" s="24">
        <f t="shared" si="1"/>
        <v>7137</v>
      </c>
      <c r="O17" s="25">
        <f t="shared" si="2"/>
        <v>196.26750000000001</v>
      </c>
      <c r="P17" s="26">
        <v>1900</v>
      </c>
      <c r="Q17" s="26">
        <v>50</v>
      </c>
      <c r="R17" s="24">
        <f t="shared" si="3"/>
        <v>6890.7325000000001</v>
      </c>
      <c r="S17" s="25">
        <f t="shared" si="4"/>
        <v>67.801500000000004</v>
      </c>
      <c r="T17" s="27">
        <f t="shared" si="5"/>
        <v>17.801500000000004</v>
      </c>
    </row>
    <row r="18" spans="1:20" ht="15.75" x14ac:dyDescent="0.25">
      <c r="A18" s="28">
        <v>9302</v>
      </c>
      <c r="B18" s="20">
        <v>1908446145</v>
      </c>
      <c r="C18" s="31" t="s">
        <v>44</v>
      </c>
      <c r="D18" s="29">
        <v>11358</v>
      </c>
      <c r="E18" s="30"/>
      <c r="F18" s="30">
        <v>80</v>
      </c>
      <c r="G18" s="30"/>
      <c r="H18" s="30">
        <v>40</v>
      </c>
      <c r="I18" s="20"/>
      <c r="J18" s="20"/>
      <c r="K18" s="20">
        <v>5</v>
      </c>
      <c r="L18" s="20"/>
      <c r="M18" s="20">
        <f t="shared" si="0"/>
        <v>12518</v>
      </c>
      <c r="N18" s="24">
        <f t="shared" si="1"/>
        <v>13428</v>
      </c>
      <c r="O18" s="25">
        <f t="shared" si="2"/>
        <v>344.245</v>
      </c>
      <c r="P18" s="26"/>
      <c r="Q18" s="26">
        <v>550</v>
      </c>
      <c r="R18" s="24">
        <f t="shared" si="3"/>
        <v>12533.754999999999</v>
      </c>
      <c r="S18" s="25">
        <f t="shared" si="4"/>
        <v>118.92099999999999</v>
      </c>
      <c r="T18" s="27">
        <f t="shared" si="5"/>
        <v>-431.07900000000001</v>
      </c>
    </row>
    <row r="19" spans="1:20" ht="15.75" x14ac:dyDescent="0.25">
      <c r="A19" s="28">
        <v>2056</v>
      </c>
      <c r="B19" s="20">
        <v>1908446146</v>
      </c>
      <c r="C19" s="20" t="s">
        <v>45</v>
      </c>
      <c r="D19" s="29">
        <v>4112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4112</v>
      </c>
      <c r="N19" s="24">
        <f t="shared" si="1"/>
        <v>4112</v>
      </c>
      <c r="O19" s="25">
        <f t="shared" si="2"/>
        <v>113.08</v>
      </c>
      <c r="P19" s="26"/>
      <c r="Q19" s="26"/>
      <c r="R19" s="24">
        <f t="shared" si="3"/>
        <v>3998.92</v>
      </c>
      <c r="S19" s="25">
        <f t="shared" si="4"/>
        <v>39.064</v>
      </c>
      <c r="T19" s="27">
        <f t="shared" si="5"/>
        <v>39.064</v>
      </c>
    </row>
    <row r="20" spans="1:20" ht="15.75" x14ac:dyDescent="0.25">
      <c r="A20" s="28">
        <v>7362</v>
      </c>
      <c r="B20" s="20">
        <v>1908446147</v>
      </c>
      <c r="C20" s="20" t="s">
        <v>46</v>
      </c>
      <c r="D20" s="29">
        <v>9418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9418</v>
      </c>
      <c r="N20" s="24">
        <f t="shared" si="1"/>
        <v>9418</v>
      </c>
      <c r="O20" s="25">
        <f t="shared" si="2"/>
        <v>258.995</v>
      </c>
      <c r="P20" s="26"/>
      <c r="Q20" s="26">
        <v>120</v>
      </c>
      <c r="R20" s="24">
        <f t="shared" si="3"/>
        <v>9039.0049999999992</v>
      </c>
      <c r="S20" s="25">
        <f t="shared" si="4"/>
        <v>89.471000000000004</v>
      </c>
      <c r="T20" s="27">
        <f t="shared" si="5"/>
        <v>-30.528999999999996</v>
      </c>
    </row>
    <row r="21" spans="1:20" ht="15.75" x14ac:dyDescent="0.25">
      <c r="A21" s="28">
        <v>7717</v>
      </c>
      <c r="B21" s="20">
        <v>1908446148</v>
      </c>
      <c r="C21" s="20" t="s">
        <v>47</v>
      </c>
      <c r="D21" s="29">
        <v>9773</v>
      </c>
      <c r="E21" s="30"/>
      <c r="F21" s="30"/>
      <c r="G21" s="30"/>
      <c r="H21" s="30"/>
      <c r="I21" s="20"/>
      <c r="J21" s="20"/>
      <c r="K21" s="20">
        <v>5</v>
      </c>
      <c r="L21" s="20"/>
      <c r="M21" s="20">
        <f t="shared" si="0"/>
        <v>9773</v>
      </c>
      <c r="N21" s="24">
        <f t="shared" si="1"/>
        <v>10683</v>
      </c>
      <c r="O21" s="25">
        <f t="shared" si="2"/>
        <v>268.75749999999999</v>
      </c>
      <c r="P21" s="26"/>
      <c r="Q21" s="26">
        <v>24</v>
      </c>
      <c r="R21" s="24">
        <f t="shared" si="3"/>
        <v>10390.2425</v>
      </c>
      <c r="S21" s="25">
        <f t="shared" si="4"/>
        <v>92.843499999999992</v>
      </c>
      <c r="T21" s="27">
        <f t="shared" si="5"/>
        <v>68.843499999999992</v>
      </c>
    </row>
    <row r="22" spans="1:20" ht="15.75" x14ac:dyDescent="0.25">
      <c r="A22" s="28">
        <v>12156</v>
      </c>
      <c r="B22" s="20">
        <v>1908446149</v>
      </c>
      <c r="C22" s="34" t="s">
        <v>33</v>
      </c>
      <c r="D22" s="29">
        <v>12156</v>
      </c>
      <c r="E22" s="30"/>
      <c r="F22" s="30"/>
      <c r="G22" s="20"/>
      <c r="H22" s="30"/>
      <c r="I22" s="20"/>
      <c r="J22" s="20"/>
      <c r="K22" s="20">
        <v>3</v>
      </c>
      <c r="L22" s="20"/>
      <c r="M22" s="20">
        <f t="shared" si="0"/>
        <v>12156</v>
      </c>
      <c r="N22" s="24">
        <f t="shared" si="1"/>
        <v>12702</v>
      </c>
      <c r="O22" s="25">
        <f t="shared" si="2"/>
        <v>334.29</v>
      </c>
      <c r="P22" s="26"/>
      <c r="Q22" s="26">
        <v>100</v>
      </c>
      <c r="R22" s="24">
        <f t="shared" si="3"/>
        <v>12267.71</v>
      </c>
      <c r="S22" s="25">
        <f t="shared" si="4"/>
        <v>115.482</v>
      </c>
      <c r="T22" s="27">
        <f t="shared" si="5"/>
        <v>15.481999999999999</v>
      </c>
    </row>
    <row r="23" spans="1:20" ht="15.75" x14ac:dyDescent="0.25">
      <c r="A23" s="28">
        <v>6014</v>
      </c>
      <c r="B23" s="20">
        <v>1908446150</v>
      </c>
      <c r="C23" s="20" t="s">
        <v>34</v>
      </c>
      <c r="D23" s="35">
        <v>6014</v>
      </c>
      <c r="E23" s="30"/>
      <c r="F23" s="30"/>
      <c r="G23" s="30"/>
      <c r="H23" s="30">
        <v>400</v>
      </c>
      <c r="I23" s="20">
        <v>30</v>
      </c>
      <c r="J23" s="20"/>
      <c r="K23" s="20"/>
      <c r="L23" s="20"/>
      <c r="M23" s="20">
        <f t="shared" si="0"/>
        <v>9614</v>
      </c>
      <c r="N23" s="24">
        <f t="shared" si="1"/>
        <v>15344</v>
      </c>
      <c r="O23" s="25">
        <f t="shared" si="2"/>
        <v>264.38499999999999</v>
      </c>
      <c r="P23" s="26">
        <v>26997</v>
      </c>
      <c r="Q23" s="26">
        <v>60</v>
      </c>
      <c r="R23" s="24">
        <f t="shared" si="3"/>
        <v>15019.615</v>
      </c>
      <c r="S23" s="25">
        <f t="shared" si="4"/>
        <v>91.332999999999998</v>
      </c>
      <c r="T23" s="27">
        <f t="shared" si="5"/>
        <v>31.332999999999998</v>
      </c>
    </row>
    <row r="24" spans="1:20" ht="15.75" x14ac:dyDescent="0.25">
      <c r="A24" s="28">
        <v>22013</v>
      </c>
      <c r="B24" s="20">
        <v>1908446151</v>
      </c>
      <c r="C24" s="20" t="s">
        <v>35</v>
      </c>
      <c r="D24" s="29">
        <v>26212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26212</v>
      </c>
      <c r="N24" s="24">
        <f t="shared" si="1"/>
        <v>26212</v>
      </c>
      <c r="O24" s="25">
        <f t="shared" si="2"/>
        <v>720.83</v>
      </c>
      <c r="P24" s="26">
        <v>20000</v>
      </c>
      <c r="Q24" s="26">
        <v>128</v>
      </c>
      <c r="R24" s="24">
        <f t="shared" si="3"/>
        <v>25363.17</v>
      </c>
      <c r="S24" s="25">
        <f t="shared" si="4"/>
        <v>249.01399999999998</v>
      </c>
      <c r="T24" s="27">
        <f t="shared" si="5"/>
        <v>121.01399999999998</v>
      </c>
    </row>
    <row r="25" spans="1:20" ht="15.75" x14ac:dyDescent="0.25">
      <c r="A25" s="28">
        <v>5862</v>
      </c>
      <c r="B25" s="20">
        <v>1908446152</v>
      </c>
      <c r="C25" s="20" t="s">
        <v>36</v>
      </c>
      <c r="D25" s="29">
        <v>7152</v>
      </c>
      <c r="E25" s="30"/>
      <c r="F25" s="30"/>
      <c r="G25" s="30">
        <v>20</v>
      </c>
      <c r="H25" s="30"/>
      <c r="I25" s="20">
        <v>5</v>
      </c>
      <c r="J25" s="20">
        <v>5</v>
      </c>
      <c r="K25" s="20"/>
      <c r="L25" s="20"/>
      <c r="M25" s="20">
        <f t="shared" si="0"/>
        <v>7332</v>
      </c>
      <c r="N25" s="24">
        <f t="shared" si="1"/>
        <v>9242</v>
      </c>
      <c r="O25" s="25">
        <f t="shared" si="2"/>
        <v>201.63</v>
      </c>
      <c r="P25" s="26">
        <v>5400</v>
      </c>
      <c r="Q25" s="26">
        <v>85</v>
      </c>
      <c r="R25" s="24">
        <f t="shared" si="3"/>
        <v>8955.369999999999</v>
      </c>
      <c r="S25" s="25">
        <f t="shared" si="4"/>
        <v>69.653999999999996</v>
      </c>
      <c r="T25" s="27">
        <f t="shared" si="5"/>
        <v>-15.346000000000004</v>
      </c>
    </row>
    <row r="26" spans="1:20" ht="15.75" x14ac:dyDescent="0.25">
      <c r="A26" s="28">
        <v>7093</v>
      </c>
      <c r="B26" s="20">
        <v>1908446153</v>
      </c>
      <c r="C26" s="36" t="s">
        <v>48</v>
      </c>
      <c r="D26" s="29">
        <v>10691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10691</v>
      </c>
      <c r="N26" s="24">
        <f t="shared" si="1"/>
        <v>10691</v>
      </c>
      <c r="O26" s="25">
        <f t="shared" si="2"/>
        <v>294.0025</v>
      </c>
      <c r="P26" s="26">
        <v>-1000</v>
      </c>
      <c r="Q26" s="26">
        <v>57</v>
      </c>
      <c r="R26" s="24">
        <f t="shared" si="3"/>
        <v>10339.997499999999</v>
      </c>
      <c r="S26" s="25">
        <f t="shared" si="4"/>
        <v>101.5645</v>
      </c>
      <c r="T26" s="27">
        <f t="shared" si="5"/>
        <v>44.564499999999995</v>
      </c>
    </row>
    <row r="27" spans="1:20" ht="19.5" thickBot="1" x14ac:dyDescent="0.35">
      <c r="A27" s="28">
        <v>17950</v>
      </c>
      <c r="B27" s="20">
        <v>1908446154</v>
      </c>
      <c r="C27" s="20" t="s">
        <v>37</v>
      </c>
      <c r="D27" s="37">
        <v>17950</v>
      </c>
      <c r="E27" s="38"/>
      <c r="F27" s="39"/>
      <c r="G27" s="39"/>
      <c r="H27" s="39"/>
      <c r="I27" s="31">
        <v>40</v>
      </c>
      <c r="J27" s="31"/>
      <c r="K27" s="31">
        <v>5</v>
      </c>
      <c r="L27" s="31"/>
      <c r="M27" s="31">
        <f t="shared" si="0"/>
        <v>17950</v>
      </c>
      <c r="N27" s="40">
        <f t="shared" si="1"/>
        <v>26500</v>
      </c>
      <c r="O27" s="25">
        <f t="shared" si="2"/>
        <v>493.625</v>
      </c>
      <c r="P27" s="41">
        <v>25000</v>
      </c>
      <c r="Q27" s="41">
        <v>100</v>
      </c>
      <c r="R27" s="24">
        <f t="shared" si="3"/>
        <v>25906.375</v>
      </c>
      <c r="S27" s="42">
        <f t="shared" si="4"/>
        <v>170.52500000000001</v>
      </c>
      <c r="T27" s="43">
        <f t="shared" si="5"/>
        <v>70.525000000000006</v>
      </c>
    </row>
    <row r="28" spans="1:20" ht="16.5" thickBot="1" x14ac:dyDescent="0.3">
      <c r="A28" s="83" t="s">
        <v>38</v>
      </c>
      <c r="B28" s="84"/>
      <c r="C28" s="85"/>
      <c r="D28" s="44">
        <f t="shared" ref="D28:E28" si="6">SUM(D7:D27)</f>
        <v>226513</v>
      </c>
      <c r="E28" s="45">
        <f t="shared" si="6"/>
        <v>30</v>
      </c>
      <c r="F28" s="45">
        <f t="shared" ref="F28:T28" si="7">SUM(F7:F27)</f>
        <v>320</v>
      </c>
      <c r="G28" s="45">
        <f t="shared" si="7"/>
        <v>90</v>
      </c>
      <c r="H28" s="45">
        <f t="shared" si="7"/>
        <v>1010</v>
      </c>
      <c r="I28" s="45">
        <f t="shared" si="7"/>
        <v>102</v>
      </c>
      <c r="J28" s="45">
        <f t="shared" si="7"/>
        <v>24</v>
      </c>
      <c r="K28" s="45">
        <f t="shared" si="7"/>
        <v>20</v>
      </c>
      <c r="L28" s="45">
        <f t="shared" si="7"/>
        <v>0</v>
      </c>
      <c r="M28" s="45">
        <f t="shared" si="7"/>
        <v>240213</v>
      </c>
      <c r="N28" s="45">
        <f t="shared" si="7"/>
        <v>267919</v>
      </c>
      <c r="O28" s="46">
        <f t="shared" si="7"/>
        <v>6605.8574999999992</v>
      </c>
      <c r="P28" s="45">
        <f t="shared" si="7"/>
        <v>87397</v>
      </c>
      <c r="Q28" s="45">
        <f t="shared" si="7"/>
        <v>2111</v>
      </c>
      <c r="R28" s="45">
        <f t="shared" si="7"/>
        <v>259202.14250000002</v>
      </c>
      <c r="S28" s="45">
        <f t="shared" si="7"/>
        <v>2282.0235000000002</v>
      </c>
      <c r="T28" s="47">
        <f t="shared" si="7"/>
        <v>171.02349999999996</v>
      </c>
    </row>
    <row r="29" spans="1:20" ht="15.75" thickBot="1" x14ac:dyDescent="0.3">
      <c r="A29" s="86" t="s">
        <v>39</v>
      </c>
      <c r="B29" s="87"/>
      <c r="C29" s="88"/>
      <c r="D29" s="48">
        <f>D4+D5-D28</f>
        <v>528318</v>
      </c>
      <c r="E29" s="48">
        <f t="shared" ref="E29:L29" si="8">E4+E5-E28</f>
        <v>4455</v>
      </c>
      <c r="F29" s="48">
        <f t="shared" si="8"/>
        <v>11580</v>
      </c>
      <c r="G29" s="48">
        <f t="shared" si="8"/>
        <v>1190</v>
      </c>
      <c r="H29" s="48">
        <f t="shared" si="8"/>
        <v>19345</v>
      </c>
      <c r="I29" s="48">
        <f t="shared" si="8"/>
        <v>1150</v>
      </c>
      <c r="J29" s="48">
        <f t="shared" si="8"/>
        <v>414</v>
      </c>
      <c r="K29" s="48">
        <f t="shared" si="8"/>
        <v>449</v>
      </c>
      <c r="L29" s="48">
        <f t="shared" si="8"/>
        <v>0</v>
      </c>
      <c r="M29" s="89"/>
      <c r="N29" s="90"/>
      <c r="O29" s="90"/>
      <c r="P29" s="90"/>
      <c r="Q29" s="90"/>
      <c r="R29" s="90"/>
      <c r="S29" s="90"/>
      <c r="T29" s="9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54" priority="43" operator="equal">
      <formula>212030016606640</formula>
    </cfRule>
  </conditionalFormatting>
  <conditionalFormatting sqref="D29 E4:E6 E28:K29">
    <cfRule type="cellIs" dxfId="1053" priority="41" operator="equal">
      <formula>$E$4</formula>
    </cfRule>
    <cfRule type="cellIs" dxfId="1052" priority="42" operator="equal">
      <formula>2120</formula>
    </cfRule>
  </conditionalFormatting>
  <conditionalFormatting sqref="D29:E29 F4:F6 F28:F29">
    <cfRule type="cellIs" dxfId="1051" priority="39" operator="equal">
      <formula>$F$4</formula>
    </cfRule>
    <cfRule type="cellIs" dxfId="1050" priority="40" operator="equal">
      <formula>300</formula>
    </cfRule>
  </conditionalFormatting>
  <conditionalFormatting sqref="G4:G6 G28:G29">
    <cfRule type="cellIs" dxfId="1049" priority="37" operator="equal">
      <formula>$G$4</formula>
    </cfRule>
    <cfRule type="cellIs" dxfId="1048" priority="38" operator="equal">
      <formula>1660</formula>
    </cfRule>
  </conditionalFormatting>
  <conditionalFormatting sqref="H4:H6 H28:H29">
    <cfRule type="cellIs" dxfId="1047" priority="35" operator="equal">
      <formula>$H$4</formula>
    </cfRule>
    <cfRule type="cellIs" dxfId="1046" priority="36" operator="equal">
      <formula>6640</formula>
    </cfRule>
  </conditionalFormatting>
  <conditionalFormatting sqref="T6:T28">
    <cfRule type="cellIs" dxfId="1045" priority="34" operator="lessThan">
      <formula>0</formula>
    </cfRule>
  </conditionalFormatting>
  <conditionalFormatting sqref="T7:T27">
    <cfRule type="cellIs" dxfId="1044" priority="31" operator="lessThan">
      <formula>0</formula>
    </cfRule>
    <cfRule type="cellIs" dxfId="1043" priority="32" operator="lessThan">
      <formula>0</formula>
    </cfRule>
    <cfRule type="cellIs" dxfId="1042" priority="33" operator="lessThan">
      <formula>0</formula>
    </cfRule>
  </conditionalFormatting>
  <conditionalFormatting sqref="E4:E6 E28:K28">
    <cfRule type="cellIs" dxfId="1041" priority="30" operator="equal">
      <formula>$E$4</formula>
    </cfRule>
  </conditionalFormatting>
  <conditionalFormatting sqref="D28:D29 D6 D4:M4">
    <cfRule type="cellIs" dxfId="1040" priority="29" operator="equal">
      <formula>$D$4</formula>
    </cfRule>
  </conditionalFormatting>
  <conditionalFormatting sqref="I4:I6 I28:I29">
    <cfRule type="cellIs" dxfId="1039" priority="28" operator="equal">
      <formula>$I$4</formula>
    </cfRule>
  </conditionalFormatting>
  <conditionalFormatting sqref="J4:J6 J28:J29">
    <cfRule type="cellIs" dxfId="1038" priority="27" operator="equal">
      <formula>$J$4</formula>
    </cfRule>
  </conditionalFormatting>
  <conditionalFormatting sqref="K4:K6 K28:K29">
    <cfRule type="cellIs" dxfId="1037" priority="26" operator="equal">
      <formula>$K$4</formula>
    </cfRule>
  </conditionalFormatting>
  <conditionalFormatting sqref="M4:M6">
    <cfRule type="cellIs" dxfId="1036" priority="25" operator="equal">
      <formula>$L$4</formula>
    </cfRule>
  </conditionalFormatting>
  <conditionalFormatting sqref="T7:T28">
    <cfRule type="cellIs" dxfId="1035" priority="22" operator="lessThan">
      <formula>0</formula>
    </cfRule>
    <cfRule type="cellIs" dxfId="1034" priority="23" operator="lessThan">
      <formula>0</formula>
    </cfRule>
    <cfRule type="cellIs" dxfId="1033" priority="24" operator="lessThan">
      <formula>0</formula>
    </cfRule>
  </conditionalFormatting>
  <conditionalFormatting sqref="D5:K5">
    <cfRule type="cellIs" dxfId="1032" priority="21" operator="greaterThan">
      <formula>0</formula>
    </cfRule>
  </conditionalFormatting>
  <conditionalFormatting sqref="T6:T28">
    <cfRule type="cellIs" dxfId="1031" priority="20" operator="lessThan">
      <formula>0</formula>
    </cfRule>
  </conditionalFormatting>
  <conditionalFormatting sqref="T7:T27">
    <cfRule type="cellIs" dxfId="1030" priority="17" operator="lessThan">
      <formula>0</formula>
    </cfRule>
    <cfRule type="cellIs" dxfId="1029" priority="18" operator="lessThan">
      <formula>0</formula>
    </cfRule>
    <cfRule type="cellIs" dxfId="1028" priority="19" operator="lessThan">
      <formula>0</formula>
    </cfRule>
  </conditionalFormatting>
  <conditionalFormatting sqref="T7:T28">
    <cfRule type="cellIs" dxfId="1027" priority="14" operator="lessThan">
      <formula>0</formula>
    </cfRule>
    <cfRule type="cellIs" dxfId="1026" priority="15" operator="lessThan">
      <formula>0</formula>
    </cfRule>
    <cfRule type="cellIs" dxfId="1025" priority="16" operator="lessThan">
      <formula>0</formula>
    </cfRule>
  </conditionalFormatting>
  <conditionalFormatting sqref="D5:K5">
    <cfRule type="cellIs" dxfId="1024" priority="13" operator="greaterThan">
      <formula>0</formula>
    </cfRule>
  </conditionalFormatting>
  <conditionalFormatting sqref="L4 L6 L28:L29">
    <cfRule type="cellIs" dxfId="1023" priority="12" operator="equal">
      <formula>$L$4</formula>
    </cfRule>
  </conditionalFormatting>
  <conditionalFormatting sqref="D7:S7">
    <cfRule type="cellIs" dxfId="1022" priority="11" operator="greaterThan">
      <formula>0</formula>
    </cfRule>
  </conditionalFormatting>
  <conditionalFormatting sqref="D9:S9">
    <cfRule type="cellIs" dxfId="1021" priority="10" operator="greaterThan">
      <formula>0</formula>
    </cfRule>
  </conditionalFormatting>
  <conditionalFormatting sqref="D11:S11">
    <cfRule type="cellIs" dxfId="1020" priority="9" operator="greaterThan">
      <formula>0</formula>
    </cfRule>
  </conditionalFormatting>
  <conditionalFormatting sqref="D13:S13">
    <cfRule type="cellIs" dxfId="1019" priority="8" operator="greaterThan">
      <formula>0</formula>
    </cfRule>
  </conditionalFormatting>
  <conditionalFormatting sqref="D15:S15">
    <cfRule type="cellIs" dxfId="1018" priority="7" operator="greaterThan">
      <formula>0</formula>
    </cfRule>
  </conditionalFormatting>
  <conditionalFormatting sqref="D17:S17">
    <cfRule type="cellIs" dxfId="1017" priority="6" operator="greaterThan">
      <formula>0</formula>
    </cfRule>
  </conditionalFormatting>
  <conditionalFormatting sqref="D19:S19">
    <cfRule type="cellIs" dxfId="1016" priority="5" operator="greaterThan">
      <formula>0</formula>
    </cfRule>
  </conditionalFormatting>
  <conditionalFormatting sqref="D21:S21">
    <cfRule type="cellIs" dxfId="1015" priority="4" operator="greaterThan">
      <formula>0</formula>
    </cfRule>
  </conditionalFormatting>
  <conditionalFormatting sqref="D23:S23">
    <cfRule type="cellIs" dxfId="1014" priority="3" operator="greaterThan">
      <formula>0</formula>
    </cfRule>
  </conditionalFormatting>
  <conditionalFormatting sqref="D25:S25">
    <cfRule type="cellIs" dxfId="1013" priority="2" operator="greaterThan">
      <formula>0</formula>
    </cfRule>
  </conditionalFormatting>
  <conditionalFormatting sqref="D27:S27">
    <cfRule type="cellIs" dxfId="1012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2021-08-18T15:33:34Z</dcterms:modified>
</cp:coreProperties>
</file>