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16" i="35"/>
  <c r="AR39"/>
  <c r="M35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C7"/>
  <c r="AS9" l="1"/>
  <c r="AT9" s="1"/>
  <c r="AR7"/>
  <c r="AS8"/>
  <c r="AT8" s="1"/>
  <c r="AS12"/>
  <c r="AT12" s="1"/>
  <c r="AR9"/>
  <c r="AR13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R11"/>
  <c r="AS17"/>
  <c r="AT17" s="1"/>
  <c r="AR17"/>
  <c r="AG29"/>
  <c r="AR12"/>
  <c r="AR10"/>
  <c r="AS11"/>
  <c r="AT11" s="1"/>
  <c r="AR14"/>
  <c r="AS15"/>
  <c r="AT15" s="1"/>
  <c r="AH29"/>
  <c r="AS10"/>
  <c r="AT10" s="1"/>
  <c r="AR15"/>
  <c r="AS16"/>
  <c r="AT16" s="1"/>
  <c r="AD29"/>
  <c r="AO29"/>
  <c r="M37"/>
  <c r="M39" s="1"/>
  <c r="M40" s="1"/>
  <c r="AC29"/>
  <c r="AF7"/>
  <c r="H29" i="33"/>
  <c r="AR29" i="35" l="1"/>
  <c r="AF29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<sst xmlns="http://schemas.openxmlformats.org/spreadsheetml/2006/main" count="122" uniqueCount="93">
  <si>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</si>
  <si>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</si>
  <si>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</si>
  <si>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</si>
  <si>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</si>
  <si>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</si>
  <si>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</si>
  <si>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</si>
  <si>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</si>
  <si>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</si>
  <si>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</si>
  <si>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</si>
  <si>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</si>
  <si>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</si>
  <si>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</si>
  <si>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</si>
  <si>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</si>
  <si>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</si>
  <si>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</si>
  <si>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</si>
  <si>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</si>
  <si>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</si>
  <si>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</si>
  <si>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</si>
  <si>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</si>
  <si>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</si>
  <si>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</si>
  <si>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</si>
  <si>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</si>
  <si>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</si>
  <si>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</si>
  <si>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</si>
  <si>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</si>
  <si>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</si>
  <si>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</si>
  <si>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</si>
  <si>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</si>
  <si>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</si>
  <si>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</si>
  <si>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</si>
  <si>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</si>
  <si>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</si>
  <si>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</si>
  <si>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</si>
  <si>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</si>
  <si>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</si>
  <si>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</si>
  <si>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</si>
  <si>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</si>
  <si>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</si>
  <si>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</si>
  <si>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</si>
  <si>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</si>
  <si>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</si>
  <si>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</si>
  <si>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</si>
  <si>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</si>
  <si>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</si>
  <si>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</si>
  <si>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</si>
  <si>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</si>
  <si>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</si>
  <si>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</si>
  <si>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</si>
  <si>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</si>
  <si>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</si>
  <si>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</si>
  <si>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</si>
  <si>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</si>
  <si>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</si>
  <si>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</si>
  <si>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</si>
  <si>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</si>
  <si>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</si>
  <si>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</si>
  <si>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</si>
  <si>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</si>
  <si>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</si>
  <si>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</si>
  <si>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</si>
  <si>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</si>
  <si>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</si>
  <si>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</si>
  <si>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</si>
  <si>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</si>
  <si>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</si>
  <si>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</si>
  <si>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</si>
  <si>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13.12.2020</t>
  </si>
  <si>
    <t>Date :15-12-2020</t>
  </si>
  <si>
    <t>14.12.2020</t>
  </si>
  <si>
    <t>Date: 15-12-2020</t>
  </si>
  <si>
    <t>15.12.2020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</si>
</sst>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P42" sqref="P42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6" t="s">
        <v>56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</row>
    <row r="2" spans="1:56" ht="21" thickBot="1">
      <c r="A2" s="167" t="s">
        <v>74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</row>
    <row r="3" spans="1:56" ht="18.75">
      <c r="A3" s="168" t="s">
        <v>91</v>
      </c>
      <c r="B3" s="169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</row>
    <row r="4" spans="1:56" ht="15">
      <c r="A4" s="171" t="s">
        <v>58</v>
      </c>
      <c r="B4" s="171"/>
      <c r="C4" s="172"/>
      <c r="D4" s="172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2120</v>
      </c>
      <c r="L4" s="151">
        <v>300</v>
      </c>
      <c r="M4" s="171">
        <v>300</v>
      </c>
      <c r="N4" s="171"/>
      <c r="O4" s="151">
        <v>1660</v>
      </c>
      <c r="P4" s="151">
        <v>5970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1" t="s">
        <v>76</v>
      </c>
      <c r="B5" s="171"/>
      <c r="C5" s="172"/>
      <c r="D5" s="172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37214</v>
      </c>
      <c r="E7" s="41"/>
      <c r="F7" s="40"/>
      <c r="G7" s="41"/>
      <c r="H7" s="41"/>
      <c r="I7" s="41"/>
      <c r="J7" s="41"/>
      <c r="K7" s="41">
        <v>30</v>
      </c>
      <c r="L7" s="41"/>
      <c r="M7" s="41">
        <v>70</v>
      </c>
      <c r="N7" s="41"/>
      <c r="O7" s="41">
        <v>30</v>
      </c>
      <c r="P7" s="41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39324</v>
      </c>
      <c r="AD7" s="7">
        <f t="shared" ref="AD7:AD28" si="0">D7*1</f>
        <v>37214</v>
      </c>
      <c r="AE7" s="8">
        <f t="shared" ref="AE7:AE28" si="1">D7*2.75%</f>
        <v>1023.385</v>
      </c>
      <c r="AF7" s="8">
        <f t="shared" ref="AF7:AF28" si="2">AD7*0.95%</f>
        <v>353.53300000000002</v>
      </c>
      <c r="AG7" s="8">
        <f>SUM(E7*999+F7*499+G7*75+H7*50+I7*30+K7*20+L7*19+M7*10+P7*9+N7*10+J7*29+R7*4+Q7*5+O7*9)*2.8%</f>
        <v>59.079999999999991</v>
      </c>
      <c r="AH7" s="8">
        <f t="shared" ref="AH7:AH28" si="3">SUM(E7*999+F7*499+G7*75+H7*50+I7*30+J7*29+K7*20+L7*19+M7*10+N7*10+O7*9+P7*9+Q7*5+R7*4)*0.95%</f>
        <v>20.044999999999998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1028.6099999999999</v>
      </c>
      <c r="AP7" s="57"/>
      <c r="AQ7" s="58">
        <v>222</v>
      </c>
      <c r="AR7" s="26">
        <f>AC7-AE7-AG7-AJ7-AK7-AL7-AM7-AN7-AP7-AQ7</f>
        <v>38019.534999999996</v>
      </c>
      <c r="AS7" s="51">
        <f t="shared" ref="AS7:AS19" si="4">AF7+AH7+AI7</f>
        <v>373.57800000000003</v>
      </c>
      <c r="AT7" s="153">
        <f t="shared" ref="AT7:AT19" si="5">AS7-AQ7-AN7</f>
        <v>151.57800000000003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21000</v>
      </c>
      <c r="E8" s="46"/>
      <c r="F8" s="45"/>
      <c r="G8" s="46"/>
      <c r="H8" s="46"/>
      <c r="I8" s="46"/>
      <c r="J8" s="46"/>
      <c r="K8" s="46">
        <v>30</v>
      </c>
      <c r="L8" s="46"/>
      <c r="M8" s="46"/>
      <c r="N8" s="46"/>
      <c r="O8" s="46">
        <v>10</v>
      </c>
      <c r="P8" s="46">
        <v>170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23220</v>
      </c>
      <c r="AD8" s="149">
        <f t="shared" si="0"/>
        <v>21000</v>
      </c>
      <c r="AE8" s="18">
        <f t="shared" si="1"/>
        <v>577.5</v>
      </c>
      <c r="AF8" s="18">
        <f t="shared" si="2"/>
        <v>199.5</v>
      </c>
      <c r="AG8" s="8">
        <f t="shared" ref="AG8:AG28" si="7">SUM(E8*999+F8*499+G8*75+H8*50+I8*30+K8*20+L8*19+M8*10+P8*9+N8*10+J8*29+R8*4+Q8*5+O8*9)*2.75%</f>
        <v>61.05</v>
      </c>
      <c r="AH8" s="18">
        <f t="shared" si="3"/>
        <v>21.09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583.27499999999998</v>
      </c>
      <c r="AP8" s="3"/>
      <c r="AQ8" s="58">
        <v>162</v>
      </c>
      <c r="AR8" s="26">
        <f t="shared" ref="AR8:AR28" si="10">AC8-AE8-AG8-AJ8-AK8-AL8-AM8-AN8-AP8-AQ8</f>
        <v>22419.45</v>
      </c>
      <c r="AS8" s="52">
        <f t="shared" si="4"/>
        <v>220.59</v>
      </c>
      <c r="AT8" s="154">
        <f t="shared" si="5"/>
        <v>58.59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11338</v>
      </c>
      <c r="E9" s="46"/>
      <c r="F9" s="45"/>
      <c r="G9" s="46"/>
      <c r="H9" s="46"/>
      <c r="I9" s="46"/>
      <c r="J9" s="46"/>
      <c r="K9" s="46">
        <v>30</v>
      </c>
      <c r="L9" s="46"/>
      <c r="M9" s="46">
        <v>40</v>
      </c>
      <c r="N9" s="46"/>
      <c r="O9" s="46">
        <v>10</v>
      </c>
      <c r="P9" s="46">
        <v>20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12608</v>
      </c>
      <c r="AD9" s="149">
        <f t="shared" si="0"/>
        <v>11338</v>
      </c>
      <c r="AE9" s="18">
        <f t="shared" si="1"/>
        <v>311.79500000000002</v>
      </c>
      <c r="AF9" s="18">
        <f t="shared" si="2"/>
        <v>107.711</v>
      </c>
      <c r="AG9" s="8">
        <f t="shared" si="7"/>
        <v>34.924999999999997</v>
      </c>
      <c r="AH9" s="18">
        <f t="shared" si="3"/>
        <v>12.065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314.54500000000002</v>
      </c>
      <c r="AP9" s="3"/>
      <c r="AQ9" s="58">
        <v>82</v>
      </c>
      <c r="AR9" s="26">
        <f t="shared" si="10"/>
        <v>12179.28</v>
      </c>
      <c r="AS9" s="52">
        <f t="shared" si="4"/>
        <v>119.776</v>
      </c>
      <c r="AT9" s="154">
        <f t="shared" si="5"/>
        <v>37.775999999999996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10794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10794</v>
      </c>
      <c r="AD10" s="149">
        <f>D10*1</f>
        <v>10794</v>
      </c>
      <c r="AE10" s="18">
        <f>D10*2.75%</f>
        <v>296.83499999999998</v>
      </c>
      <c r="AF10" s="18">
        <f>AD10*0.95%</f>
        <v>102.54299999999999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296.83499999999998</v>
      </c>
      <c r="AP10" s="3"/>
      <c r="AQ10" s="58">
        <v>97</v>
      </c>
      <c r="AR10" s="26">
        <f t="shared" si="10"/>
        <v>10400.165000000001</v>
      </c>
      <c r="AS10" s="52">
        <f>AF10+AH10+AI10</f>
        <v>102.54299999999999</v>
      </c>
      <c r="AT10" s="154">
        <f>AS10-AQ10-AN10</f>
        <v>5.5429999999999922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25213</v>
      </c>
      <c r="E11" s="46"/>
      <c r="F11" s="45"/>
      <c r="G11" s="46"/>
      <c r="H11" s="46"/>
      <c r="I11" s="46"/>
      <c r="J11" s="46"/>
      <c r="K11" s="46">
        <v>30</v>
      </c>
      <c r="L11" s="46"/>
      <c r="M11" s="46">
        <v>100</v>
      </c>
      <c r="N11" s="46"/>
      <c r="O11" s="155"/>
      <c r="P11" s="46">
        <v>200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28613</v>
      </c>
      <c r="AD11" s="149">
        <f t="shared" si="0"/>
        <v>25213</v>
      </c>
      <c r="AE11" s="18">
        <f t="shared" si="1"/>
        <v>693.35749999999996</v>
      </c>
      <c r="AF11" s="18">
        <f t="shared" si="2"/>
        <v>239.52349999999998</v>
      </c>
      <c r="AG11" s="8">
        <f t="shared" si="7"/>
        <v>93.5</v>
      </c>
      <c r="AH11" s="18">
        <f t="shared" si="3"/>
        <v>32.299999999999997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702.4325</v>
      </c>
      <c r="AP11" s="3"/>
      <c r="AQ11" s="58">
        <v>187</v>
      </c>
      <c r="AR11" s="26">
        <f t="shared" si="10"/>
        <v>27639.142500000002</v>
      </c>
      <c r="AS11" s="52">
        <f t="shared" si="4"/>
        <v>271.82349999999997</v>
      </c>
      <c r="AT11" s="154">
        <f t="shared" si="5"/>
        <v>84.823499999999967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20251</v>
      </c>
      <c r="E12" s="46"/>
      <c r="F12" s="45"/>
      <c r="G12" s="46"/>
      <c r="H12" s="46"/>
      <c r="I12" s="46"/>
      <c r="J12" s="46"/>
      <c r="K12" s="46">
        <v>10</v>
      </c>
      <c r="L12" s="46"/>
      <c r="M12" s="46"/>
      <c r="N12" s="46"/>
      <c r="O12" s="46"/>
      <c r="P12" s="46">
        <v>70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21081</v>
      </c>
      <c r="AD12" s="149">
        <f>D12*1</f>
        <v>20251</v>
      </c>
      <c r="AE12" s="18">
        <f>D12*2.75%</f>
        <v>556.90250000000003</v>
      </c>
      <c r="AF12" s="18">
        <f>AD12*0.95%</f>
        <v>192.3845</v>
      </c>
      <c r="AG12" s="8">
        <f t="shared" si="7"/>
        <v>22.824999999999999</v>
      </c>
      <c r="AH12" s="18">
        <f t="shared" si="3"/>
        <v>7.8849999999999998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559.10249999999996</v>
      </c>
      <c r="AP12" s="3"/>
      <c r="AQ12" s="58">
        <v>145</v>
      </c>
      <c r="AR12" s="26">
        <f t="shared" si="10"/>
        <v>20356.272499999999</v>
      </c>
      <c r="AS12" s="52">
        <f>AF12+AH12+AI12</f>
        <v>200.26949999999999</v>
      </c>
      <c r="AT12" s="154">
        <f>AS12-AQ12-AN12</f>
        <v>55.269499999999994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17688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17688</v>
      </c>
      <c r="AD13" s="149">
        <f t="shared" si="0"/>
        <v>17688</v>
      </c>
      <c r="AE13" s="18">
        <f t="shared" si="1"/>
        <v>486.42</v>
      </c>
      <c r="AF13" s="18">
        <f t="shared" si="2"/>
        <v>168.036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486.42</v>
      </c>
      <c r="AP13" s="3"/>
      <c r="AQ13" s="58">
        <v>160</v>
      </c>
      <c r="AR13" s="26">
        <f t="shared" si="10"/>
        <v>17041.580000000002</v>
      </c>
      <c r="AS13" s="52">
        <f t="shared" si="4"/>
        <v>168.036</v>
      </c>
      <c r="AT13" s="154">
        <f t="shared" si="5"/>
        <v>8.0360000000000014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14494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14494</v>
      </c>
      <c r="AD14" s="149">
        <f t="shared" si="0"/>
        <v>14494</v>
      </c>
      <c r="AE14" s="18">
        <f t="shared" si="1"/>
        <v>398.58499999999998</v>
      </c>
      <c r="AF14" s="18">
        <f t="shared" si="2"/>
        <v>137.69299999999998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398.58499999999998</v>
      </c>
      <c r="AP14" s="3"/>
      <c r="AQ14" s="58">
        <v>160</v>
      </c>
      <c r="AR14" s="26">
        <f t="shared" si="10"/>
        <v>13935.415000000001</v>
      </c>
      <c r="AS14" s="52">
        <f t="shared" si="4"/>
        <v>137.69299999999998</v>
      </c>
      <c r="AT14" s="152">
        <f t="shared" si="5"/>
        <v>-22.307000000000016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17789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17789</v>
      </c>
      <c r="AD15" s="149">
        <f t="shared" si="0"/>
        <v>17789</v>
      </c>
      <c r="AE15" s="18">
        <f t="shared" si="1"/>
        <v>489.19749999999999</v>
      </c>
      <c r="AF15" s="18">
        <f t="shared" si="2"/>
        <v>168.99549999999999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489.19749999999999</v>
      </c>
      <c r="AP15" s="3"/>
      <c r="AQ15" s="58">
        <v>200</v>
      </c>
      <c r="AR15" s="26">
        <f t="shared" si="10"/>
        <v>17099.802500000002</v>
      </c>
      <c r="AS15" s="52">
        <f>AF15+AH15+AI15</f>
        <v>168.99549999999999</v>
      </c>
      <c r="AT15" s="154">
        <f>AS15-AQ15-AN15</f>
        <v>-31.004500000000007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11000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11000</v>
      </c>
      <c r="AD16" s="149">
        <f t="shared" si="0"/>
        <v>11000</v>
      </c>
      <c r="AE16" s="18">
        <f t="shared" si="1"/>
        <v>302.5</v>
      </c>
      <c r="AF16" s="18">
        <f t="shared" si="2"/>
        <v>104.5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302.5</v>
      </c>
      <c r="AP16" s="3"/>
      <c r="AQ16" s="58">
        <v>120</v>
      </c>
      <c r="AR16" s="26">
        <f>AC16-AE16-AG16-AJ16-AK16-AL16-AM16-AN16-AP16-AQ16</f>
        <v>10577.5</v>
      </c>
      <c r="AS16" s="52">
        <f t="shared" si="4"/>
        <v>104.5</v>
      </c>
      <c r="AT16" s="154">
        <f t="shared" si="5"/>
        <v>-15.5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26749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>
        <v>100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27649</v>
      </c>
      <c r="AD17" s="149">
        <f>D17*1</f>
        <v>26749</v>
      </c>
      <c r="AE17" s="18">
        <f>D17*2.75%</f>
        <v>735.59749999999997</v>
      </c>
      <c r="AF17" s="18">
        <f>AD17*0.95%</f>
        <v>254.1155</v>
      </c>
      <c r="AG17" s="8">
        <f t="shared" si="7"/>
        <v>24.75</v>
      </c>
      <c r="AH17" s="18">
        <f t="shared" si="3"/>
        <v>8.5499999999999989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738.34749999999997</v>
      </c>
      <c r="AP17" s="3"/>
      <c r="AQ17" s="58">
        <v>128</v>
      </c>
      <c r="AR17" s="26">
        <f t="shared" si="10"/>
        <v>26760.6525</v>
      </c>
      <c r="AS17" s="52">
        <f>AF17+AH17+AI17</f>
        <v>262.66550000000001</v>
      </c>
      <c r="AT17" s="154">
        <f>AS17-AQ17-AN17</f>
        <v>134.66550000000001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10123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10123</v>
      </c>
      <c r="AD18" s="149">
        <f>D18*1</f>
        <v>10123</v>
      </c>
      <c r="AE18" s="18">
        <f>D18*2.75%</f>
        <v>278.38249999999999</v>
      </c>
      <c r="AF18" s="18">
        <f>AD18*0.95%</f>
        <v>96.168499999999995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278.38249999999999</v>
      </c>
      <c r="AP18" s="3"/>
      <c r="AQ18" s="58">
        <v>100</v>
      </c>
      <c r="AR18" s="26">
        <f t="shared" si="10"/>
        <v>9744.6175000000003</v>
      </c>
      <c r="AS18" s="52">
        <f>AF18+AH18+AI18</f>
        <v>96.168499999999995</v>
      </c>
      <c r="AT18" s="154">
        <f>AS18-AQ18-AN18</f>
        <v>-3.8315000000000055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3" t="s">
        <v>59</v>
      </c>
      <c r="B29" s="174"/>
      <c r="C29" s="174"/>
      <c r="D29" s="111">
        <f t="shared" ref="D29:AT29" si="13">SUM(D7:D28)</f>
        <v>223653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130</v>
      </c>
      <c r="L29" s="111">
        <f t="shared" si="13"/>
        <v>0</v>
      </c>
      <c r="M29" s="111">
        <f t="shared" si="13"/>
        <v>210</v>
      </c>
      <c r="N29" s="111">
        <f t="shared" si="13"/>
        <v>0</v>
      </c>
      <c r="O29" s="111">
        <f t="shared" si="13"/>
        <v>50</v>
      </c>
      <c r="P29" s="111">
        <f t="shared" si="13"/>
        <v>620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234383</v>
      </c>
      <c r="AD29" s="112">
        <f t="shared" si="13"/>
        <v>223653</v>
      </c>
      <c r="AE29" s="112">
        <f t="shared" si="13"/>
        <v>6150.4574999999995</v>
      </c>
      <c r="AF29" s="112">
        <f t="shared" si="13"/>
        <v>2124.7035000000005</v>
      </c>
      <c r="AG29" s="112">
        <f t="shared" si="13"/>
        <v>296.13</v>
      </c>
      <c r="AH29" s="112">
        <f t="shared" si="13"/>
        <v>101.935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6178.2324999999992</v>
      </c>
      <c r="AP29" s="112">
        <f t="shared" si="13"/>
        <v>0</v>
      </c>
      <c r="AQ29" s="114">
        <f t="shared" si="13"/>
        <v>1763</v>
      </c>
      <c r="AR29" s="115">
        <f>SUM(AR7:AR28)</f>
        <v>226173.41249999998</v>
      </c>
      <c r="AS29" s="115">
        <f t="shared" si="13"/>
        <v>2226.6385</v>
      </c>
      <c r="AT29" s="115">
        <f t="shared" si="13"/>
        <v>463.63849999999996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75" t="s">
        <v>57</v>
      </c>
      <c r="B30" s="176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1990</v>
      </c>
      <c r="L30" s="35">
        <f t="shared" ref="L30:P30" si="15">L4+L5-L29</f>
        <v>300</v>
      </c>
      <c r="M30" s="35">
        <f t="shared" si="15"/>
        <v>90</v>
      </c>
      <c r="N30" s="35">
        <f t="shared" si="15"/>
        <v>0</v>
      </c>
      <c r="O30" s="35">
        <f t="shared" si="15"/>
        <v>1610</v>
      </c>
      <c r="P30" s="35">
        <f t="shared" si="15"/>
        <v>5350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4" t="s">
        <v>87</v>
      </c>
      <c r="E32" s="164"/>
      <c r="F32" s="164"/>
      <c r="G32" s="164"/>
      <c r="H32" s="164"/>
      <c r="I32" s="164"/>
      <c r="J32" s="164"/>
      <c r="K32" s="164"/>
      <c r="L32" s="164"/>
      <c r="M32" s="164"/>
      <c r="O32" s="23"/>
      <c r="P32" s="11"/>
      <c r="Q32" s="6"/>
      <c r="R32" s="6"/>
      <c r="S32" s="6"/>
      <c r="AR32" s="165" t="s">
        <v>80</v>
      </c>
      <c r="AS32" s="165"/>
      <c r="AT32" s="165"/>
      <c r="AU32" s="14"/>
    </row>
    <row r="33" spans="1:47" ht="15.75">
      <c r="A33" s="6"/>
      <c r="B33" s="6"/>
      <c r="C33" s="5"/>
      <c r="D33" s="160" t="s">
        <v>81</v>
      </c>
      <c r="E33" s="160"/>
      <c r="F33" s="160"/>
      <c r="G33" s="160"/>
      <c r="H33" s="160"/>
      <c r="I33" s="160"/>
      <c r="J33" s="160"/>
      <c r="K33" s="160"/>
      <c r="L33" s="150"/>
      <c r="M33" s="150">
        <v>226170</v>
      </c>
      <c r="P33" s="6"/>
      <c r="Q33" s="6"/>
      <c r="R33" s="6"/>
      <c r="AR33" s="64">
        <v>9744</v>
      </c>
      <c r="AS33" s="19" t="s">
        <v>45</v>
      </c>
      <c r="AT33" s="19" t="s">
        <v>92</v>
      </c>
      <c r="AU33" s="14"/>
    </row>
    <row r="34" spans="1:47" ht="15.75">
      <c r="A34" s="6"/>
      <c r="B34" s="6"/>
      <c r="C34" s="5"/>
      <c r="D34" s="161" t="s">
        <v>72</v>
      </c>
      <c r="E34" s="161"/>
      <c r="F34" s="161"/>
      <c r="G34" s="161"/>
      <c r="H34" s="161"/>
      <c r="I34" s="161"/>
      <c r="J34" s="161"/>
      <c r="K34" s="161"/>
      <c r="L34" s="45"/>
      <c r="M34" s="129">
        <v>11317</v>
      </c>
      <c r="N34" s="11"/>
      <c r="O34" s="11"/>
      <c r="P34" s="6"/>
      <c r="Q34" s="6"/>
      <c r="AC34" s="23"/>
      <c r="AQ34" s="6"/>
      <c r="AR34" s="19">
        <v>8998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62"/>
      <c r="E35" s="162"/>
      <c r="F35" s="162"/>
      <c r="G35" s="162"/>
      <c r="H35" s="162"/>
      <c r="I35" s="162"/>
      <c r="J35" s="162"/>
      <c r="K35" s="162"/>
      <c r="L35" s="149"/>
      <c r="M35" s="130">
        <f>M33+M34</f>
        <v>237487</v>
      </c>
      <c r="O35" s="6"/>
      <c r="P35" s="6"/>
      <c r="Q35" s="6"/>
      <c r="AQ35" s="6"/>
      <c r="AR35" s="19">
        <v>500</v>
      </c>
      <c r="AS35" s="19" t="s">
        <v>46</v>
      </c>
      <c r="AT35" s="19" t="s">
        <v>92</v>
      </c>
    </row>
    <row r="36" spans="1:47" ht="15.75">
      <c r="A36" s="6"/>
      <c r="B36" s="6"/>
      <c r="C36" s="5"/>
      <c r="D36" s="163" t="s">
        <v>75</v>
      </c>
      <c r="E36" s="163"/>
      <c r="F36" s="163"/>
      <c r="G36" s="163"/>
      <c r="H36" s="163"/>
      <c r="I36" s="163"/>
      <c r="J36" s="163"/>
      <c r="K36" s="163"/>
      <c r="L36" s="149"/>
      <c r="M36" s="129">
        <v>43754</v>
      </c>
      <c r="O36" s="6"/>
      <c r="P36" s="6"/>
      <c r="Q36" s="6"/>
      <c r="AQ36" s="6"/>
      <c r="AR36" s="19">
        <v>10577</v>
      </c>
      <c r="AS36" s="19" t="s">
        <v>54</v>
      </c>
      <c r="AT36" s="19" t="s">
        <v>92</v>
      </c>
    </row>
    <row r="37" spans="1:47" ht="15.75">
      <c r="A37" s="6"/>
      <c r="B37" s="6"/>
      <c r="C37" s="5"/>
      <c r="D37" s="160" t="s">
        <v>82</v>
      </c>
      <c r="E37" s="160"/>
      <c r="F37" s="160"/>
      <c r="G37" s="160"/>
      <c r="H37" s="160"/>
      <c r="I37" s="160"/>
      <c r="J37" s="160"/>
      <c r="K37" s="160"/>
      <c r="L37" s="133"/>
      <c r="M37" s="131">
        <f>M35-M36</f>
        <v>193733</v>
      </c>
      <c r="O37" s="23"/>
      <c r="AR37" s="9">
        <v>13935</v>
      </c>
      <c r="AS37" s="19" t="s">
        <v>70</v>
      </c>
      <c r="AT37" s="19" t="s">
        <v>92</v>
      </c>
    </row>
    <row r="38" spans="1:47" ht="15.75">
      <c r="A38" s="13"/>
      <c r="B38" s="13"/>
      <c r="C38" s="5"/>
      <c r="D38" s="162" t="s">
        <v>84</v>
      </c>
      <c r="E38" s="162"/>
      <c r="F38" s="162"/>
      <c r="G38" s="162"/>
      <c r="H38" s="162"/>
      <c r="I38" s="162"/>
      <c r="J38" s="162"/>
      <c r="K38" s="162"/>
      <c r="L38" s="149"/>
      <c r="M38" s="149">
        <v>193000</v>
      </c>
      <c r="AR38" s="64"/>
      <c r="AS38" s="19" t="s">
        <v>70</v>
      </c>
      <c r="AT38" s="19" t="s">
        <v>88</v>
      </c>
    </row>
    <row r="39" spans="1:47" ht="15.75">
      <c r="A39" s="6"/>
      <c r="B39" s="6"/>
      <c r="C39" s="5"/>
      <c r="D39" s="156" t="s">
        <v>85</v>
      </c>
      <c r="E39" s="157"/>
      <c r="F39" s="157"/>
      <c r="G39" s="157"/>
      <c r="H39" s="157"/>
      <c r="I39" s="157"/>
      <c r="J39" s="157"/>
      <c r="K39" s="158"/>
      <c r="L39" s="46"/>
      <c r="M39" s="130">
        <f>M37-M38</f>
        <v>733</v>
      </c>
      <c r="AR39" s="72">
        <f>SUM(AR33:AR38)</f>
        <v>43754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59" t="s">
        <v>83</v>
      </c>
      <c r="E40" s="159"/>
      <c r="F40" s="159"/>
      <c r="G40" s="159"/>
      <c r="H40" s="159"/>
      <c r="I40" s="159"/>
      <c r="J40" s="159"/>
      <c r="K40" s="159"/>
      <c r="L40" s="148"/>
      <c r="M40" s="132">
        <f>M36+M39</f>
        <v>44487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5" priority="16" stopIfTrue="1" operator="greaterThan">
      <formula>0</formula>
    </cfRule>
  </conditionalFormatting>
  <conditionalFormatting sqref="AQ32">
    <cfRule type="cellIs" dxfId="14" priority="14" operator="greaterThan">
      <formula>$AQ$7:$AQ$18&lt;100</formula>
    </cfRule>
    <cfRule type="cellIs" dxfId="13" priority="15" operator="greaterThan">
      <formula>100</formula>
    </cfRule>
  </conditionalFormatting>
  <conditionalFormatting sqref="K4:P30">
    <cfRule type="cellIs" dxfId="12" priority="13" operator="equal">
      <formula>212030016606640</formula>
    </cfRule>
  </conditionalFormatting>
  <conditionalFormatting sqref="K4:K30">
    <cfRule type="cellIs" dxfId="11" priority="12" operator="equal">
      <formula>2120</formula>
    </cfRule>
  </conditionalFormatting>
  <conditionalFormatting sqref="M4:N30">
    <cfRule type="cellIs" dxfId="10" priority="4" operator="equal">
      <formula>$M$4</formula>
    </cfRule>
    <cfRule type="cellIs" dxfId="9" priority="11" operator="equal">
      <formula>300</formula>
    </cfRule>
  </conditionalFormatting>
  <conditionalFormatting sqref="O4:O30">
    <cfRule type="cellIs" dxfId="8" priority="2" operator="equal">
      <formula>$O$4</formula>
    </cfRule>
    <cfRule type="cellIs" dxfId="7" priority="10" operator="equal">
      <formula>1660</formula>
    </cfRule>
  </conditionalFormatting>
  <conditionalFormatting sqref="P4:P30">
    <cfRule type="cellIs" dxfId="6" priority="1" operator="equal">
      <formula>$P$4</formula>
    </cfRule>
    <cfRule type="cellIs" dxfId="5" priority="9" operator="equal">
      <formula>6640</formula>
    </cfRule>
  </conditionalFormatting>
  <conditionalFormatting sqref="AT6:AT29">
    <cfRule type="cellIs" dxfId="4" priority="8" operator="lessThan">
      <formula>0</formula>
    </cfRule>
  </conditionalFormatting>
  <conditionalFormatting sqref="AT7:AT18">
    <cfRule type="cellIs" dxfId="3" priority="5" operator="lessThan">
      <formula>0</formula>
    </cfRule>
    <cfRule type="cellIs" dxfId="2" priority="6" operator="lessThan">
      <formula>0</formula>
    </cfRule>
    <cfRule type="cellIs" dxfId="1" priority="7" operator="lessThan">
      <formula>0</formula>
    </cfRule>
  </conditionalFormatting>
  <conditionalFormatting sqref="K4:K29">
    <cfRule type="cellIs" dxfId="0" priority="3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S16" sqref="S16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0" t="s">
        <v>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7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7" s="14" customFormat="1" ht="7.5" hidden="1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1:17" s="14" customFormat="1" ht="18" customHeight="1">
      <c r="A4" s="181" t="s">
        <v>61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7" s="14" customFormat="1" ht="18" customHeight="1" thickBot="1">
      <c r="A5" s="181" t="s">
        <v>62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7" s="14" customFormat="1" ht="18" customHeight="1" thickBot="1">
      <c r="A6" s="182" t="s">
        <v>89</v>
      </c>
      <c r="B6" s="183"/>
      <c r="C6" s="184"/>
      <c r="D6" s="185" t="s">
        <v>63</v>
      </c>
      <c r="E6" s="186"/>
      <c r="F6" s="186"/>
      <c r="G6" s="186"/>
      <c r="H6" s="186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/>
      <c r="G8" s="7"/>
      <c r="H8" s="7"/>
      <c r="I8" s="7"/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/>
      <c r="G9" s="134"/>
      <c r="H9" s="141"/>
      <c r="I9" s="134"/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/>
      <c r="G10" s="134"/>
      <c r="H10" s="134"/>
      <c r="I10" s="134"/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/>
      <c r="G12" s="134"/>
      <c r="H12" s="141"/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/>
      <c r="G13" s="134"/>
      <c r="H13" s="141"/>
      <c r="I13" s="134"/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/>
      <c r="G14" s="134"/>
      <c r="H14" s="134"/>
      <c r="I14" s="134"/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/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/>
      <c r="G18" s="134"/>
      <c r="H18" s="141"/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77" t="s">
        <v>69</v>
      </c>
      <c r="B29" s="178"/>
      <c r="C29" s="179"/>
      <c r="D29" s="68">
        <f t="shared" ref="D29:J29" si="0">SUM(D8:D28)</f>
        <v>0</v>
      </c>
      <c r="E29" s="68">
        <f t="shared" si="0"/>
        <v>0</v>
      </c>
      <c r="F29" s="68">
        <f t="shared" si="0"/>
        <v>0</v>
      </c>
      <c r="G29" s="68">
        <f t="shared" si="0"/>
        <v>0</v>
      </c>
      <c r="H29" s="68">
        <f>SUM(H8:H28)</f>
        <v>0</v>
      </c>
      <c r="I29" s="68">
        <f t="shared" si="0"/>
        <v>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2020-12-15T11:09:31Z</cp:lastPrinted>
  <dcterms:created xsi:type="dcterms:W3CDTF">2007-08-23T12:32:35Z</dcterms:created>
  <dcterms:modified xsi:type="dcterms:W3CDTF">2020-12-15T16:23:24Z</dcterms:modified>
</cp:coreProperties>
</file>