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1" sheetId="36" r:id="rId3"/>
    <sheet name="Sheet2" sheetId="37" r:id="rId4"/>
  </sheets>
  <calcPr calcId="124519"/>
</workbook>
</file>

<file path=xl/calcChain.xml><?xml version="1.0" encoding="utf-8"?>
<calcChain xmlns="http://schemas.openxmlformats.org/spreadsheetml/2006/main">
  <c r="AR16" i="35"/>
  <c r="AR15"/>
  <c r="E7" i="37"/>
  <c r="E8"/>
  <c r="E9"/>
  <c r="E10"/>
  <c r="E11"/>
  <c r="E12"/>
  <c r="E13"/>
  <c r="E14"/>
  <c r="E15"/>
  <c r="E16"/>
  <c r="E17"/>
  <c r="E18"/>
  <c r="E19"/>
  <c r="E20"/>
  <c r="E6"/>
  <c r="AR39" i="36"/>
  <c r="M37"/>
  <c r="M39" s="1"/>
  <c r="M40" s="1"/>
  <c r="M35"/>
  <c r="Q30"/>
  <c r="P30"/>
  <c r="M30"/>
  <c r="L30"/>
  <c r="I30"/>
  <c r="H30"/>
  <c r="E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P29"/>
  <c r="O29"/>
  <c r="O30" s="1"/>
  <c r="N29"/>
  <c r="N30" s="1"/>
  <c r="M29"/>
  <c r="L29"/>
  <c r="K29"/>
  <c r="K30" s="1"/>
  <c r="J29"/>
  <c r="J30" s="1"/>
  <c r="I29"/>
  <c r="H29"/>
  <c r="G29"/>
  <c r="G30" s="1"/>
  <c r="F29"/>
  <c r="F30" s="1"/>
  <c r="E29"/>
  <c r="D29"/>
  <c r="AI28"/>
  <c r="AH28"/>
  <c r="AG28"/>
  <c r="AE28"/>
  <c r="AD28"/>
  <c r="AF28" s="1"/>
  <c r="AS28" s="1"/>
  <c r="AT28" s="1"/>
  <c r="AC28"/>
  <c r="AR28" s="1"/>
  <c r="AI27"/>
  <c r="AH27"/>
  <c r="AG27"/>
  <c r="AF27"/>
  <c r="AS27" s="1"/>
  <c r="AT27" s="1"/>
  <c r="AE27"/>
  <c r="AR27" s="1"/>
  <c r="AD27"/>
  <c r="AC27"/>
  <c r="AI26"/>
  <c r="AH26"/>
  <c r="AG26"/>
  <c r="AE26"/>
  <c r="AD26"/>
  <c r="AF26" s="1"/>
  <c r="AS26" s="1"/>
  <c r="AT26" s="1"/>
  <c r="AC26"/>
  <c r="AR26" s="1"/>
  <c r="AI25"/>
  <c r="AH25"/>
  <c r="AG25"/>
  <c r="AF25"/>
  <c r="AS25" s="1"/>
  <c r="AT25" s="1"/>
  <c r="AE25"/>
  <c r="AR25" s="1"/>
  <c r="AD25"/>
  <c r="AC25"/>
  <c r="AI24"/>
  <c r="AH24"/>
  <c r="AG24"/>
  <c r="AE24"/>
  <c r="AD24"/>
  <c r="AF24" s="1"/>
  <c r="AS24" s="1"/>
  <c r="AT24" s="1"/>
  <c r="AC24"/>
  <c r="AR24" s="1"/>
  <c r="AI23"/>
  <c r="AH23"/>
  <c r="AG23"/>
  <c r="AF23"/>
  <c r="AS23" s="1"/>
  <c r="AT23" s="1"/>
  <c r="AE23"/>
  <c r="AR23" s="1"/>
  <c r="AD23"/>
  <c r="AC23"/>
  <c r="AI22"/>
  <c r="AH22"/>
  <c r="AG22"/>
  <c r="AE22"/>
  <c r="AD22"/>
  <c r="AF22" s="1"/>
  <c r="AS22" s="1"/>
  <c r="AT22" s="1"/>
  <c r="AC22"/>
  <c r="AR22" s="1"/>
  <c r="AI21"/>
  <c r="AH21"/>
  <c r="AG21"/>
  <c r="AF21"/>
  <c r="AS21" s="1"/>
  <c r="AT21" s="1"/>
  <c r="AE21"/>
  <c r="AR21" s="1"/>
  <c r="AD21"/>
  <c r="AC21"/>
  <c r="AI20"/>
  <c r="AH20"/>
  <c r="AG20"/>
  <c r="AE20"/>
  <c r="AD20"/>
  <c r="AF20" s="1"/>
  <c r="AS20" s="1"/>
  <c r="AT20" s="1"/>
  <c r="AC20"/>
  <c r="AR20" s="1"/>
  <c r="AI19"/>
  <c r="AH19"/>
  <c r="AG19"/>
  <c r="AF19"/>
  <c r="AS19" s="1"/>
  <c r="AT19" s="1"/>
  <c r="AE19"/>
  <c r="AR19" s="1"/>
  <c r="AD19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E16"/>
  <c r="AD16"/>
  <c r="AC16"/>
  <c r="AR16" s="1"/>
  <c r="AO15"/>
  <c r="AI15"/>
  <c r="AH15"/>
  <c r="AG15"/>
  <c r="AF15"/>
  <c r="AE15"/>
  <c r="AD15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D29" s="1"/>
  <c r="AC8"/>
  <c r="AR8" s="1"/>
  <c r="AO7"/>
  <c r="AI7"/>
  <c r="AI29" s="1"/>
  <c r="AH7"/>
  <c r="AG7"/>
  <c r="AF7"/>
  <c r="AE7"/>
  <c r="AE29" s="1"/>
  <c r="AD7"/>
  <c r="AC7"/>
  <c r="AR7" s="1"/>
  <c r="AH29" l="1"/>
  <c r="AS11"/>
  <c r="AT11" s="1"/>
  <c r="AS10"/>
  <c r="AT10" s="1"/>
  <c r="AG29"/>
  <c r="AS16"/>
  <c r="AT16" s="1"/>
  <c r="AS15"/>
  <c r="AT15" s="1"/>
  <c r="AS14"/>
  <c r="AT14" s="1"/>
  <c r="AR9"/>
  <c r="AR29" s="1"/>
  <c r="AO29"/>
  <c r="AF29"/>
  <c r="AS7"/>
  <c r="AC29"/>
  <c r="AS29" l="1"/>
  <c r="AT7"/>
  <c r="AT29" s="1"/>
  <c r="AR39" i="35" l="1"/>
  <c r="M35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8" l="1"/>
  <c r="AR12"/>
  <c r="AR9"/>
  <c r="AR13"/>
  <c r="AR7"/>
  <c r="AR11"/>
  <c r="AR8"/>
  <c r="AR17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M39" s="1"/>
  <c r="M40" s="1"/>
  <c r="AC29"/>
  <c r="AF7"/>
  <c r="H29" i="33"/>
  <c r="AR29" i="35" l="1"/>
  <c r="AF29"/>
  <c r="AS7"/>
  <c r="M29" i="33"/>
  <c r="L29"/>
  <c r="J29"/>
  <c r="I29"/>
  <c r="G29"/>
  <c r="F29"/>
  <c r="E29"/>
  <c r="D29"/>
  <c r="AT7" i="35" l="1"/>
  <c r="AT29" s="1"/>
  <c r="AS29"/>
</calcChain>
</file>

<file path=xl/comments1.xml><?xml version="1.0" encoding="utf-8"?>
<comments xmlns="http://schemas.openxmlformats.org/spreadsheetml/2006/main">
  <authors>
    <author>*</author>
  </authors>
  <commentList>
    <comment ref="AQ1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sarvice+Road Cost</t>
        </r>
      </text>
    </comment>
  </commentList>
</comments>
</file>

<file path=xl/sharedStrings.xml><?xml version="1.0" encoding="utf-8"?>
<sst xmlns="http://schemas.openxmlformats.org/spreadsheetml/2006/main" count="217" uniqueCount="99">
  <si>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</si>
  <si>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</si>
  <si>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</si>
  <si>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</si>
  <si>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</si>
  <si>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</si>
  <si>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</si>
  <si>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</si>
  <si>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</si>
  <si>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</si>
  <si>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</si>
  <si>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</si>
  <si>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</si>
  <si>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</si>
  <si>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</si>
  <si>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</si>
  <si>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</si>
  <si>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</si>
  <si>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</si>
  <si>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</si>
  <si>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</si>
  <si>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</si>
  <si>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</si>
  <si>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</si>
  <si>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</si>
  <si>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</si>
  <si>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</si>
  <si>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</si>
  <si>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</si>
  <si>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</si>
  <si>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</si>
  <si>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</si>
  <si>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</si>
  <si>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</si>
  <si>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</si>
  <si>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</si>
  <si>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</si>
  <si>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</si>
  <si>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</si>
  <si>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</si>
  <si>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</si>
  <si>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</si>
  <si>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</si>
  <si>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</si>
  <si>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</si>
  <si>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</si>
  <si>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</si>
  <si>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</si>
  <si>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</si>
  <si>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</si>
  <si>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</si>
  <si>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</si>
  <si>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</si>
  <si>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</si>
  <si>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</si>
  <si>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</si>
  <si>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</si>
  <si>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</si>
  <si>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</si>
  <si>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</si>
  <si>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</si>
  <si>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</si>
  <si>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</si>
  <si>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</si>
  <si>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</si>
  <si>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</si>
  <si>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</si>
  <si>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</si>
  <si>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</si>
  <si>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</si>
  <si>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</si>
  <si>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</si>
  <si>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</si>
  <si>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</si>
  <si>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</si>
  <si>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</si>
  <si>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</si>
  <si>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</si>
  <si>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</si>
  <si>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</si>
  <si>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</si>
  <si>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</si>
  <si>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</si>
  <si>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</si>
  <si>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</si>
  <si>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</si>
  <si>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</si>
  <si>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</si>
  <si>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13.12.2020</t>
  </si>
  <si>
    <t>15.12.2020</t>
  </si>
  <si>
    <t>16.12.2020</t>
  </si>
  <si>
    <t>Date :17-12-2020</t>
  </si>
  <si>
    <t>Date: 17-12-2020</t>
  </si>
  <si>
    <t>I Top Up</t>
  </si>
  <si>
    <t>Rec</t>
  </si>
  <si>
    <t>Sel</t>
  </si>
  <si>
    <t>Back</t>
  </si>
  <si>
    <t>Angkur</t>
  </si>
  <si>
    <t>17.12.2020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</si>
</sst>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/>
    <xf numFmtId="0" fontId="5" fillId="20" borderId="1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209550</xdr:colOff>
      <xdr:row>8</xdr:row>
      <xdr:rowOff>133350</xdr:rowOff>
    </xdr:from>
    <xdr:to>
      <xdr:col>6</xdr:col>
      <xdr:colOff>571500</xdr:colOff>
      <xdr:row>8</xdr:row>
      <xdr:rowOff>133351</xdr:rowOff>
    </xdr:to>
    <xdr:cxnSp macro="">
      <xdr:nvCxnSpPr>
        <xdr:cNvPr id="4" name="Straight Connector 3"/>
        <xdr:cNvCxnSpPr/>
      </xdr:nvCxnSpPr>
      <xdr:spPr>
        <a:xfrm flipV="1">
          <a:off x="3914775" y="16954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11</xdr:row>
      <xdr:rowOff>95250</xdr:rowOff>
    </xdr:from>
    <xdr:to>
      <xdr:col>6</xdr:col>
      <xdr:colOff>676275</xdr:colOff>
      <xdr:row>11</xdr:row>
      <xdr:rowOff>96838</xdr:rowOff>
    </xdr:to>
    <xdr:cxnSp macro="">
      <xdr:nvCxnSpPr>
        <xdr:cNvPr id="7" name="Straight Connector 6"/>
        <xdr:cNvCxnSpPr/>
      </xdr:nvCxnSpPr>
      <xdr:spPr>
        <a:xfrm>
          <a:off x="3876675" y="234315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11</xdr:row>
      <xdr:rowOff>104775</xdr:rowOff>
    </xdr:from>
    <xdr:to>
      <xdr:col>8</xdr:col>
      <xdr:colOff>685800</xdr:colOff>
      <xdr:row>11</xdr:row>
      <xdr:rowOff>114300</xdr:rowOff>
    </xdr:to>
    <xdr:cxnSp macro="">
      <xdr:nvCxnSpPr>
        <xdr:cNvPr id="9" name="Straight Connector 8"/>
        <xdr:cNvCxnSpPr/>
      </xdr:nvCxnSpPr>
      <xdr:spPr>
        <a:xfrm>
          <a:off x="5505450" y="2352675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AC36" sqref="AC36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74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92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 ht="15">
      <c r="A4" s="177" t="s">
        <v>58</v>
      </c>
      <c r="B4" s="177"/>
      <c r="C4" s="178"/>
      <c r="D4" s="178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1780</v>
      </c>
      <c r="L4" s="151">
        <v>300</v>
      </c>
      <c r="M4" s="177">
        <v>90</v>
      </c>
      <c r="N4" s="177"/>
      <c r="O4" s="151">
        <v>1610</v>
      </c>
      <c r="P4" s="151">
        <v>4790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7" t="s">
        <v>76</v>
      </c>
      <c r="B5" s="177"/>
      <c r="C5" s="178"/>
      <c r="D5" s="178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15429</v>
      </c>
      <c r="E7" s="41"/>
      <c r="F7" s="40"/>
      <c r="G7" s="41"/>
      <c r="H7" s="41"/>
      <c r="I7" s="41"/>
      <c r="J7" s="41"/>
      <c r="K7" s="41">
        <v>60</v>
      </c>
      <c r="L7" s="41"/>
      <c r="M7" s="41">
        <v>40</v>
      </c>
      <c r="N7" s="41"/>
      <c r="O7" s="41"/>
      <c r="P7" s="41">
        <v>30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17299</v>
      </c>
      <c r="AD7" s="7">
        <f t="shared" ref="AD7:AD28" si="0">D7*1</f>
        <v>15429</v>
      </c>
      <c r="AE7" s="8">
        <f t="shared" ref="AE7:AE28" si="1">D7*2.75%</f>
        <v>424.29750000000001</v>
      </c>
      <c r="AF7" s="8">
        <f t="shared" ref="AF7:AF28" si="2">AD7*0.95%</f>
        <v>146.57550000000001</v>
      </c>
      <c r="AG7" s="8">
        <f>SUM(E7*999+F7*499+G7*75+H7*50+I7*30+K7*20+L7*19+M7*10+P7*9+N7*10+J7*29+R7*4+Q7*5+O7*9)*2.8%</f>
        <v>52.359999999999992</v>
      </c>
      <c r="AH7" s="8">
        <f t="shared" ref="AH7:AH28" si="3">SUM(E7*999+F7*499+G7*75+H7*50+I7*30+J7*29+K7*20+L7*19+M7*10+N7*10+O7*9+P7*9+Q7*5+R7*4)*0.95%</f>
        <v>17.765000000000001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427.8725</v>
      </c>
      <c r="AP7" s="57"/>
      <c r="AQ7" s="58">
        <v>114</v>
      </c>
      <c r="AR7" s="26">
        <f>AC7-AE7-AG7-AJ7-AK7-AL7-AM7-AN7-AP7-AQ7</f>
        <v>16708.342499999999</v>
      </c>
      <c r="AS7" s="51">
        <f t="shared" ref="AS7:AS19" si="4">AF7+AH7+AI7</f>
        <v>164.34050000000002</v>
      </c>
      <c r="AT7" s="153">
        <f t="shared" ref="AT7:AT19" si="5">AS7-AQ7-AN7</f>
        <v>50.34050000000002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10921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10921</v>
      </c>
      <c r="AD8" s="149">
        <f t="shared" si="0"/>
        <v>10921</v>
      </c>
      <c r="AE8" s="18">
        <f t="shared" si="1"/>
        <v>300.32749999999999</v>
      </c>
      <c r="AF8" s="18">
        <f t="shared" si="2"/>
        <v>103.7495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300.32749999999999</v>
      </c>
      <c r="AP8" s="3"/>
      <c r="AQ8" s="58">
        <v>101</v>
      </c>
      <c r="AR8" s="26">
        <f t="shared" ref="AR8:AR28" si="10">AC8-AE8-AG8-AJ8-AK8-AL8-AM8-AN8-AP8-AQ8</f>
        <v>10519.672500000001</v>
      </c>
      <c r="AS8" s="52">
        <f t="shared" si="4"/>
        <v>103.7495</v>
      </c>
      <c r="AT8" s="154">
        <f t="shared" si="5"/>
        <v>2.7494999999999976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11115</v>
      </c>
      <c r="E9" s="46"/>
      <c r="F9" s="45"/>
      <c r="G9" s="46"/>
      <c r="H9" s="46"/>
      <c r="I9" s="46"/>
      <c r="J9" s="46"/>
      <c r="K9" s="46"/>
      <c r="L9" s="46"/>
      <c r="M9" s="46">
        <v>40</v>
      </c>
      <c r="N9" s="46"/>
      <c r="O9" s="46"/>
      <c r="P9" s="46">
        <v>60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12055</v>
      </c>
      <c r="AD9" s="149">
        <f t="shared" si="0"/>
        <v>11115</v>
      </c>
      <c r="AE9" s="18">
        <f t="shared" si="1"/>
        <v>305.66250000000002</v>
      </c>
      <c r="AF9" s="18">
        <f t="shared" si="2"/>
        <v>105.5925</v>
      </c>
      <c r="AG9" s="8">
        <f t="shared" si="7"/>
        <v>25.85</v>
      </c>
      <c r="AH9" s="18">
        <f t="shared" si="3"/>
        <v>8.93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308.41250000000002</v>
      </c>
      <c r="AP9" s="3"/>
      <c r="AQ9" s="58">
        <v>83</v>
      </c>
      <c r="AR9" s="26">
        <f t="shared" si="10"/>
        <v>11640.487499999999</v>
      </c>
      <c r="AS9" s="52">
        <f t="shared" si="4"/>
        <v>114.52250000000001</v>
      </c>
      <c r="AT9" s="154">
        <f t="shared" si="5"/>
        <v>31.522500000000008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9252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9252</v>
      </c>
      <c r="AD10" s="149">
        <f>D10*1</f>
        <v>9252</v>
      </c>
      <c r="AE10" s="18">
        <f>D10*2.75%</f>
        <v>254.43</v>
      </c>
      <c r="AF10" s="18">
        <f>AD10*0.95%</f>
        <v>87.893999999999991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254.43</v>
      </c>
      <c r="AP10" s="3"/>
      <c r="AQ10" s="58">
        <v>77</v>
      </c>
      <c r="AR10" s="26">
        <f t="shared" si="10"/>
        <v>8920.57</v>
      </c>
      <c r="AS10" s="52">
        <f>AF10+AH10+AI10</f>
        <v>87.893999999999991</v>
      </c>
      <c r="AT10" s="154">
        <f>AS10-AQ10-AN10</f>
        <v>10.893999999999991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33410</v>
      </c>
      <c r="E11" s="46"/>
      <c r="F11" s="45"/>
      <c r="G11" s="46"/>
      <c r="H11" s="46"/>
      <c r="I11" s="46"/>
      <c r="J11" s="46"/>
      <c r="K11" s="46">
        <v>100</v>
      </c>
      <c r="L11" s="46"/>
      <c r="M11" s="46"/>
      <c r="N11" s="46"/>
      <c r="O11" s="155"/>
      <c r="P11" s="46">
        <v>60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35950</v>
      </c>
      <c r="AD11" s="149">
        <f t="shared" si="0"/>
        <v>33410</v>
      </c>
      <c r="AE11" s="18">
        <f t="shared" si="1"/>
        <v>918.77499999999998</v>
      </c>
      <c r="AF11" s="18">
        <f t="shared" si="2"/>
        <v>317.39499999999998</v>
      </c>
      <c r="AG11" s="8">
        <f t="shared" si="7"/>
        <v>69.849999999999994</v>
      </c>
      <c r="AH11" s="18">
        <f t="shared" si="3"/>
        <v>24.13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923.17499999999995</v>
      </c>
      <c r="AP11" s="3"/>
      <c r="AQ11" s="58">
        <v>211</v>
      </c>
      <c r="AR11" s="26">
        <f t="shared" si="10"/>
        <v>34750.375</v>
      </c>
      <c r="AS11" s="52">
        <f t="shared" si="4"/>
        <v>341.52499999999998</v>
      </c>
      <c r="AT11" s="154">
        <f t="shared" si="5"/>
        <v>130.52499999999998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14392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14392</v>
      </c>
      <c r="AD12" s="149">
        <f>D12*1</f>
        <v>14392</v>
      </c>
      <c r="AE12" s="18">
        <f>D12*2.75%</f>
        <v>395.78000000000003</v>
      </c>
      <c r="AF12" s="18">
        <f>AD12*0.95%</f>
        <v>136.72399999999999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395.78000000000003</v>
      </c>
      <c r="AP12" s="3"/>
      <c r="AQ12" s="58">
        <v>439</v>
      </c>
      <c r="AR12" s="26">
        <f t="shared" si="10"/>
        <v>13557.22</v>
      </c>
      <c r="AS12" s="52">
        <f>AF12+AH12+AI12</f>
        <v>136.72399999999999</v>
      </c>
      <c r="AT12" s="154">
        <f>AS12-AQ12-AN12</f>
        <v>-302.27600000000001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14042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>
        <v>80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14762</v>
      </c>
      <c r="AD13" s="149">
        <f t="shared" si="0"/>
        <v>14042</v>
      </c>
      <c r="AE13" s="18">
        <f t="shared" si="1"/>
        <v>386.15500000000003</v>
      </c>
      <c r="AF13" s="18">
        <f t="shared" si="2"/>
        <v>133.399</v>
      </c>
      <c r="AG13" s="8">
        <f t="shared" si="7"/>
        <v>19.8</v>
      </c>
      <c r="AH13" s="18">
        <f t="shared" si="3"/>
        <v>6.84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388.35500000000002</v>
      </c>
      <c r="AP13" s="3"/>
      <c r="AQ13" s="58">
        <v>119</v>
      </c>
      <c r="AR13" s="26">
        <f t="shared" si="10"/>
        <v>14237.045</v>
      </c>
      <c r="AS13" s="52">
        <f t="shared" si="4"/>
        <v>140.239</v>
      </c>
      <c r="AT13" s="154">
        <f t="shared" si="5"/>
        <v>21.239000000000004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6682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6682</v>
      </c>
      <c r="AD14" s="149">
        <f t="shared" si="0"/>
        <v>6682</v>
      </c>
      <c r="AE14" s="18">
        <f t="shared" si="1"/>
        <v>183.755</v>
      </c>
      <c r="AF14" s="18">
        <f t="shared" si="2"/>
        <v>63.478999999999999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183.755</v>
      </c>
      <c r="AP14" s="3"/>
      <c r="AQ14" s="58">
        <v>70</v>
      </c>
      <c r="AR14" s="26">
        <f t="shared" si="10"/>
        <v>6428.2449999999999</v>
      </c>
      <c r="AS14" s="52">
        <f t="shared" si="4"/>
        <v>63.478999999999999</v>
      </c>
      <c r="AT14" s="152">
        <f t="shared" si="5"/>
        <v>-6.5210000000000008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16243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16243</v>
      </c>
      <c r="AD15" s="149">
        <f t="shared" si="0"/>
        <v>16243</v>
      </c>
      <c r="AE15" s="18">
        <f t="shared" si="1"/>
        <v>446.6825</v>
      </c>
      <c r="AF15" s="18">
        <f t="shared" si="2"/>
        <v>154.30850000000001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446.6825</v>
      </c>
      <c r="AP15" s="3"/>
      <c r="AQ15" s="58">
        <v>140</v>
      </c>
      <c r="AR15" s="26">
        <f t="shared" si="10"/>
        <v>15656.317499999999</v>
      </c>
      <c r="AS15" s="52">
        <f>AF15+AH15+AI15</f>
        <v>154.30850000000001</v>
      </c>
      <c r="AT15" s="154">
        <f>AS15-AQ15-AN15</f>
        <v>14.308500000000009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10794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10794</v>
      </c>
      <c r="AD16" s="149">
        <f t="shared" si="0"/>
        <v>10794</v>
      </c>
      <c r="AE16" s="18">
        <f t="shared" si="1"/>
        <v>296.83499999999998</v>
      </c>
      <c r="AF16" s="18">
        <f t="shared" si="2"/>
        <v>102.54299999999999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296.83499999999998</v>
      </c>
      <c r="AP16" s="3"/>
      <c r="AQ16" s="58">
        <v>120</v>
      </c>
      <c r="AR16" s="26">
        <f>AC16-AE16-AG16-AJ16-AK16-AL16-AM16-AN16-AP16-AQ16</f>
        <v>10377.165000000001</v>
      </c>
      <c r="AS16" s="52">
        <f t="shared" si="4"/>
        <v>102.54299999999999</v>
      </c>
      <c r="AT16" s="154">
        <f t="shared" si="5"/>
        <v>-17.457000000000008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21924</v>
      </c>
      <c r="E17" s="46"/>
      <c r="F17" s="45"/>
      <c r="G17" s="46"/>
      <c r="H17" s="46"/>
      <c r="I17" s="46"/>
      <c r="J17" s="46"/>
      <c r="K17" s="46">
        <v>50</v>
      </c>
      <c r="L17" s="46"/>
      <c r="M17" s="46"/>
      <c r="N17" s="46"/>
      <c r="O17" s="46"/>
      <c r="P17" s="46">
        <v>100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23824</v>
      </c>
      <c r="AD17" s="149">
        <f>D17*1</f>
        <v>21924</v>
      </c>
      <c r="AE17" s="18">
        <f>D17*2.75%</f>
        <v>602.91</v>
      </c>
      <c r="AF17" s="18">
        <f>AD17*0.95%</f>
        <v>208.27799999999999</v>
      </c>
      <c r="AG17" s="8">
        <f t="shared" si="7"/>
        <v>52.25</v>
      </c>
      <c r="AH17" s="18">
        <f t="shared" si="3"/>
        <v>18.05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607.03499999999997</v>
      </c>
      <c r="AP17" s="3"/>
      <c r="AQ17" s="58">
        <v>129</v>
      </c>
      <c r="AR17" s="26">
        <f t="shared" si="10"/>
        <v>23039.84</v>
      </c>
      <c r="AS17" s="52">
        <f>AF17+AH17+AI17</f>
        <v>226.328</v>
      </c>
      <c r="AT17" s="154">
        <f>AS17-AQ17-AN17</f>
        <v>97.328000000000003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8636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8636</v>
      </c>
      <c r="AD18" s="149">
        <f>D18*1</f>
        <v>8636</v>
      </c>
      <c r="AE18" s="18">
        <f>D18*2.75%</f>
        <v>237.49</v>
      </c>
      <c r="AF18" s="18">
        <f>AD18*0.95%</f>
        <v>82.042000000000002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237.49</v>
      </c>
      <c r="AP18" s="3"/>
      <c r="AQ18" s="58">
        <v>100</v>
      </c>
      <c r="AR18" s="26">
        <f t="shared" si="10"/>
        <v>8298.51</v>
      </c>
      <c r="AS18" s="52">
        <f>AF18+AH18+AI18</f>
        <v>82.042000000000002</v>
      </c>
      <c r="AT18" s="154">
        <f>AS18-AQ18-AN18</f>
        <v>-17.957999999999998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9" t="s">
        <v>59</v>
      </c>
      <c r="B29" s="180"/>
      <c r="C29" s="180"/>
      <c r="D29" s="111">
        <f t="shared" ref="D29:AT29" si="13">SUM(D7:D28)</f>
        <v>172840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210</v>
      </c>
      <c r="L29" s="111">
        <f t="shared" si="13"/>
        <v>0</v>
      </c>
      <c r="M29" s="111">
        <f t="shared" si="13"/>
        <v>80</v>
      </c>
      <c r="N29" s="111">
        <f t="shared" si="13"/>
        <v>0</v>
      </c>
      <c r="O29" s="111">
        <f t="shared" si="13"/>
        <v>0</v>
      </c>
      <c r="P29" s="111">
        <f t="shared" si="13"/>
        <v>330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180810</v>
      </c>
      <c r="AD29" s="112">
        <f t="shared" si="13"/>
        <v>172840</v>
      </c>
      <c r="AE29" s="112">
        <f t="shared" si="13"/>
        <v>4753.1000000000004</v>
      </c>
      <c r="AF29" s="112">
        <f t="shared" si="13"/>
        <v>1641.9799999999998</v>
      </c>
      <c r="AG29" s="112">
        <f t="shared" si="13"/>
        <v>220.11</v>
      </c>
      <c r="AH29" s="112">
        <f t="shared" si="13"/>
        <v>75.715000000000003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4770.1500000000005</v>
      </c>
      <c r="AP29" s="112">
        <f t="shared" si="13"/>
        <v>0</v>
      </c>
      <c r="AQ29" s="114">
        <f t="shared" si="13"/>
        <v>1703</v>
      </c>
      <c r="AR29" s="115">
        <f>SUM(AR7:AR28)</f>
        <v>174133.79</v>
      </c>
      <c r="AS29" s="115">
        <f t="shared" si="13"/>
        <v>1717.6949999999999</v>
      </c>
      <c r="AT29" s="115">
        <f t="shared" si="13"/>
        <v>14.694999999999993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81" t="s">
        <v>57</v>
      </c>
      <c r="B30" s="18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1570</v>
      </c>
      <c r="L30" s="35">
        <f t="shared" ref="L30:P30" si="15">L4+L5-L29</f>
        <v>300</v>
      </c>
      <c r="M30" s="35">
        <f t="shared" si="15"/>
        <v>10</v>
      </c>
      <c r="N30" s="35">
        <f t="shared" si="15"/>
        <v>0</v>
      </c>
      <c r="O30" s="35">
        <f t="shared" si="15"/>
        <v>1610</v>
      </c>
      <c r="P30" s="35">
        <f t="shared" si="15"/>
        <v>4460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70" t="s">
        <v>87</v>
      </c>
      <c r="E32" s="170"/>
      <c r="F32" s="170"/>
      <c r="G32" s="170"/>
      <c r="H32" s="170"/>
      <c r="I32" s="170"/>
      <c r="J32" s="170"/>
      <c r="K32" s="170"/>
      <c r="L32" s="170"/>
      <c r="M32" s="170"/>
      <c r="O32" s="23"/>
      <c r="P32" s="11"/>
      <c r="Q32" s="6"/>
      <c r="R32" s="6"/>
      <c r="S32" s="6"/>
      <c r="AR32" s="171" t="s">
        <v>80</v>
      </c>
      <c r="AS32" s="171"/>
      <c r="AT32" s="171"/>
      <c r="AU32" s="14"/>
    </row>
    <row r="33" spans="1:47" ht="15.75">
      <c r="A33" s="6"/>
      <c r="B33" s="6"/>
      <c r="C33" s="5"/>
      <c r="D33" s="166" t="s">
        <v>81</v>
      </c>
      <c r="E33" s="166"/>
      <c r="F33" s="166"/>
      <c r="G33" s="166"/>
      <c r="H33" s="166"/>
      <c r="I33" s="166"/>
      <c r="J33" s="166"/>
      <c r="K33" s="166"/>
      <c r="L33" s="150"/>
      <c r="M33" s="150">
        <v>174134</v>
      </c>
      <c r="P33" s="6"/>
      <c r="Q33" s="6"/>
      <c r="R33" s="6"/>
      <c r="AR33" s="64">
        <v>1000</v>
      </c>
      <c r="AS33" s="19" t="s">
        <v>97</v>
      </c>
      <c r="AT33" s="19" t="s">
        <v>98</v>
      </c>
      <c r="AU33" s="14"/>
    </row>
    <row r="34" spans="1:47" ht="15.75">
      <c r="A34" s="6"/>
      <c r="B34" s="6"/>
      <c r="C34" s="5"/>
      <c r="D34" s="167" t="s">
        <v>72</v>
      </c>
      <c r="E34" s="167"/>
      <c r="F34" s="167"/>
      <c r="G34" s="167"/>
      <c r="H34" s="167"/>
      <c r="I34" s="167"/>
      <c r="J34" s="167"/>
      <c r="K34" s="167"/>
      <c r="L34" s="45"/>
      <c r="M34" s="129">
        <v>29379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68"/>
      <c r="E35" s="168"/>
      <c r="F35" s="168"/>
      <c r="G35" s="168"/>
      <c r="H35" s="168"/>
      <c r="I35" s="168"/>
      <c r="J35" s="168"/>
      <c r="K35" s="168"/>
      <c r="L35" s="149"/>
      <c r="M35" s="130">
        <f>M33+M34</f>
        <v>203513</v>
      </c>
      <c r="O35" s="6"/>
      <c r="P35" s="6"/>
      <c r="Q35" s="6"/>
      <c r="AQ35" s="6"/>
      <c r="AR35" s="19">
        <v>8298</v>
      </c>
      <c r="AS35" s="19" t="s">
        <v>45</v>
      </c>
      <c r="AT35" s="19" t="s">
        <v>98</v>
      </c>
    </row>
    <row r="36" spans="1:47" ht="15.75">
      <c r="A36" s="6"/>
      <c r="B36" s="6"/>
      <c r="C36" s="5"/>
      <c r="D36" s="169" t="s">
        <v>75</v>
      </c>
      <c r="E36" s="169"/>
      <c r="F36" s="169"/>
      <c r="G36" s="169"/>
      <c r="H36" s="169"/>
      <c r="I36" s="169"/>
      <c r="J36" s="169"/>
      <c r="K36" s="169"/>
      <c r="L36" s="149"/>
      <c r="M36" s="129">
        <v>19226</v>
      </c>
      <c r="O36" s="6"/>
      <c r="P36" s="6"/>
      <c r="Q36" s="6"/>
      <c r="AC36" s="4" t="s">
        <v>33</v>
      </c>
      <c r="AQ36" s="6"/>
      <c r="AR36" s="19">
        <v>1000</v>
      </c>
      <c r="AS36" s="19" t="s">
        <v>46</v>
      </c>
      <c r="AT36" s="19" t="s">
        <v>98</v>
      </c>
    </row>
    <row r="37" spans="1:47" ht="15.75">
      <c r="A37" s="6"/>
      <c r="B37" s="6"/>
      <c r="C37" s="5"/>
      <c r="D37" s="166" t="s">
        <v>82</v>
      </c>
      <c r="E37" s="166"/>
      <c r="F37" s="166"/>
      <c r="G37" s="166"/>
      <c r="H37" s="166"/>
      <c r="I37" s="166"/>
      <c r="J37" s="166"/>
      <c r="K37" s="166"/>
      <c r="L37" s="133"/>
      <c r="M37" s="131">
        <f>M35-M36</f>
        <v>184287</v>
      </c>
      <c r="O37" s="23"/>
      <c r="AR37" s="9">
        <v>6428</v>
      </c>
      <c r="AS37" s="19" t="s">
        <v>70</v>
      </c>
      <c r="AT37" s="19" t="s">
        <v>98</v>
      </c>
    </row>
    <row r="38" spans="1:47" ht="15.75">
      <c r="A38" s="13"/>
      <c r="B38" s="13"/>
      <c r="C38" s="5"/>
      <c r="D38" s="168" t="s">
        <v>84</v>
      </c>
      <c r="E38" s="168"/>
      <c r="F38" s="168"/>
      <c r="G38" s="168"/>
      <c r="H38" s="168"/>
      <c r="I38" s="168"/>
      <c r="J38" s="168"/>
      <c r="K38" s="168"/>
      <c r="L38" s="149"/>
      <c r="M38" s="149">
        <v>184000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62" t="s">
        <v>85</v>
      </c>
      <c r="E39" s="163"/>
      <c r="F39" s="163"/>
      <c r="G39" s="163"/>
      <c r="H39" s="163"/>
      <c r="I39" s="163"/>
      <c r="J39" s="163"/>
      <c r="K39" s="164"/>
      <c r="L39" s="46"/>
      <c r="M39" s="130">
        <f>M37-M38</f>
        <v>287</v>
      </c>
      <c r="AR39" s="72">
        <f>SUM(AR33:AR38)</f>
        <v>19226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65" t="s">
        <v>83</v>
      </c>
      <c r="E40" s="165"/>
      <c r="F40" s="165"/>
      <c r="G40" s="165"/>
      <c r="H40" s="165"/>
      <c r="I40" s="165"/>
      <c r="J40" s="165"/>
      <c r="K40" s="165"/>
      <c r="L40" s="148"/>
      <c r="M40" s="132">
        <f>M36+M39</f>
        <v>19513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3" priority="17" stopIfTrue="1" operator="greaterThan">
      <formula>0</formula>
    </cfRule>
  </conditionalFormatting>
  <conditionalFormatting sqref="AQ32">
    <cfRule type="cellIs" dxfId="32" priority="15" operator="greaterThan">
      <formula>$AQ$7:$AQ$18&lt;100</formula>
    </cfRule>
    <cfRule type="cellIs" dxfId="31" priority="16" operator="greaterThan">
      <formula>100</formula>
    </cfRule>
  </conditionalFormatting>
  <conditionalFormatting sqref="K4:P30">
    <cfRule type="cellIs" dxfId="30" priority="14" operator="equal">
      <formula>212030016606640</formula>
    </cfRule>
  </conditionalFormatting>
  <conditionalFormatting sqref="K4:K30">
    <cfRule type="cellIs" dxfId="29" priority="13" operator="equal">
      <formula>2120</formula>
    </cfRule>
    <cfRule type="cellIs" dxfId="28" priority="1" operator="equal">
      <formula>$K$4</formula>
    </cfRule>
  </conditionalFormatting>
  <conditionalFormatting sqref="M4:N30">
    <cfRule type="cellIs" dxfId="27" priority="5" operator="equal">
      <formula>$M$4</formula>
    </cfRule>
    <cfRule type="cellIs" dxfId="26" priority="12" operator="equal">
      <formula>300</formula>
    </cfRule>
  </conditionalFormatting>
  <conditionalFormatting sqref="O4:O30">
    <cfRule type="cellIs" dxfId="25" priority="3" operator="equal">
      <formula>$O$4</formula>
    </cfRule>
    <cfRule type="cellIs" dxfId="24" priority="11" operator="equal">
      <formula>1660</formula>
    </cfRule>
  </conditionalFormatting>
  <conditionalFormatting sqref="P4:P30">
    <cfRule type="cellIs" dxfId="23" priority="2" operator="equal">
      <formula>$P$4</formula>
    </cfRule>
    <cfRule type="cellIs" dxfId="22" priority="10" operator="equal">
      <formula>6640</formula>
    </cfRule>
  </conditionalFormatting>
  <conditionalFormatting sqref="AT6:AT29">
    <cfRule type="cellIs" dxfId="21" priority="9" operator="lessThan">
      <formula>0</formula>
    </cfRule>
  </conditionalFormatting>
  <conditionalFormatting sqref="AT7:AT18">
    <cfRule type="cellIs" dxfId="20" priority="6" operator="lessThan">
      <formula>0</formula>
    </cfRule>
    <cfRule type="cellIs" dxfId="19" priority="7" operator="lessThan">
      <formula>0</formula>
    </cfRule>
    <cfRule type="cellIs" dxfId="18" priority="8" operator="lessThan">
      <formula>0</formula>
    </cfRule>
  </conditionalFormatting>
  <conditionalFormatting sqref="K4:K29">
    <cfRule type="cellIs" dxfId="17" priority="4" operator="equal">
      <formula>$K$4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T15" sqref="T15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7" ht="15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7" s="14" customFormat="1" ht="7.5" hidden="1" customHeight="1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7" s="14" customFormat="1" ht="18" customHeight="1">
      <c r="A4" s="187" t="s">
        <v>61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7" s="14" customFormat="1" ht="18" customHeight="1" thickBot="1">
      <c r="A5" s="187" t="s">
        <v>62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7" s="14" customFormat="1" ht="18" customHeight="1" thickBot="1">
      <c r="A6" s="188" t="s">
        <v>91</v>
      </c>
      <c r="B6" s="189"/>
      <c r="C6" s="190"/>
      <c r="D6" s="191" t="s">
        <v>63</v>
      </c>
      <c r="E6" s="192"/>
      <c r="F6" s="192"/>
      <c r="G6" s="192"/>
      <c r="H6" s="192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>
        <v>100</v>
      </c>
      <c r="G8" s="7">
        <v>40</v>
      </c>
      <c r="H8" s="7">
        <v>200</v>
      </c>
      <c r="I8" s="7">
        <v>50</v>
      </c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>
        <v>100</v>
      </c>
      <c r="G9" s="134"/>
      <c r="H9" s="141">
        <v>250</v>
      </c>
      <c r="I9" s="134">
        <v>40</v>
      </c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>
        <v>100</v>
      </c>
      <c r="G10" s="134">
        <v>40</v>
      </c>
      <c r="H10" s="134">
        <v>100</v>
      </c>
      <c r="I10" s="134">
        <v>40</v>
      </c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>
        <v>100</v>
      </c>
      <c r="G12" s="134"/>
      <c r="H12" s="141">
        <v>100</v>
      </c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>
        <v>100</v>
      </c>
      <c r="G13" s="134"/>
      <c r="H13" s="141">
        <v>100</v>
      </c>
      <c r="I13" s="134">
        <v>50</v>
      </c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>
        <v>100</v>
      </c>
      <c r="G14" s="134"/>
      <c r="H14" s="134">
        <v>100</v>
      </c>
      <c r="I14" s="134">
        <v>50</v>
      </c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>
        <v>250</v>
      </c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>
        <v>50</v>
      </c>
      <c r="G18" s="134"/>
      <c r="H18" s="141">
        <v>100</v>
      </c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83" t="s">
        <v>69</v>
      </c>
      <c r="B29" s="184"/>
      <c r="C29" s="185"/>
      <c r="D29" s="68">
        <f t="shared" ref="D29:J29" si="0">SUM(D8:D28)</f>
        <v>0</v>
      </c>
      <c r="E29" s="68">
        <f t="shared" si="0"/>
        <v>0</v>
      </c>
      <c r="F29" s="68">
        <f t="shared" si="0"/>
        <v>650</v>
      </c>
      <c r="G29" s="68">
        <f t="shared" si="0"/>
        <v>80</v>
      </c>
      <c r="H29" s="68">
        <f>SUM(H8:H28)</f>
        <v>1200</v>
      </c>
      <c r="I29" s="68">
        <f t="shared" si="0"/>
        <v>230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O11" sqref="O1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74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92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 ht="15">
      <c r="A4" s="177" t="s">
        <v>58</v>
      </c>
      <c r="B4" s="177"/>
      <c r="C4" s="178"/>
      <c r="D4" s="178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9">
        <v>1780</v>
      </c>
      <c r="L4" s="159">
        <v>300</v>
      </c>
      <c r="M4" s="177">
        <v>90</v>
      </c>
      <c r="N4" s="177"/>
      <c r="O4" s="159">
        <v>1610</v>
      </c>
      <c r="P4" s="159">
        <v>4790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7" t="s">
        <v>76</v>
      </c>
      <c r="B5" s="177"/>
      <c r="C5" s="178"/>
      <c r="D5" s="178"/>
      <c r="E5" s="89"/>
      <c r="F5" s="89"/>
      <c r="G5" s="89"/>
      <c r="H5" s="89"/>
      <c r="I5" s="89"/>
      <c r="J5" s="89"/>
      <c r="K5" s="159">
        <v>0</v>
      </c>
      <c r="L5" s="159"/>
      <c r="M5" s="159">
        <v>0</v>
      </c>
      <c r="N5" s="159"/>
      <c r="O5" s="159">
        <v>0</v>
      </c>
      <c r="P5" s="159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/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0</v>
      </c>
      <c r="AD7" s="7">
        <f t="shared" ref="AD7:AD28" si="0">D7*1</f>
        <v>0</v>
      </c>
      <c r="AE7" s="8">
        <f t="shared" ref="AE7:AE28" si="1">D7*2.75%</f>
        <v>0</v>
      </c>
      <c r="AF7" s="8">
        <f t="shared" ref="AF7:AF28" si="2">AD7*0.95%</f>
        <v>0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0</v>
      </c>
      <c r="AP7" s="57"/>
      <c r="AQ7" s="58"/>
      <c r="AR7" s="26">
        <f>AC7-AE7-AG7-AJ7-AK7-AL7-AM7-AN7-AP7-AQ7</f>
        <v>0</v>
      </c>
      <c r="AS7" s="51">
        <f t="shared" ref="AS7:AS19" si="4">AF7+AH7+AI7</f>
        <v>0</v>
      </c>
      <c r="AT7" s="153">
        <f t="shared" ref="AT7:AT19" si="5">AS7-AQ7-AN7</f>
        <v>0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/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55">
        <f t="shared" ref="AC8:AC28" si="6">D8*1+E8*999+F8*499+G8*75+H8*50+I8*30+K8*20+L8*19+M8*10+P8*9+N8*10+J8*29+S8*191+V8*4744+W8*110+X8*450+Y8*110+Z8*110+AA8*200+AB8*182+U8*30+T8*350+R8*4+Q8*5+O8*9</f>
        <v>0</v>
      </c>
      <c r="AD8" s="158">
        <f t="shared" si="0"/>
        <v>0</v>
      </c>
      <c r="AE8" s="18">
        <f t="shared" si="1"/>
        <v>0</v>
      </c>
      <c r="AF8" s="18">
        <f t="shared" si="2"/>
        <v>0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0</v>
      </c>
      <c r="AP8" s="3"/>
      <c r="AQ8" s="58"/>
      <c r="AR8" s="26">
        <f t="shared" ref="AR8:AR28" si="10">AC8-AE8-AG8-AJ8-AK8-AL8-AM8-AN8-AP8-AQ8</f>
        <v>0</v>
      </c>
      <c r="AS8" s="52">
        <f t="shared" si="4"/>
        <v>0</v>
      </c>
      <c r="AT8" s="154">
        <f t="shared" si="5"/>
        <v>0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/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55">
        <f t="shared" si="6"/>
        <v>0</v>
      </c>
      <c r="AD9" s="158">
        <f t="shared" si="0"/>
        <v>0</v>
      </c>
      <c r="AE9" s="18">
        <f t="shared" si="1"/>
        <v>0</v>
      </c>
      <c r="AF9" s="18">
        <f t="shared" si="2"/>
        <v>0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0</v>
      </c>
      <c r="AP9" s="3"/>
      <c r="AQ9" s="58"/>
      <c r="AR9" s="26">
        <f t="shared" si="10"/>
        <v>0</v>
      </c>
      <c r="AS9" s="52">
        <f t="shared" si="4"/>
        <v>0</v>
      </c>
      <c r="AT9" s="154">
        <f t="shared" si="5"/>
        <v>0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/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55">
        <f t="shared" si="6"/>
        <v>0</v>
      </c>
      <c r="AD10" s="158">
        <f>D10*1</f>
        <v>0</v>
      </c>
      <c r="AE10" s="18">
        <f>D10*2.75%</f>
        <v>0</v>
      </c>
      <c r="AF10" s="18">
        <f>AD10*0.95%</f>
        <v>0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0</v>
      </c>
      <c r="AP10" s="3"/>
      <c r="AQ10" s="58"/>
      <c r="AR10" s="26">
        <f t="shared" si="10"/>
        <v>0</v>
      </c>
      <c r="AS10" s="52">
        <f>AF10+AH10+AI10</f>
        <v>0</v>
      </c>
      <c r="AT10" s="154">
        <f>AS10-AQ10-AN10</f>
        <v>0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/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5"/>
      <c r="P11" s="46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55">
        <f t="shared" si="6"/>
        <v>0</v>
      </c>
      <c r="AD11" s="158">
        <f t="shared" si="0"/>
        <v>0</v>
      </c>
      <c r="AE11" s="18">
        <f t="shared" si="1"/>
        <v>0</v>
      </c>
      <c r="AF11" s="18">
        <f t="shared" si="2"/>
        <v>0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0</v>
      </c>
      <c r="AP11" s="3"/>
      <c r="AQ11" s="58"/>
      <c r="AR11" s="26">
        <f t="shared" si="10"/>
        <v>0</v>
      </c>
      <c r="AS11" s="52">
        <f t="shared" si="4"/>
        <v>0</v>
      </c>
      <c r="AT11" s="154">
        <f t="shared" si="5"/>
        <v>0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/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55">
        <f t="shared" si="6"/>
        <v>0</v>
      </c>
      <c r="AD12" s="158">
        <f>D12*1</f>
        <v>0</v>
      </c>
      <c r="AE12" s="18">
        <f>D12*2.75%</f>
        <v>0</v>
      </c>
      <c r="AF12" s="18">
        <f>AD12*0.95%</f>
        <v>0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0</v>
      </c>
      <c r="AP12" s="3"/>
      <c r="AQ12" s="58"/>
      <c r="AR12" s="26">
        <f t="shared" si="10"/>
        <v>0</v>
      </c>
      <c r="AS12" s="52">
        <f>AF12+AH12+AI12</f>
        <v>0</v>
      </c>
      <c r="AT12" s="154">
        <f>AS12-AQ12-AN12</f>
        <v>0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/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55">
        <f t="shared" si="6"/>
        <v>0</v>
      </c>
      <c r="AD13" s="158">
        <f t="shared" si="0"/>
        <v>0</v>
      </c>
      <c r="AE13" s="18">
        <f t="shared" si="1"/>
        <v>0</v>
      </c>
      <c r="AF13" s="18">
        <f t="shared" si="2"/>
        <v>0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0</v>
      </c>
      <c r="AP13" s="3"/>
      <c r="AQ13" s="58"/>
      <c r="AR13" s="26">
        <f t="shared" si="10"/>
        <v>0</v>
      </c>
      <c r="AS13" s="52">
        <f t="shared" si="4"/>
        <v>0</v>
      </c>
      <c r="AT13" s="154">
        <f t="shared" si="5"/>
        <v>0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55">
        <f t="shared" si="6"/>
        <v>0</v>
      </c>
      <c r="AD14" s="158">
        <f t="shared" si="0"/>
        <v>0</v>
      </c>
      <c r="AE14" s="18">
        <f t="shared" si="1"/>
        <v>0</v>
      </c>
      <c r="AF14" s="18">
        <f t="shared" si="2"/>
        <v>0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0</v>
      </c>
      <c r="AP14" s="3"/>
      <c r="AQ14" s="58"/>
      <c r="AR14" s="26">
        <f t="shared" si="10"/>
        <v>0</v>
      </c>
      <c r="AS14" s="52">
        <f t="shared" si="4"/>
        <v>0</v>
      </c>
      <c r="AT14" s="152">
        <f t="shared" si="5"/>
        <v>0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55">
        <f t="shared" si="6"/>
        <v>0</v>
      </c>
      <c r="AD15" s="158">
        <f t="shared" si="0"/>
        <v>0</v>
      </c>
      <c r="AE15" s="18">
        <f t="shared" si="1"/>
        <v>0</v>
      </c>
      <c r="AF15" s="18">
        <f t="shared" si="2"/>
        <v>0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0</v>
      </c>
      <c r="AP15" s="3"/>
      <c r="AQ15" s="58"/>
      <c r="AR15" s="26">
        <f t="shared" si="10"/>
        <v>0</v>
      </c>
      <c r="AS15" s="52">
        <f>AF15+AH15+AI15</f>
        <v>0</v>
      </c>
      <c r="AT15" s="154">
        <f>AS15-AQ15-AN15</f>
        <v>0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/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55">
        <f t="shared" si="6"/>
        <v>0</v>
      </c>
      <c r="AD16" s="158">
        <f t="shared" si="0"/>
        <v>0</v>
      </c>
      <c r="AE16" s="18">
        <f t="shared" si="1"/>
        <v>0</v>
      </c>
      <c r="AF16" s="18">
        <f t="shared" si="2"/>
        <v>0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0</v>
      </c>
      <c r="AP16" s="3"/>
      <c r="AQ16" s="58"/>
      <c r="AR16" s="26">
        <f>AC16-AE16-AG16-AJ16-AK16-AL16-AM16-AN16-AP16-AQ16</f>
        <v>0</v>
      </c>
      <c r="AS16" s="52">
        <f t="shared" si="4"/>
        <v>0</v>
      </c>
      <c r="AT16" s="154">
        <f t="shared" si="5"/>
        <v>0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/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55">
        <f t="shared" si="6"/>
        <v>0</v>
      </c>
      <c r="AD17" s="158">
        <f>D17*1</f>
        <v>0</v>
      </c>
      <c r="AE17" s="18">
        <f>D17*2.75%</f>
        <v>0</v>
      </c>
      <c r="AF17" s="18">
        <f>AD17*0.95%</f>
        <v>0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0</v>
      </c>
      <c r="AP17" s="3"/>
      <c r="AQ17" s="58"/>
      <c r="AR17" s="26">
        <f t="shared" si="10"/>
        <v>0</v>
      </c>
      <c r="AS17" s="52">
        <f>AF17+AH17+AI17</f>
        <v>0</v>
      </c>
      <c r="AT17" s="154">
        <f>AS17-AQ17-AN17</f>
        <v>0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55">
        <f t="shared" si="6"/>
        <v>0</v>
      </c>
      <c r="AD18" s="158">
        <f>D18*1</f>
        <v>0</v>
      </c>
      <c r="AE18" s="18">
        <f>D18*2.75%</f>
        <v>0</v>
      </c>
      <c r="AF18" s="18">
        <f>AD18*0.95%</f>
        <v>0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0</v>
      </c>
      <c r="AP18" s="3"/>
      <c r="AQ18" s="58"/>
      <c r="AR18" s="26">
        <f t="shared" si="10"/>
        <v>0</v>
      </c>
      <c r="AS18" s="52">
        <f>AF18+AH18+AI18</f>
        <v>0</v>
      </c>
      <c r="AT18" s="154">
        <f>AS18-AQ18-AN18</f>
        <v>0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55">
        <f t="shared" si="6"/>
        <v>0</v>
      </c>
      <c r="AD19" s="15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55">
        <f t="shared" si="6"/>
        <v>0</v>
      </c>
      <c r="AD20" s="15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55">
        <f t="shared" si="6"/>
        <v>0</v>
      </c>
      <c r="AD21" s="15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55">
        <f t="shared" si="6"/>
        <v>0</v>
      </c>
      <c r="AD22" s="15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55">
        <f t="shared" si="6"/>
        <v>0</v>
      </c>
      <c r="AD23" s="15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55">
        <f t="shared" si="6"/>
        <v>0</v>
      </c>
      <c r="AD24" s="15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58"/>
      <c r="AK24" s="158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55">
        <f t="shared" si="6"/>
        <v>0</v>
      </c>
      <c r="AD25" s="15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55">
        <f t="shared" si="6"/>
        <v>0</v>
      </c>
      <c r="AD26" s="15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55">
        <f t="shared" si="6"/>
        <v>0</v>
      </c>
      <c r="AD27" s="15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9" t="s">
        <v>59</v>
      </c>
      <c r="B29" s="180"/>
      <c r="C29" s="180"/>
      <c r="D29" s="111">
        <f t="shared" ref="D29:AT29" si="13">SUM(D7:D28)</f>
        <v>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0</v>
      </c>
      <c r="L29" s="111">
        <f t="shared" si="13"/>
        <v>0</v>
      </c>
      <c r="M29" s="111">
        <f t="shared" si="13"/>
        <v>0</v>
      </c>
      <c r="N29" s="111">
        <f t="shared" si="13"/>
        <v>0</v>
      </c>
      <c r="O29" s="111">
        <f t="shared" si="13"/>
        <v>0</v>
      </c>
      <c r="P29" s="111">
        <f t="shared" si="13"/>
        <v>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0</v>
      </c>
      <c r="AD29" s="112">
        <f t="shared" si="13"/>
        <v>0</v>
      </c>
      <c r="AE29" s="112">
        <f t="shared" si="13"/>
        <v>0</v>
      </c>
      <c r="AF29" s="112">
        <f t="shared" si="13"/>
        <v>0</v>
      </c>
      <c r="AG29" s="112">
        <f t="shared" si="13"/>
        <v>0</v>
      </c>
      <c r="AH29" s="112">
        <f t="shared" si="13"/>
        <v>0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0</v>
      </c>
      <c r="AP29" s="112">
        <f t="shared" si="13"/>
        <v>0</v>
      </c>
      <c r="AQ29" s="114">
        <f t="shared" si="13"/>
        <v>0</v>
      </c>
      <c r="AR29" s="115">
        <f>SUM(AR7:AR28)</f>
        <v>0</v>
      </c>
      <c r="AS29" s="115">
        <f t="shared" si="13"/>
        <v>0</v>
      </c>
      <c r="AT29" s="115">
        <f t="shared" si="13"/>
        <v>0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81" t="s">
        <v>57</v>
      </c>
      <c r="B30" s="18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1780</v>
      </c>
      <c r="L30" s="35">
        <f t="shared" ref="L30:P30" si="15">L4+L5-L29</f>
        <v>300</v>
      </c>
      <c r="M30" s="35">
        <f t="shared" si="15"/>
        <v>90</v>
      </c>
      <c r="N30" s="35">
        <f t="shared" si="15"/>
        <v>0</v>
      </c>
      <c r="O30" s="35">
        <f t="shared" si="15"/>
        <v>1610</v>
      </c>
      <c r="P30" s="35">
        <f t="shared" si="15"/>
        <v>4790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70" t="s">
        <v>87</v>
      </c>
      <c r="E32" s="170"/>
      <c r="F32" s="170"/>
      <c r="G32" s="170"/>
      <c r="H32" s="170"/>
      <c r="I32" s="170"/>
      <c r="J32" s="170"/>
      <c r="K32" s="170"/>
      <c r="L32" s="170"/>
      <c r="M32" s="170"/>
      <c r="O32" s="23"/>
      <c r="P32" s="11"/>
      <c r="Q32" s="6"/>
      <c r="R32" s="6"/>
      <c r="S32" s="6"/>
      <c r="AR32" s="171" t="s">
        <v>80</v>
      </c>
      <c r="AS32" s="171"/>
      <c r="AT32" s="171"/>
      <c r="AU32" s="14"/>
    </row>
    <row r="33" spans="1:47" ht="15.75">
      <c r="A33" s="6"/>
      <c r="B33" s="6"/>
      <c r="C33" s="5"/>
      <c r="D33" s="166" t="s">
        <v>81</v>
      </c>
      <c r="E33" s="166"/>
      <c r="F33" s="166"/>
      <c r="G33" s="166"/>
      <c r="H33" s="166"/>
      <c r="I33" s="166"/>
      <c r="J33" s="166"/>
      <c r="K33" s="166"/>
      <c r="L33" s="157"/>
      <c r="M33" s="157">
        <v>191892</v>
      </c>
      <c r="P33" s="6"/>
      <c r="Q33" s="6"/>
      <c r="R33" s="6"/>
      <c r="AR33" s="64"/>
      <c r="AS33" s="19" t="s">
        <v>45</v>
      </c>
      <c r="AT33" s="19" t="s">
        <v>89</v>
      </c>
      <c r="AU33" s="14"/>
    </row>
    <row r="34" spans="1:47" ht="15.75">
      <c r="A34" s="6"/>
      <c r="B34" s="6"/>
      <c r="C34" s="5"/>
      <c r="D34" s="167" t="s">
        <v>72</v>
      </c>
      <c r="E34" s="167"/>
      <c r="F34" s="167"/>
      <c r="G34" s="167"/>
      <c r="H34" s="167"/>
      <c r="I34" s="167"/>
      <c r="J34" s="167"/>
      <c r="K34" s="167"/>
      <c r="L34" s="45"/>
      <c r="M34" s="129">
        <v>237487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68"/>
      <c r="E35" s="168"/>
      <c r="F35" s="168"/>
      <c r="G35" s="168"/>
      <c r="H35" s="168"/>
      <c r="I35" s="168"/>
      <c r="J35" s="168"/>
      <c r="K35" s="168"/>
      <c r="L35" s="158"/>
      <c r="M35" s="130">
        <f>M33+M34</f>
        <v>429379</v>
      </c>
      <c r="O35" s="6"/>
      <c r="P35" s="6"/>
      <c r="Q35" s="6"/>
      <c r="AQ35" s="6"/>
      <c r="AR35" s="19">
        <v>10795</v>
      </c>
      <c r="AS35" s="19" t="s">
        <v>54</v>
      </c>
      <c r="AT35" s="19" t="s">
        <v>90</v>
      </c>
    </row>
    <row r="36" spans="1:47" ht="15.75">
      <c r="A36" s="6"/>
      <c r="B36" s="6"/>
      <c r="C36" s="5"/>
      <c r="D36" s="169" t="s">
        <v>75</v>
      </c>
      <c r="E36" s="169"/>
      <c r="F36" s="169"/>
      <c r="G36" s="169"/>
      <c r="H36" s="169"/>
      <c r="I36" s="169"/>
      <c r="J36" s="169"/>
      <c r="K36" s="169"/>
      <c r="L36" s="158"/>
      <c r="M36" s="129">
        <v>23872</v>
      </c>
      <c r="O36" s="6"/>
      <c r="P36" s="6"/>
      <c r="Q36" s="6"/>
      <c r="AQ36" s="6"/>
      <c r="AR36" s="19">
        <v>10577</v>
      </c>
      <c r="AS36" s="19" t="s">
        <v>54</v>
      </c>
      <c r="AT36" s="19" t="s">
        <v>89</v>
      </c>
    </row>
    <row r="37" spans="1:47" ht="15.75">
      <c r="A37" s="6"/>
      <c r="B37" s="6"/>
      <c r="C37" s="5"/>
      <c r="D37" s="166" t="s">
        <v>82</v>
      </c>
      <c r="E37" s="166"/>
      <c r="F37" s="166"/>
      <c r="G37" s="166"/>
      <c r="H37" s="166"/>
      <c r="I37" s="166"/>
      <c r="J37" s="166"/>
      <c r="K37" s="166"/>
      <c r="L37" s="133"/>
      <c r="M37" s="131">
        <f>M35-M36</f>
        <v>405507</v>
      </c>
      <c r="O37" s="23"/>
      <c r="AR37" s="9"/>
      <c r="AS37" s="19" t="s">
        <v>70</v>
      </c>
      <c r="AT37" s="19" t="s">
        <v>89</v>
      </c>
    </row>
    <row r="38" spans="1:47" ht="15.75">
      <c r="A38" s="13"/>
      <c r="B38" s="13"/>
      <c r="C38" s="5"/>
      <c r="D38" s="168" t="s">
        <v>84</v>
      </c>
      <c r="E38" s="168"/>
      <c r="F38" s="168"/>
      <c r="G38" s="168"/>
      <c r="H38" s="168"/>
      <c r="I38" s="168"/>
      <c r="J38" s="168"/>
      <c r="K38" s="168"/>
      <c r="L38" s="158"/>
      <c r="M38" s="158">
        <v>400000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62" t="s">
        <v>85</v>
      </c>
      <c r="E39" s="163"/>
      <c r="F39" s="163"/>
      <c r="G39" s="163"/>
      <c r="H39" s="163"/>
      <c r="I39" s="163"/>
      <c r="J39" s="163"/>
      <c r="K39" s="164"/>
      <c r="L39" s="46"/>
      <c r="M39" s="130">
        <f>M37-M38</f>
        <v>5507</v>
      </c>
      <c r="AR39" s="72">
        <f>SUM(AR33:AR38)</f>
        <v>23872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65" t="s">
        <v>83</v>
      </c>
      <c r="E40" s="165"/>
      <c r="F40" s="165"/>
      <c r="G40" s="165"/>
      <c r="H40" s="165"/>
      <c r="I40" s="165"/>
      <c r="J40" s="165"/>
      <c r="K40" s="165"/>
      <c r="L40" s="156"/>
      <c r="M40" s="132">
        <f>M36+M39</f>
        <v>29379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2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10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8" operator="equal">
      <formula>$O$4</formula>
    </cfRule>
    <cfRule type="cellIs" dxfId="7" priority="9" operator="equal">
      <formula>1660</formula>
    </cfRule>
  </conditionalFormatting>
  <conditionalFormatting sqref="P4:P30">
    <cfRule type="cellIs" dxfId="6" priority="6" operator="equal">
      <formula>$P$4</formula>
    </cfRule>
    <cfRule type="cellIs" dxfId="5" priority="7" operator="equal">
      <formula>6640</formula>
    </cfRule>
  </conditionalFormatting>
  <conditionalFormatting sqref="AT6:AT29">
    <cfRule type="cellIs" dxfId="4" priority="5" operator="lessThan">
      <formula>0</formula>
    </cfRule>
  </conditionalFormatting>
  <conditionalFormatting sqref="AT7:AT1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K4:K29">
    <cfRule type="cellIs" dxfId="0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0"/>
  <sheetViews>
    <sheetView workbookViewId="0">
      <selection activeCell="J12" sqref="J12"/>
    </sheetView>
  </sheetViews>
  <sheetFormatPr defaultRowHeight="12.75"/>
  <sheetData>
    <row r="4" spans="3:5">
      <c r="C4" s="193" t="s">
        <v>93</v>
      </c>
      <c r="D4" s="194"/>
      <c r="E4" s="194"/>
    </row>
    <row r="5" spans="3:5">
      <c r="C5" s="161" t="s">
        <v>94</v>
      </c>
      <c r="D5" s="161" t="s">
        <v>95</v>
      </c>
      <c r="E5" s="161" t="s">
        <v>96</v>
      </c>
    </row>
    <row r="6" spans="3:5">
      <c r="C6" s="160">
        <v>30000</v>
      </c>
      <c r="D6" s="160">
        <v>12000</v>
      </c>
      <c r="E6" s="160">
        <f>C6-D6</f>
        <v>18000</v>
      </c>
    </row>
    <row r="7" spans="3:5">
      <c r="C7" s="160"/>
      <c r="D7" s="160"/>
      <c r="E7" s="160">
        <f t="shared" ref="E7:E20" si="0">C7-D7</f>
        <v>0</v>
      </c>
    </row>
    <row r="8" spans="3:5">
      <c r="C8" s="160"/>
      <c r="D8" s="160"/>
      <c r="E8" s="160">
        <f t="shared" si="0"/>
        <v>0</v>
      </c>
    </row>
    <row r="9" spans="3:5">
      <c r="C9" s="160"/>
      <c r="D9" s="160"/>
      <c r="E9" s="160">
        <f t="shared" si="0"/>
        <v>0</v>
      </c>
    </row>
    <row r="10" spans="3:5">
      <c r="C10" s="160"/>
      <c r="D10" s="160"/>
      <c r="E10" s="160">
        <f t="shared" si="0"/>
        <v>0</v>
      </c>
    </row>
    <row r="11" spans="3:5">
      <c r="C11" s="160"/>
      <c r="D11" s="160"/>
      <c r="E11" s="160">
        <f t="shared" si="0"/>
        <v>0</v>
      </c>
    </row>
    <row r="12" spans="3:5">
      <c r="C12" s="160"/>
      <c r="D12" s="160"/>
      <c r="E12" s="160">
        <f t="shared" si="0"/>
        <v>0</v>
      </c>
    </row>
    <row r="13" spans="3:5">
      <c r="C13" s="160"/>
      <c r="D13" s="160"/>
      <c r="E13" s="160">
        <f t="shared" si="0"/>
        <v>0</v>
      </c>
    </row>
    <row r="14" spans="3:5">
      <c r="C14" s="160"/>
      <c r="D14" s="160"/>
      <c r="E14" s="160">
        <f t="shared" si="0"/>
        <v>0</v>
      </c>
    </row>
    <row r="15" spans="3:5">
      <c r="C15" s="160"/>
      <c r="D15" s="160"/>
      <c r="E15" s="160">
        <f t="shared" si="0"/>
        <v>0</v>
      </c>
    </row>
    <row r="16" spans="3:5">
      <c r="C16" s="160"/>
      <c r="D16" s="160"/>
      <c r="E16" s="160">
        <f t="shared" si="0"/>
        <v>0</v>
      </c>
    </row>
    <row r="17" spans="3:5">
      <c r="C17" s="160"/>
      <c r="D17" s="160"/>
      <c r="E17" s="160">
        <f t="shared" si="0"/>
        <v>0</v>
      </c>
    </row>
    <row r="18" spans="3:5">
      <c r="C18" s="160"/>
      <c r="D18" s="160"/>
      <c r="E18" s="160">
        <f t="shared" si="0"/>
        <v>0</v>
      </c>
    </row>
    <row r="19" spans="3:5">
      <c r="C19" s="160"/>
      <c r="D19" s="160"/>
      <c r="E19" s="160">
        <f t="shared" si="0"/>
        <v>0</v>
      </c>
    </row>
    <row r="20" spans="3:5">
      <c r="C20" s="160"/>
      <c r="D20" s="160"/>
      <c r="E20" s="160">
        <f t="shared" si="0"/>
        <v>0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Sales</vt:lpstr>
      <vt:lpstr>Allocatoin</vt:lpstr>
      <vt:lpstr>Sheet1</vt:lpstr>
      <vt:lpstr>Sheet2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2020-12-17T03:52:29Z</cp:lastPrinted>
  <dcterms:created xsi:type="dcterms:W3CDTF">2007-08-23T12:32:35Z</dcterms:created>
  <dcterms:modified xsi:type="dcterms:W3CDTF">2020-12-17T13:38:33Z</dcterms:modified>
</cp:coreProperties>
</file>