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/>
  </bookViews>
  <sheets>
    <sheet name="Daily Sales" sheetId="35" r:id="rId1"/>
    <sheet name="Allocatoin" sheetId="33" r:id="rId2"/>
    <sheet name="Sheet1" sheetId="36" state="hidden" r:id="rId3"/>
  </sheets>
  <definedNames>
    <definedName name="_xlnm.Print_Area" localSheetId="1">Allocatoin!$A$1:$Q$28</definedName>
    <definedName name="_xlnm.Print_Area" localSheetId="0">'Daily Sales'!$A$1:$AT$29</definedName>
  </definedNames>
  <calcPr calcId="124519"/>
  <fileRecoveryPr repairLoad="1"/>
</workbook>
</file>

<file path=xl/calcChain.xml><?xml version="1.0" encoding="utf-8"?>
<calcChain xmlns="http://schemas.openxmlformats.org/spreadsheetml/2006/main">
  <c r="AR27" i="35"/>
  <c r="P29"/>
  <c r="AC13" l="1"/>
  <c r="AC14"/>
  <c r="AC15"/>
  <c r="AC16"/>
  <c r="AC17"/>
  <c r="AC18"/>
  <c r="AC19"/>
  <c r="AC20"/>
  <c r="AC21"/>
  <c r="AC22"/>
  <c r="AC23"/>
  <c r="AC24"/>
  <c r="AC25"/>
  <c r="AC26"/>
  <c r="AC27"/>
  <c r="AC7"/>
  <c r="AC8"/>
  <c r="AC9"/>
  <c r="AC10"/>
  <c r="AC11"/>
  <c r="AC12"/>
  <c r="AO8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O29"/>
  <c r="O30" s="1"/>
  <c r="M29"/>
  <c r="M30" s="1"/>
  <c r="K29"/>
  <c r="K30" s="1"/>
  <c r="AR44" l="1"/>
  <c r="AC28"/>
  <c r="L29"/>
  <c r="L30" s="1"/>
  <c r="N29"/>
  <c r="N30" s="1"/>
  <c r="P30"/>
  <c r="M35"/>
  <c r="M37" s="1"/>
  <c r="AQ29" l="1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J29"/>
  <c r="J30" s="1"/>
  <c r="I29"/>
  <c r="I30" s="1"/>
  <c r="H29"/>
  <c r="H30" s="1"/>
  <c r="G29"/>
  <c r="G30" s="1"/>
  <c r="F29"/>
  <c r="F30" s="1"/>
  <c r="E29"/>
  <c r="E30" s="1"/>
  <c r="D29"/>
  <c r="D30" s="1"/>
  <c r="AI28"/>
  <c r="AH28"/>
  <c r="AG28"/>
  <c r="AE28"/>
  <c r="AD28"/>
  <c r="AF28" s="1"/>
  <c r="AI27"/>
  <c r="AH27"/>
  <c r="AG27"/>
  <c r="AE27"/>
  <c r="AD27"/>
  <c r="AF27" s="1"/>
  <c r="AI26"/>
  <c r="AH26"/>
  <c r="AG26"/>
  <c r="AE26"/>
  <c r="AD26"/>
  <c r="AF26" s="1"/>
  <c r="AI25"/>
  <c r="AH25"/>
  <c r="AG25"/>
  <c r="AE25"/>
  <c r="AD25"/>
  <c r="AF25" s="1"/>
  <c r="AI24"/>
  <c r="AH24"/>
  <c r="AG24"/>
  <c r="AE24"/>
  <c r="AD24"/>
  <c r="AF24" s="1"/>
  <c r="AI23"/>
  <c r="AH23"/>
  <c r="AG23"/>
  <c r="AE23"/>
  <c r="AD23"/>
  <c r="AF23" s="1"/>
  <c r="AI22"/>
  <c r="AH22"/>
  <c r="AG22"/>
  <c r="AE22"/>
  <c r="AD22"/>
  <c r="AF22" s="1"/>
  <c r="AI21"/>
  <c r="AH21"/>
  <c r="AG21"/>
  <c r="AE21"/>
  <c r="AD21"/>
  <c r="AF21" s="1"/>
  <c r="AI20"/>
  <c r="AH20"/>
  <c r="AG20"/>
  <c r="AE20"/>
  <c r="AD20"/>
  <c r="AF20" s="1"/>
  <c r="AI19"/>
  <c r="AH19"/>
  <c r="AG19"/>
  <c r="AE19"/>
  <c r="AD19"/>
  <c r="AF19" s="1"/>
  <c r="AI18"/>
  <c r="AH18"/>
  <c r="AG18"/>
  <c r="AE18"/>
  <c r="AD18"/>
  <c r="AF18" s="1"/>
  <c r="AI17"/>
  <c r="AH17"/>
  <c r="AG17"/>
  <c r="AE17"/>
  <c r="AD17"/>
  <c r="AF17" s="1"/>
  <c r="AI16"/>
  <c r="AH16"/>
  <c r="AG16"/>
  <c r="AE16"/>
  <c r="AD16"/>
  <c r="AF16" s="1"/>
  <c r="AI15"/>
  <c r="AH15"/>
  <c r="AG15"/>
  <c r="AE15"/>
  <c r="AD15"/>
  <c r="AF15" s="1"/>
  <c r="AI14"/>
  <c r="AH14"/>
  <c r="AG14"/>
  <c r="AE14"/>
  <c r="AD14"/>
  <c r="AF14" s="1"/>
  <c r="AI13"/>
  <c r="AH13"/>
  <c r="AG13"/>
  <c r="AE13"/>
  <c r="AD13"/>
  <c r="AF13" s="1"/>
  <c r="AI12"/>
  <c r="AH12"/>
  <c r="AG12"/>
  <c r="AE12"/>
  <c r="AD12"/>
  <c r="AF12" s="1"/>
  <c r="AI11"/>
  <c r="AH11"/>
  <c r="AG11"/>
  <c r="AE11"/>
  <c r="AD11"/>
  <c r="AF11" s="1"/>
  <c r="AI10"/>
  <c r="AH10"/>
  <c r="AG10"/>
  <c r="AE10"/>
  <c r="AD10"/>
  <c r="AF10" s="1"/>
  <c r="AI9"/>
  <c r="AH9"/>
  <c r="AG9"/>
  <c r="AE9"/>
  <c r="AD9"/>
  <c r="AF9" s="1"/>
  <c r="AI8"/>
  <c r="AH8"/>
  <c r="AG8"/>
  <c r="AE8"/>
  <c r="AD8"/>
  <c r="AF8" s="1"/>
  <c r="AO7"/>
  <c r="AI7"/>
  <c r="AH7"/>
  <c r="AG7"/>
  <c r="AE7"/>
  <c r="AD7"/>
  <c r="AR25" l="1"/>
  <c r="AR9"/>
  <c r="AR12"/>
  <c r="AR11"/>
  <c r="AR20"/>
  <c r="AR22"/>
  <c r="AR21"/>
  <c r="AR17"/>
  <c r="AR10"/>
  <c r="AR14"/>
  <c r="AR8"/>
  <c r="AR7"/>
  <c r="AR18"/>
  <c r="AR24"/>
  <c r="AR28"/>
  <c r="AR13"/>
  <c r="AR15"/>
  <c r="AR19"/>
  <c r="AR23"/>
  <c r="AR26"/>
  <c r="AR16"/>
  <c r="AS19"/>
  <c r="AT19" s="1"/>
  <c r="AS24"/>
  <c r="AT24" s="1"/>
  <c r="AS26"/>
  <c r="AT26" s="1"/>
  <c r="AS28"/>
  <c r="AT28" s="1"/>
  <c r="AS25"/>
  <c r="AT25" s="1"/>
  <c r="AS27"/>
  <c r="AT27" s="1"/>
  <c r="AS9"/>
  <c r="AT9" s="1"/>
  <c r="AS8"/>
  <c r="AT8" s="1"/>
  <c r="AS12"/>
  <c r="AT12" s="1"/>
  <c r="AS18"/>
  <c r="AT18" s="1"/>
  <c r="AS21"/>
  <c r="AT21" s="1"/>
  <c r="AS22"/>
  <c r="AT22" s="1"/>
  <c r="AS20"/>
  <c r="AT20" s="1"/>
  <c r="AS14"/>
  <c r="AT14" s="1"/>
  <c r="AI29"/>
  <c r="AS13"/>
  <c r="AT13" s="1"/>
  <c r="AS23"/>
  <c r="AT23" s="1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8" i="33"/>
  <c r="AR29" i="35" l="1"/>
  <c r="AT11"/>
  <c r="M39"/>
  <c r="M40" s="1"/>
  <c r="AF29"/>
  <c r="AS7"/>
  <c r="AS29" s="1"/>
  <c r="M28" i="33"/>
  <c r="L28"/>
  <c r="J28"/>
  <c r="I28"/>
  <c r="G28"/>
  <c r="F28"/>
  <c r="E28"/>
  <c r="D28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sharedStrings.xml><?xml version="1.0" encoding="utf-8"?>
<sst xmlns="http://schemas.openxmlformats.org/spreadsheetml/2006/main" count="158" uniqueCount="105">
  <si>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</si>
  <si>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</si>
  <si>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</si>
  <si>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</si>
  <si>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</si>
  <si>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</si>
  <si>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</si>
  <si>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</si>
  <si>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</si>
  <si>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</si>
  <si>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</si>
  <si>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</si>
  <si>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</si>
  <si>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</si>
  <si>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</si>
  <si>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</si>
  <si>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</si>
  <si>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</si>
  <si>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</si>
  <si>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</si>
  <si>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</si>
  <si>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</si>
  <si>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</si>
  <si>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</si>
  <si>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</si>
  <si>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</si>
  <si>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</si>
  <si>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</si>
  <si>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</si>
  <si>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</si>
  <si>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</si>
  <si>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</si>
  <si>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</si>
  <si>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</si>
  <si>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</si>
  <si>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</si>
  <si>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</si>
  <si>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</si>
  <si>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</si>
  <si>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</si>
  <si>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</si>
  <si>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</si>
  <si>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</si>
  <si>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</si>
  <si>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</si>
  <si>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</si>
  <si>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</si>
  <si>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</si>
  <si>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</si>
  <si>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</si>
  <si>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</si>
  <si>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</si>
  <si>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</si>
  <si>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</si>
  <si>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</si>
  <si>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</si>
  <si>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</si>
  <si>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</si>
  <si>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</si>
  <si>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</si>
  <si>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</si>
  <si>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</si>
  <si>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</si>
  <si>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</si>
  <si>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</si>
  <si>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</si>
  <si>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</si>
  <si>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</si>
  <si>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</si>
  <si>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</si>
  <si>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</si>
  <si>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</si>
  <si>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</si>
  <si>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</si>
  <si>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</si>
  <si>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</si>
  <si>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</si>
  <si>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</si>
  <si>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</si>
  <si>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</si>
  <si>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</si>
  <si>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</si>
  <si>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</si>
  <si>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Balance Transfer</t>
  </si>
  <si>
    <t>Daffodils</t>
  </si>
  <si>
    <t>550 Kanaikhali,Natore</t>
  </si>
  <si>
    <t>Shamim</t>
  </si>
  <si>
    <t>Fahim</t>
  </si>
  <si>
    <t>Akram</t>
  </si>
  <si>
    <t>Koushik</t>
  </si>
  <si>
    <t>Alomgir</t>
  </si>
  <si>
    <t>BivAS</t>
  </si>
  <si>
    <t>Salman</t>
  </si>
  <si>
    <t xml:space="preserve">SIM </t>
  </si>
  <si>
    <t>KIT</t>
  </si>
  <si>
    <t>DD</t>
  </si>
  <si>
    <t>Nishan</t>
  </si>
  <si>
    <t>Aliul</t>
  </si>
  <si>
    <t>Bivash</t>
  </si>
  <si>
    <t>Date :04-01-2021</t>
  </si>
  <si>
    <t>Date: 05-01-2021</t>
  </si>
  <si>
    <t>4 sim</t>
  </si>
  <si>
    <t xml:space="preserve">5 sim+2 kit </t>
  </si>
  <si>
    <t>imran</t>
  </si>
  <si>
    <t>riko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</si>
</sst>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5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19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66675</xdr:rowOff>
    </xdr:from>
    <xdr:to>
      <xdr:col>8</xdr:col>
      <xdr:colOff>361950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43852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15" ySplit="8" topLeftCell="Z37" activePane="bottomRight" state="frozen"/>
      <selection pane="topRight" activeCell="P1" sqref="P1"/>
      <selection pane="bottomLeft" activeCell="A9" sqref="A9"/>
      <selection pane="bottomRight" activeCell="AB42" sqref="AB42"/>
    </sheetView>
  </sheetViews>
  <sheetFormatPr defaultRowHeight="12.75"/>
  <cols>
    <col min="1" max="1" width="6.7109375" style="4" customWidth="1"/>
    <col min="2" max="2" width="15.85546875" style="4" customWidth="1"/>
    <col min="3" max="3" width="15" style="4" customWidth="1"/>
    <col min="4" max="4" width="11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7.7109375" style="4" customWidth="1"/>
    <col min="12" max="12" width="10.42578125" style="4" hidden="1" customWidth="1"/>
    <col min="13" max="13" width="9.28515625" style="4" customWidth="1"/>
    <col min="14" max="14" width="7.140625" style="4" hidden="1" customWidth="1"/>
    <col min="15" max="15" width="8.28515625" style="4" customWidth="1"/>
    <col min="16" max="16" width="7.5703125" style="4" customWidth="1"/>
    <col min="17" max="18" width="10.42578125" style="4" hidden="1" customWidth="1"/>
    <col min="19" max="19" width="11" style="4" customWidth="1"/>
    <col min="20" max="20" width="11.140625" style="4" hidden="1" customWidth="1"/>
    <col min="21" max="21" width="4.85546875" style="4" hidden="1" customWidth="1"/>
    <col min="22" max="22" width="5.710937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8.140625" style="4" customWidth="1"/>
    <col min="27" max="27" width="8.5703125" style="4" customWidth="1"/>
    <col min="28" max="28" width="8.85546875" style="4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6.140625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85546875" style="4" bestFit="1" customWidth="1"/>
    <col min="48" max="48" width="11.85546875" style="4" customWidth="1"/>
    <col min="49" max="16384" width="9.140625" style="4"/>
  </cols>
  <sheetData>
    <row r="1" spans="1:56" ht="25.5" customHeight="1">
      <c r="A1" s="155" t="s">
        <v>55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</row>
    <row r="2" spans="1:56" ht="21" thickBot="1">
      <c r="A2" s="156" t="s">
        <v>85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spans="1:56" ht="18.75">
      <c r="A3" s="157" t="s">
        <v>100</v>
      </c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</row>
    <row r="4" spans="1:56" ht="15">
      <c r="A4" s="160" t="s">
        <v>57</v>
      </c>
      <c r="B4" s="160"/>
      <c r="C4" s="146"/>
      <c r="D4" s="147">
        <v>618398</v>
      </c>
      <c r="E4" s="66">
        <v>0</v>
      </c>
      <c r="F4" s="66">
        <v>0</v>
      </c>
      <c r="G4" s="66">
        <v>0</v>
      </c>
      <c r="H4" s="66">
        <v>0</v>
      </c>
      <c r="I4" s="66">
        <v>0</v>
      </c>
      <c r="J4" s="66">
        <v>0</v>
      </c>
      <c r="K4" s="136">
        <v>1830</v>
      </c>
      <c r="L4" s="136">
        <v>0</v>
      </c>
      <c r="M4" s="160">
        <v>310</v>
      </c>
      <c r="N4" s="160"/>
      <c r="O4" s="136">
        <v>1110</v>
      </c>
      <c r="P4" s="136">
        <v>590</v>
      </c>
      <c r="Q4" s="66">
        <v>0</v>
      </c>
      <c r="R4" s="66">
        <v>0</v>
      </c>
      <c r="S4" s="66">
        <v>338</v>
      </c>
      <c r="T4" s="66"/>
      <c r="U4" s="66"/>
      <c r="V4" s="66"/>
      <c r="W4" s="66"/>
      <c r="X4" s="66"/>
      <c r="Y4" s="66"/>
      <c r="Z4" s="66">
        <v>290</v>
      </c>
      <c r="AA4" s="66">
        <v>499</v>
      </c>
      <c r="AB4" s="66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0" t="s">
        <v>73</v>
      </c>
      <c r="B5" s="160"/>
      <c r="C5" s="146"/>
      <c r="D5" s="146">
        <v>508831</v>
      </c>
      <c r="E5" s="66"/>
      <c r="F5" s="66"/>
      <c r="G5" s="66"/>
      <c r="H5" s="66"/>
      <c r="I5" s="66"/>
      <c r="J5" s="66"/>
      <c r="K5" s="136"/>
      <c r="L5" s="136"/>
      <c r="M5" s="136">
        <v>5000</v>
      </c>
      <c r="N5" s="136"/>
      <c r="O5" s="136">
        <v>530</v>
      </c>
      <c r="P5" s="136">
        <v>5000</v>
      </c>
      <c r="Q5" s="66"/>
      <c r="R5" s="66"/>
      <c r="S5" s="66">
        <v>500</v>
      </c>
      <c r="T5" s="66"/>
      <c r="U5" s="66"/>
      <c r="V5" s="66"/>
      <c r="W5" s="66"/>
      <c r="X5" s="66"/>
      <c r="Y5" s="66"/>
      <c r="Z5" s="66"/>
      <c r="AA5" s="66"/>
      <c r="AB5" s="66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54.75" customHeight="1" thickBot="1">
      <c r="A6" s="67" t="s">
        <v>40</v>
      </c>
      <c r="B6" s="68" t="s">
        <v>54</v>
      </c>
      <c r="C6" s="69" t="s">
        <v>0</v>
      </c>
      <c r="D6" s="70" t="s">
        <v>1</v>
      </c>
      <c r="E6" s="128" t="s">
        <v>25</v>
      </c>
      <c r="F6" s="129" t="s">
        <v>36</v>
      </c>
      <c r="G6" s="128" t="s">
        <v>27</v>
      </c>
      <c r="H6" s="129" t="s">
        <v>2</v>
      </c>
      <c r="I6" s="129" t="s">
        <v>24</v>
      </c>
      <c r="J6" s="130" t="s">
        <v>39</v>
      </c>
      <c r="K6" s="125" t="s">
        <v>21</v>
      </c>
      <c r="L6" s="129" t="s">
        <v>28</v>
      </c>
      <c r="M6" s="120" t="s">
        <v>22</v>
      </c>
      <c r="N6" s="129" t="s">
        <v>30</v>
      </c>
      <c r="O6" s="71" t="s">
        <v>38</v>
      </c>
      <c r="P6" s="126" t="s">
        <v>31</v>
      </c>
      <c r="Q6" s="69" t="s">
        <v>37</v>
      </c>
      <c r="R6" s="70" t="s">
        <v>35</v>
      </c>
      <c r="S6" s="72" t="s">
        <v>3</v>
      </c>
      <c r="T6" s="72" t="s">
        <v>26</v>
      </c>
      <c r="U6" s="72" t="s">
        <v>42</v>
      </c>
      <c r="V6" s="73" t="s">
        <v>33</v>
      </c>
      <c r="W6" s="131" t="s">
        <v>4</v>
      </c>
      <c r="X6" s="131" t="s">
        <v>5</v>
      </c>
      <c r="Y6" s="131" t="s">
        <v>6</v>
      </c>
      <c r="Z6" s="131" t="s">
        <v>7</v>
      </c>
      <c r="AA6" s="131" t="s">
        <v>8</v>
      </c>
      <c r="AB6" s="131" t="s">
        <v>9</v>
      </c>
      <c r="AC6" s="74" t="s">
        <v>74</v>
      </c>
      <c r="AD6" s="128" t="s">
        <v>10</v>
      </c>
      <c r="AE6" s="133" t="s">
        <v>12</v>
      </c>
      <c r="AF6" s="132" t="s">
        <v>11</v>
      </c>
      <c r="AG6" s="133" t="s">
        <v>20</v>
      </c>
      <c r="AH6" s="132" t="s">
        <v>13</v>
      </c>
      <c r="AI6" s="132" t="s">
        <v>18</v>
      </c>
      <c r="AJ6" s="72" t="s">
        <v>15</v>
      </c>
      <c r="AK6" s="134" t="s">
        <v>16</v>
      </c>
      <c r="AL6" s="134" t="s">
        <v>41</v>
      </c>
      <c r="AM6" s="134" t="s">
        <v>29</v>
      </c>
      <c r="AN6" s="72" t="s">
        <v>23</v>
      </c>
      <c r="AO6" s="72" t="s">
        <v>75</v>
      </c>
      <c r="AP6" s="73" t="s">
        <v>43</v>
      </c>
      <c r="AQ6" s="75" t="s">
        <v>34</v>
      </c>
      <c r="AR6" s="76" t="s">
        <v>14</v>
      </c>
      <c r="AS6" s="77" t="s">
        <v>17</v>
      </c>
      <c r="AT6" s="78" t="s">
        <v>19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5.75">
      <c r="A7" s="33">
        <v>1</v>
      </c>
      <c r="B7" s="121">
        <v>1908446134</v>
      </c>
      <c r="C7" s="121" t="s">
        <v>46</v>
      </c>
      <c r="D7" s="34">
        <v>10443</v>
      </c>
      <c r="E7" s="35"/>
      <c r="F7" s="34"/>
      <c r="G7" s="35"/>
      <c r="H7" s="35"/>
      <c r="I7" s="35"/>
      <c r="J7" s="35"/>
      <c r="K7" s="35"/>
      <c r="L7" s="35"/>
      <c r="M7" s="35"/>
      <c r="N7" s="35"/>
      <c r="O7" s="35"/>
      <c r="P7" s="35"/>
      <c r="Q7" s="7"/>
      <c r="R7" s="7"/>
      <c r="S7" s="7">
        <v>25</v>
      </c>
      <c r="T7" s="7"/>
      <c r="U7" s="7"/>
      <c r="V7" s="7"/>
      <c r="W7" s="7"/>
      <c r="X7" s="7"/>
      <c r="Y7" s="7"/>
      <c r="Z7" s="7"/>
      <c r="AA7" s="7">
        <v>3</v>
      </c>
      <c r="AB7" s="7"/>
      <c r="AC7" s="46">
        <f t="shared" ref="AC7:AC27" si="0">D7*1+E7*999+F7*499+G7*75+H7*50+I7*30+K7*20+L7*19+M7*10+P7*9+N7*10+J7*29+S7*191+V7*4744+W7*110+X7*450+Y7*110+Z7*191+AA7*188+AB7*182+U7*30+T7*350+R7*4+Q7*5+O7*9</f>
        <v>15782</v>
      </c>
      <c r="AD7" s="7">
        <f t="shared" ref="AD7:AD28" si="1">D7*1</f>
        <v>10443</v>
      </c>
      <c r="AE7" s="8">
        <f t="shared" ref="AE7:AE28" si="2">D7*2.75%</f>
        <v>287.1825</v>
      </c>
      <c r="AF7" s="8">
        <f t="shared" ref="AF7:AF28" si="3">AD7*0.95%</f>
        <v>99.208500000000001</v>
      </c>
      <c r="AG7" s="8">
        <f>SUM(E7*999+F7*499+G7*75+H7*50+I7*30+K7*20+L7*19+M7*10+P7*9+N7*10+J7*29+R7*4+Q7*5+O7*9)*2.8%</f>
        <v>0</v>
      </c>
      <c r="AH7" s="8">
        <f t="shared" ref="AH7:AH28" si="4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79">
        <f>SUM(D7:P7)*2.75%</f>
        <v>287.1825</v>
      </c>
      <c r="AP7" s="47"/>
      <c r="AQ7" s="48">
        <v>95</v>
      </c>
      <c r="AR7" s="25">
        <f>AC7-AE7-AG7-AJ7-AK7-AL7-AM7-AN7-AP7-AQ7</f>
        <v>15399.817499999999</v>
      </c>
      <c r="AS7" s="43">
        <f t="shared" ref="AS7:AS19" si="5">AF7+AH7+AI7</f>
        <v>99.208500000000001</v>
      </c>
      <c r="AT7" s="110">
        <f t="shared" ref="AT7:AT19" si="6">AS7-AQ7-AN7</f>
        <v>4.2085000000000008</v>
      </c>
      <c r="AU7" s="11" t="s">
        <v>102</v>
      </c>
      <c r="AV7" s="24"/>
      <c r="AW7" s="6"/>
      <c r="AX7" s="6"/>
      <c r="AY7" s="6"/>
      <c r="AZ7" s="6"/>
      <c r="BA7" s="6"/>
      <c r="BB7" s="6"/>
      <c r="BC7" s="6"/>
      <c r="BD7" s="6"/>
    </row>
    <row r="8" spans="1:56" ht="15.75">
      <c r="A8" s="36">
        <v>2</v>
      </c>
      <c r="B8" s="121">
        <v>1908446135</v>
      </c>
      <c r="C8" s="7" t="s">
        <v>86</v>
      </c>
      <c r="D8" s="37">
        <v>5654</v>
      </c>
      <c r="E8" s="38"/>
      <c r="F8" s="37"/>
      <c r="G8" s="38"/>
      <c r="H8" s="38"/>
      <c r="I8" s="38"/>
      <c r="J8" s="38"/>
      <c r="K8" s="38">
        <v>70</v>
      </c>
      <c r="L8" s="38"/>
      <c r="M8" s="38">
        <v>170</v>
      </c>
      <c r="N8" s="38"/>
      <c r="O8" s="38"/>
      <c r="P8" s="38">
        <v>70</v>
      </c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46">
        <f t="shared" si="0"/>
        <v>9384</v>
      </c>
      <c r="AD8" s="108">
        <f t="shared" si="1"/>
        <v>5654</v>
      </c>
      <c r="AE8" s="18">
        <f t="shared" si="2"/>
        <v>155.48500000000001</v>
      </c>
      <c r="AF8" s="18">
        <f t="shared" si="3"/>
        <v>53.713000000000001</v>
      </c>
      <c r="AG8" s="8">
        <f t="shared" ref="AG8:AG28" si="7">SUM(E8*999+F8*499+G8*75+H8*50+I8*30+K8*20+L8*19+M8*10+P8*9+N8*10+J8*29+R8*4+Q8*5+O8*9)*2.75%</f>
        <v>102.575</v>
      </c>
      <c r="AH8" s="18">
        <f t="shared" si="4"/>
        <v>35.435000000000002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79">
        <f t="shared" ref="AO8:AO28" si="9">SUM(D8:P8)*2.75%</f>
        <v>164.01</v>
      </c>
      <c r="AP8" s="3"/>
      <c r="AQ8" s="48">
        <v>90</v>
      </c>
      <c r="AR8" s="25">
        <f t="shared" ref="AR8:AR28" si="10">AC8-AE8-AG8-AJ8-AK8-AL8-AM8-AN8-AP8-AQ8</f>
        <v>9035.9399999999987</v>
      </c>
      <c r="AS8" s="44">
        <f t="shared" si="5"/>
        <v>89.147999999999996</v>
      </c>
      <c r="AT8" s="111">
        <f t="shared" si="6"/>
        <v>-0.85200000000000387</v>
      </c>
      <c r="AU8" s="6"/>
      <c r="AV8" s="52"/>
      <c r="AW8" s="6"/>
      <c r="AX8" s="6"/>
      <c r="AY8" s="6"/>
      <c r="AZ8" s="6"/>
      <c r="BA8" s="6"/>
      <c r="BB8" s="6"/>
      <c r="BC8" s="6"/>
      <c r="BD8" s="6"/>
    </row>
    <row r="9" spans="1:56" ht="15.75">
      <c r="A9" s="36">
        <v>3</v>
      </c>
      <c r="B9" s="121">
        <v>1908446136</v>
      </c>
      <c r="C9" s="121" t="s">
        <v>47</v>
      </c>
      <c r="D9" s="37">
        <v>14193</v>
      </c>
      <c r="E9" s="38"/>
      <c r="F9" s="37"/>
      <c r="G9" s="38"/>
      <c r="H9" s="38"/>
      <c r="I9" s="38"/>
      <c r="J9" s="38"/>
      <c r="K9" s="38">
        <v>30</v>
      </c>
      <c r="L9" s="38"/>
      <c r="M9" s="38">
        <v>20</v>
      </c>
      <c r="N9" s="38"/>
      <c r="O9" s="38"/>
      <c r="P9" s="38">
        <v>60</v>
      </c>
      <c r="Q9" s="108"/>
      <c r="R9" s="108"/>
      <c r="S9" s="108">
        <v>45</v>
      </c>
      <c r="T9" s="108"/>
      <c r="U9" s="108"/>
      <c r="V9" s="108"/>
      <c r="W9" s="108"/>
      <c r="X9" s="108"/>
      <c r="Y9" s="108"/>
      <c r="Z9" s="108"/>
      <c r="AA9" s="108">
        <v>5</v>
      </c>
      <c r="AB9" s="108"/>
      <c r="AC9" s="46">
        <f t="shared" si="0"/>
        <v>25068</v>
      </c>
      <c r="AD9" s="108">
        <f t="shared" si="1"/>
        <v>14193</v>
      </c>
      <c r="AE9" s="18">
        <f t="shared" si="2"/>
        <v>390.3075</v>
      </c>
      <c r="AF9" s="18">
        <f t="shared" si="3"/>
        <v>134.83349999999999</v>
      </c>
      <c r="AG9" s="8">
        <f t="shared" si="7"/>
        <v>36.85</v>
      </c>
      <c r="AH9" s="18">
        <f t="shared" si="4"/>
        <v>12.73</v>
      </c>
      <c r="AI9" s="18">
        <f t="shared" si="8"/>
        <v>0</v>
      </c>
      <c r="AJ9" s="9"/>
      <c r="AK9" s="9"/>
      <c r="AL9" s="9"/>
      <c r="AM9" s="9"/>
      <c r="AN9" s="16">
        <v>0</v>
      </c>
      <c r="AO9" s="79">
        <f t="shared" si="9"/>
        <v>393.33249999999998</v>
      </c>
      <c r="AP9" s="3"/>
      <c r="AQ9" s="48">
        <v>120</v>
      </c>
      <c r="AR9" s="25">
        <f t="shared" si="10"/>
        <v>24520.842500000002</v>
      </c>
      <c r="AS9" s="44">
        <f t="shared" si="5"/>
        <v>147.56349999999998</v>
      </c>
      <c r="AT9" s="111">
        <f t="shared" si="6"/>
        <v>27.563499999999976</v>
      </c>
      <c r="AU9" s="6"/>
      <c r="AV9" s="89"/>
      <c r="AW9" s="5"/>
      <c r="AX9" s="5"/>
      <c r="AY9" s="5"/>
      <c r="AZ9" s="5"/>
      <c r="BA9" s="6"/>
      <c r="BB9" s="6"/>
      <c r="BC9" s="6"/>
      <c r="BD9" s="6"/>
    </row>
    <row r="10" spans="1:56" ht="12.75" customHeight="1">
      <c r="A10" s="36">
        <v>4</v>
      </c>
      <c r="B10" s="121">
        <v>1908446137</v>
      </c>
      <c r="C10" s="121" t="s">
        <v>48</v>
      </c>
      <c r="D10" s="37">
        <v>5265</v>
      </c>
      <c r="E10" s="38"/>
      <c r="F10" s="37"/>
      <c r="G10" s="38"/>
      <c r="H10" s="38"/>
      <c r="I10" s="38"/>
      <c r="J10" s="38"/>
      <c r="K10" s="38"/>
      <c r="L10" s="38"/>
      <c r="M10" s="38">
        <v>50</v>
      </c>
      <c r="N10" s="38"/>
      <c r="O10" s="38"/>
      <c r="P10" s="38">
        <v>190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46">
        <f t="shared" si="0"/>
        <v>7475</v>
      </c>
      <c r="AD10" s="108">
        <f>D10*1</f>
        <v>5265</v>
      </c>
      <c r="AE10" s="18">
        <f>D10*2.75%</f>
        <v>144.78749999999999</v>
      </c>
      <c r="AF10" s="18">
        <f>AD10*0.95%</f>
        <v>50.017499999999998</v>
      </c>
      <c r="AG10" s="8">
        <f t="shared" si="7"/>
        <v>60.774999999999999</v>
      </c>
      <c r="AH10" s="18">
        <f t="shared" si="4"/>
        <v>20.995000000000001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79">
        <f t="shared" si="9"/>
        <v>151.38749999999999</v>
      </c>
      <c r="AP10" s="3"/>
      <c r="AQ10" s="48">
        <v>30</v>
      </c>
      <c r="AR10" s="25">
        <f t="shared" si="10"/>
        <v>7239.4375</v>
      </c>
      <c r="AS10" s="44">
        <f>AF10+AH10+AI10</f>
        <v>71.012500000000003</v>
      </c>
      <c r="AT10" s="111">
        <f>AS10-AQ10-AN10</f>
        <v>41.012500000000003</v>
      </c>
      <c r="AU10" s="6"/>
      <c r="AV10" s="89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36">
        <v>5</v>
      </c>
      <c r="B11" s="121">
        <v>1908446138</v>
      </c>
      <c r="C11" s="17" t="s">
        <v>98</v>
      </c>
      <c r="D11" s="37">
        <v>4541</v>
      </c>
      <c r="E11" s="38"/>
      <c r="F11" s="37"/>
      <c r="G11" s="38"/>
      <c r="H11" s="38"/>
      <c r="I11" s="38"/>
      <c r="J11" s="38"/>
      <c r="K11" s="38"/>
      <c r="L11" s="38"/>
      <c r="M11" s="38"/>
      <c r="N11" s="38"/>
      <c r="O11" s="112"/>
      <c r="P11" s="3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46">
        <f t="shared" si="0"/>
        <v>4541</v>
      </c>
      <c r="AD11" s="108">
        <f t="shared" si="1"/>
        <v>4541</v>
      </c>
      <c r="AE11" s="18">
        <f t="shared" si="2"/>
        <v>124.8775</v>
      </c>
      <c r="AF11" s="18">
        <f t="shared" si="3"/>
        <v>43.139499999999998</v>
      </c>
      <c r="AG11" s="8">
        <f t="shared" si="7"/>
        <v>0</v>
      </c>
      <c r="AH11" s="18">
        <f t="shared" si="4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79">
        <f t="shared" si="9"/>
        <v>124.8775</v>
      </c>
      <c r="AP11" s="3"/>
      <c r="AQ11" s="48">
        <v>376</v>
      </c>
      <c r="AR11" s="25">
        <f t="shared" si="10"/>
        <v>4040.1225000000004</v>
      </c>
      <c r="AS11" s="44">
        <f t="shared" si="5"/>
        <v>43.139499999999998</v>
      </c>
      <c r="AT11" s="111">
        <f t="shared" si="6"/>
        <v>-332.8605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36">
        <v>6</v>
      </c>
      <c r="B12" s="121">
        <v>1908446139</v>
      </c>
      <c r="C12" s="121" t="s">
        <v>49</v>
      </c>
      <c r="D12" s="37">
        <v>5241</v>
      </c>
      <c r="E12" s="38"/>
      <c r="F12" s="37"/>
      <c r="G12" s="38"/>
      <c r="H12" s="38"/>
      <c r="I12" s="38"/>
      <c r="J12" s="38"/>
      <c r="K12" s="38">
        <v>20</v>
      </c>
      <c r="L12" s="38"/>
      <c r="M12" s="38">
        <v>50</v>
      </c>
      <c r="N12" s="38"/>
      <c r="O12" s="38"/>
      <c r="P12" s="38">
        <v>100</v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46">
        <f>D12*1+E12*999+F12*499+G12*75+H12*50+I12*30+K12*20+L12*19+M12*10+P12*9+N12*10+J12*29+S12*191+V12*4744+W12*110+X12*450+Y12*110+Z12*191+AA12*188+AB12*182+U12*30+T12*350+R12*4+Q12*5+O12*9</f>
        <v>7041</v>
      </c>
      <c r="AD12" s="108">
        <f>D12*1</f>
        <v>5241</v>
      </c>
      <c r="AE12" s="18">
        <f>D12*2.75%</f>
        <v>144.1275</v>
      </c>
      <c r="AF12" s="18">
        <f>AD12*0.95%</f>
        <v>49.789499999999997</v>
      </c>
      <c r="AG12" s="8">
        <f t="shared" si="7"/>
        <v>49.5</v>
      </c>
      <c r="AH12" s="18">
        <f t="shared" si="4"/>
        <v>17.099999999999998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79">
        <f t="shared" si="9"/>
        <v>148.80250000000001</v>
      </c>
      <c r="AP12" s="3"/>
      <c r="AQ12" s="48">
        <v>47</v>
      </c>
      <c r="AR12" s="25">
        <f t="shared" si="10"/>
        <v>6800.3725000000004</v>
      </c>
      <c r="AS12" s="44">
        <f>AF12+AH12+AI12</f>
        <v>66.889499999999998</v>
      </c>
      <c r="AT12" s="111">
        <f>AS12-AQ12-AN12</f>
        <v>19.889499999999998</v>
      </c>
      <c r="AU12" s="6"/>
      <c r="AV12" s="89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36">
        <v>7</v>
      </c>
      <c r="B13" s="121">
        <v>1908446140</v>
      </c>
      <c r="C13" s="121" t="s">
        <v>87</v>
      </c>
      <c r="D13" s="37">
        <v>5449</v>
      </c>
      <c r="E13" s="38"/>
      <c r="F13" s="37"/>
      <c r="G13" s="38"/>
      <c r="H13" s="38"/>
      <c r="I13" s="38"/>
      <c r="J13" s="38"/>
      <c r="K13" s="38">
        <v>10</v>
      </c>
      <c r="L13" s="38"/>
      <c r="M13" s="38">
        <v>60</v>
      </c>
      <c r="N13" s="38"/>
      <c r="O13" s="38">
        <v>30</v>
      </c>
      <c r="P13" s="38">
        <v>100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46">
        <f t="shared" si="0"/>
        <v>7419</v>
      </c>
      <c r="AD13" s="108">
        <f t="shared" si="1"/>
        <v>5449</v>
      </c>
      <c r="AE13" s="18">
        <f t="shared" si="2"/>
        <v>149.8475</v>
      </c>
      <c r="AF13" s="18">
        <f t="shared" si="3"/>
        <v>51.765499999999996</v>
      </c>
      <c r="AG13" s="8">
        <f t="shared" si="7"/>
        <v>54.174999999999997</v>
      </c>
      <c r="AH13" s="18">
        <f t="shared" si="4"/>
        <v>18.715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79">
        <f t="shared" si="9"/>
        <v>155.3475</v>
      </c>
      <c r="AP13" s="3"/>
      <c r="AQ13" s="48">
        <v>53</v>
      </c>
      <c r="AR13" s="25">
        <f t="shared" si="10"/>
        <v>7161.9775</v>
      </c>
      <c r="AS13" s="44">
        <f t="shared" si="5"/>
        <v>70.480499999999992</v>
      </c>
      <c r="AT13" s="111">
        <f>AS13-AQ13-AN13</f>
        <v>17.480499999999992</v>
      </c>
      <c r="AU13" s="6"/>
      <c r="AV13" s="89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36">
        <v>8</v>
      </c>
      <c r="B14" s="121">
        <v>1908446141</v>
      </c>
      <c r="C14" s="121" t="s">
        <v>76</v>
      </c>
      <c r="D14" s="37">
        <v>15559</v>
      </c>
      <c r="E14" s="38"/>
      <c r="F14" s="37"/>
      <c r="G14" s="38"/>
      <c r="H14" s="38"/>
      <c r="I14" s="38"/>
      <c r="J14" s="38"/>
      <c r="K14" s="38"/>
      <c r="L14" s="38"/>
      <c r="M14" s="38">
        <v>50</v>
      </c>
      <c r="N14" s="38"/>
      <c r="O14" s="38"/>
      <c r="P14" s="38">
        <v>150</v>
      </c>
      <c r="Q14" s="108"/>
      <c r="R14" s="108"/>
      <c r="S14" s="108">
        <v>20</v>
      </c>
      <c r="T14" s="108"/>
      <c r="U14" s="108"/>
      <c r="V14" s="108"/>
      <c r="W14" s="108"/>
      <c r="X14" s="108"/>
      <c r="Y14" s="108"/>
      <c r="Z14" s="108"/>
      <c r="AA14" s="108"/>
      <c r="AB14" s="108"/>
      <c r="AC14" s="46">
        <f t="shared" si="0"/>
        <v>21229</v>
      </c>
      <c r="AD14" s="108">
        <f t="shared" si="1"/>
        <v>15559</v>
      </c>
      <c r="AE14" s="18">
        <f t="shared" si="2"/>
        <v>427.8725</v>
      </c>
      <c r="AF14" s="18">
        <f t="shared" si="3"/>
        <v>147.81049999999999</v>
      </c>
      <c r="AG14" s="8">
        <f t="shared" si="7"/>
        <v>50.875</v>
      </c>
      <c r="AH14" s="18">
        <f t="shared" si="4"/>
        <v>17.574999999999999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79">
        <f t="shared" si="9"/>
        <v>433.3725</v>
      </c>
      <c r="AP14" s="3"/>
      <c r="AQ14" s="48">
        <v>121</v>
      </c>
      <c r="AR14" s="25">
        <f>AC14-AE14-AG14-AJ14-AK14-AL14-AM14-AN14-AP14-AQ14</f>
        <v>20629.252499999999</v>
      </c>
      <c r="AS14" s="44">
        <f t="shared" si="5"/>
        <v>165.38549999999998</v>
      </c>
      <c r="AT14" s="109">
        <f t="shared" si="6"/>
        <v>44.385499999999979</v>
      </c>
      <c r="AU14" s="6"/>
      <c r="AV14" s="89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36">
        <v>9</v>
      </c>
      <c r="B15" s="121">
        <v>1908446142</v>
      </c>
      <c r="C15" s="97" t="s">
        <v>88</v>
      </c>
      <c r="D15" s="37">
        <v>31615</v>
      </c>
      <c r="E15" s="38"/>
      <c r="F15" s="37"/>
      <c r="G15" s="38"/>
      <c r="H15" s="38"/>
      <c r="I15" s="38"/>
      <c r="J15" s="38"/>
      <c r="K15" s="38">
        <v>10</v>
      </c>
      <c r="L15" s="38"/>
      <c r="M15" s="38">
        <v>50</v>
      </c>
      <c r="N15" s="38"/>
      <c r="O15" s="38">
        <v>30</v>
      </c>
      <c r="P15" s="38">
        <v>40</v>
      </c>
      <c r="Q15" s="108"/>
      <c r="R15" s="108"/>
      <c r="S15" s="108">
        <v>5</v>
      </c>
      <c r="T15" s="108"/>
      <c r="U15" s="108"/>
      <c r="V15" s="108"/>
      <c r="W15" s="108"/>
      <c r="X15" s="108"/>
      <c r="Y15" s="108"/>
      <c r="Z15" s="108"/>
      <c r="AA15" s="108"/>
      <c r="AB15" s="108"/>
      <c r="AC15" s="46">
        <f t="shared" si="0"/>
        <v>33900</v>
      </c>
      <c r="AD15" s="108">
        <f t="shared" si="1"/>
        <v>31615</v>
      </c>
      <c r="AE15" s="18">
        <f t="shared" si="2"/>
        <v>869.41250000000002</v>
      </c>
      <c r="AF15" s="18">
        <f t="shared" si="3"/>
        <v>300.34249999999997</v>
      </c>
      <c r="AG15" s="8">
        <f t="shared" si="7"/>
        <v>36.575000000000003</v>
      </c>
      <c r="AH15" s="18">
        <f t="shared" si="4"/>
        <v>12.635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79">
        <f t="shared" si="9"/>
        <v>872.98749999999995</v>
      </c>
      <c r="AP15" s="3"/>
      <c r="AQ15" s="48">
        <v>260</v>
      </c>
      <c r="AR15" s="25">
        <f t="shared" si="10"/>
        <v>32734.012500000004</v>
      </c>
      <c r="AS15" s="44">
        <f>AF15+AH15+AI15</f>
        <v>312.97749999999996</v>
      </c>
      <c r="AT15" s="111">
        <f>AS15-AQ15-AN15</f>
        <v>52.977499999999964</v>
      </c>
      <c r="AU15" s="6"/>
      <c r="AV15" s="89"/>
      <c r="AW15" s="88"/>
      <c r="AX15" s="88"/>
      <c r="AY15" s="5"/>
      <c r="AZ15" s="5"/>
      <c r="BA15" s="6"/>
      <c r="BB15" s="6"/>
      <c r="BC15" s="6"/>
      <c r="BD15" s="6"/>
    </row>
    <row r="16" spans="1:56" ht="18" customHeight="1">
      <c r="A16" s="36">
        <v>10</v>
      </c>
      <c r="B16" s="121">
        <v>1908446143</v>
      </c>
      <c r="C16" s="121" t="s">
        <v>45</v>
      </c>
      <c r="D16" s="37">
        <v>18914</v>
      </c>
      <c r="E16" s="38"/>
      <c r="F16" s="37"/>
      <c r="G16" s="38"/>
      <c r="H16" s="38"/>
      <c r="I16" s="38"/>
      <c r="J16" s="38"/>
      <c r="K16" s="38">
        <v>70</v>
      </c>
      <c r="L16" s="38"/>
      <c r="M16" s="38"/>
      <c r="N16" s="38"/>
      <c r="O16" s="38"/>
      <c r="P16" s="38">
        <v>100</v>
      </c>
      <c r="Q16" s="108"/>
      <c r="R16" s="108"/>
      <c r="S16" s="108">
        <v>20</v>
      </c>
      <c r="T16" s="108"/>
      <c r="U16" s="108"/>
      <c r="V16" s="108"/>
      <c r="W16" s="108"/>
      <c r="X16" s="108"/>
      <c r="Y16" s="108"/>
      <c r="Z16" s="108"/>
      <c r="AA16" s="108"/>
      <c r="AB16" s="108"/>
      <c r="AC16" s="46">
        <f t="shared" si="0"/>
        <v>25034</v>
      </c>
      <c r="AD16" s="108">
        <f t="shared" si="1"/>
        <v>18914</v>
      </c>
      <c r="AE16" s="18">
        <f t="shared" si="2"/>
        <v>520.13499999999999</v>
      </c>
      <c r="AF16" s="18">
        <f t="shared" si="3"/>
        <v>179.68299999999999</v>
      </c>
      <c r="AG16" s="8">
        <f t="shared" si="7"/>
        <v>63.25</v>
      </c>
      <c r="AH16" s="18">
        <f t="shared" si="4"/>
        <v>21.849999999999998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79">
        <f t="shared" si="9"/>
        <v>524.81000000000006</v>
      </c>
      <c r="AP16" s="3"/>
      <c r="AQ16" s="48">
        <v>402</v>
      </c>
      <c r="AR16" s="25">
        <f>AC16-AE16-AG16-AJ16-AK16-AL16-AM16-AN16-AP16-AQ16</f>
        <v>24048.615000000002</v>
      </c>
      <c r="AS16" s="44">
        <f t="shared" si="5"/>
        <v>201.53299999999999</v>
      </c>
      <c r="AT16" s="111">
        <f t="shared" si="6"/>
        <v>-200.46700000000001</v>
      </c>
      <c r="AU16" s="6"/>
      <c r="AV16" s="89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36">
        <v>11</v>
      </c>
      <c r="B17" s="121">
        <v>1908446144</v>
      </c>
      <c r="C17" s="97" t="s">
        <v>89</v>
      </c>
      <c r="D17" s="37">
        <v>11893</v>
      </c>
      <c r="E17" s="38"/>
      <c r="F17" s="37"/>
      <c r="G17" s="38"/>
      <c r="H17" s="38"/>
      <c r="I17" s="38"/>
      <c r="J17" s="38"/>
      <c r="K17" s="38"/>
      <c r="L17" s="38"/>
      <c r="M17" s="38">
        <v>100</v>
      </c>
      <c r="N17" s="38"/>
      <c r="O17" s="38">
        <v>30</v>
      </c>
      <c r="P17" s="38">
        <v>100</v>
      </c>
      <c r="Q17" s="108"/>
      <c r="R17" s="108"/>
      <c r="S17" s="108">
        <v>11</v>
      </c>
      <c r="T17" s="108"/>
      <c r="U17" s="108"/>
      <c r="V17" s="108"/>
      <c r="W17" s="108"/>
      <c r="X17" s="108"/>
      <c r="Y17" s="108"/>
      <c r="Z17" s="108"/>
      <c r="AA17" s="108"/>
      <c r="AB17" s="108"/>
      <c r="AC17" s="46">
        <f t="shared" si="0"/>
        <v>16164</v>
      </c>
      <c r="AD17" s="108">
        <f>D17*1</f>
        <v>11893</v>
      </c>
      <c r="AE17" s="18">
        <f>D17*2.75%</f>
        <v>327.0575</v>
      </c>
      <c r="AF17" s="18">
        <f>AD17*0.95%</f>
        <v>112.98349999999999</v>
      </c>
      <c r="AG17" s="8">
        <f t="shared" si="7"/>
        <v>59.674999999999997</v>
      </c>
      <c r="AH17" s="18">
        <f t="shared" si="4"/>
        <v>20.614999999999998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79">
        <f t="shared" si="9"/>
        <v>333.38249999999999</v>
      </c>
      <c r="AP17" s="3"/>
      <c r="AQ17" s="48">
        <v>107</v>
      </c>
      <c r="AR17" s="25">
        <f>AC17-AE17-AG17-AJ17-AK17-AL17-AM17-AN17-AP17-AQ17</f>
        <v>15670.2675</v>
      </c>
      <c r="AS17" s="44">
        <f>AF17+AH17+AI17</f>
        <v>133.5985</v>
      </c>
      <c r="AT17" s="111">
        <f>AS17-AQ17-AN17</f>
        <v>26.598500000000001</v>
      </c>
      <c r="AU17" s="6" t="s">
        <v>101</v>
      </c>
      <c r="AV17" s="89"/>
      <c r="AW17" s="5"/>
      <c r="AX17" s="5"/>
      <c r="AY17" s="5"/>
      <c r="AZ17" s="5"/>
      <c r="BA17" s="6"/>
      <c r="BB17" s="6"/>
      <c r="BC17" s="6"/>
      <c r="BD17" s="6"/>
    </row>
    <row r="18" spans="1:56" ht="15" customHeight="1">
      <c r="A18" s="36">
        <v>12</v>
      </c>
      <c r="B18" s="121">
        <v>1908446145</v>
      </c>
      <c r="C18" s="17" t="s">
        <v>92</v>
      </c>
      <c r="D18" s="37">
        <v>14392</v>
      </c>
      <c r="E18" s="38"/>
      <c r="F18" s="37"/>
      <c r="G18" s="38"/>
      <c r="H18" s="38"/>
      <c r="I18" s="38"/>
      <c r="J18" s="38"/>
      <c r="K18" s="38"/>
      <c r="L18" s="38"/>
      <c r="M18" s="38">
        <v>30</v>
      </c>
      <c r="N18" s="38"/>
      <c r="O18" s="38">
        <v>10</v>
      </c>
      <c r="P18" s="38">
        <v>80</v>
      </c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46">
        <f t="shared" si="0"/>
        <v>15502</v>
      </c>
      <c r="AD18" s="108">
        <f>D18*1</f>
        <v>14392</v>
      </c>
      <c r="AE18" s="18">
        <f>D18*2.75%</f>
        <v>395.78000000000003</v>
      </c>
      <c r="AF18" s="18">
        <f>AD18*0.95%</f>
        <v>136.72399999999999</v>
      </c>
      <c r="AG18" s="8">
        <f t="shared" si="7"/>
        <v>30.524999999999999</v>
      </c>
      <c r="AH18" s="18">
        <f t="shared" si="4"/>
        <v>10.545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79">
        <f t="shared" si="9"/>
        <v>399.08</v>
      </c>
      <c r="AP18" s="3"/>
      <c r="AQ18" s="48">
        <v>100</v>
      </c>
      <c r="AR18" s="25">
        <f t="shared" si="10"/>
        <v>14975.695</v>
      </c>
      <c r="AS18" s="44">
        <f>AF18+AH18+AI18</f>
        <v>147.26899999999998</v>
      </c>
      <c r="AT18" s="111">
        <f>AS18-AQ18-AN18</f>
        <v>47.268999999999977</v>
      </c>
      <c r="AU18" s="6"/>
      <c r="AV18" s="89"/>
      <c r="AW18" s="5"/>
      <c r="AX18" s="5"/>
      <c r="AY18" s="5"/>
      <c r="AZ18" s="5"/>
      <c r="BA18" s="6"/>
      <c r="BB18" s="6"/>
      <c r="BC18" s="6"/>
      <c r="BD18" s="6"/>
    </row>
    <row r="19" spans="1:56" ht="15.75">
      <c r="A19" s="36">
        <v>13</v>
      </c>
      <c r="B19" s="121">
        <v>1908446146</v>
      </c>
      <c r="C19" s="121" t="s">
        <v>51</v>
      </c>
      <c r="D19" s="37">
        <v>10907</v>
      </c>
      <c r="E19" s="38"/>
      <c r="F19" s="37"/>
      <c r="G19" s="38"/>
      <c r="H19" s="38"/>
      <c r="I19" s="38"/>
      <c r="J19" s="38"/>
      <c r="K19" s="38"/>
      <c r="L19" s="38"/>
      <c r="M19" s="38">
        <v>10</v>
      </c>
      <c r="N19" s="38"/>
      <c r="O19" s="38"/>
      <c r="P19" s="38">
        <v>250</v>
      </c>
      <c r="Q19" s="108"/>
      <c r="R19" s="108"/>
      <c r="S19" s="108">
        <v>75</v>
      </c>
      <c r="T19" s="108"/>
      <c r="U19" s="108"/>
      <c r="V19" s="108"/>
      <c r="W19" s="108"/>
      <c r="X19" s="108"/>
      <c r="Y19" s="108"/>
      <c r="Z19" s="108"/>
      <c r="AA19" s="108">
        <v>15</v>
      </c>
      <c r="AB19" s="108"/>
      <c r="AC19" s="46">
        <f t="shared" si="0"/>
        <v>30402</v>
      </c>
      <c r="AD19" s="108">
        <f t="shared" si="1"/>
        <v>10907</v>
      </c>
      <c r="AE19" s="18">
        <f t="shared" si="2"/>
        <v>299.9425</v>
      </c>
      <c r="AF19" s="18">
        <f t="shared" si="3"/>
        <v>103.6165</v>
      </c>
      <c r="AG19" s="8">
        <f t="shared" si="7"/>
        <v>64.625</v>
      </c>
      <c r="AH19" s="18">
        <f t="shared" si="4"/>
        <v>22.324999999999999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79">
        <f t="shared" si="9"/>
        <v>307.09250000000003</v>
      </c>
      <c r="AP19" s="3"/>
      <c r="AQ19" s="49">
        <v>175</v>
      </c>
      <c r="AR19" s="20">
        <f t="shared" si="10"/>
        <v>29862.432499999999</v>
      </c>
      <c r="AS19" s="44">
        <f t="shared" si="5"/>
        <v>125.9415</v>
      </c>
      <c r="AT19" s="44">
        <f t="shared" si="6"/>
        <v>-49.058499999999995</v>
      </c>
      <c r="AU19" s="6"/>
      <c r="AV19" s="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36">
        <v>14</v>
      </c>
      <c r="B20" s="121">
        <v>1908446147</v>
      </c>
      <c r="C20" s="121" t="s">
        <v>69</v>
      </c>
      <c r="D20" s="37">
        <v>9663</v>
      </c>
      <c r="E20" s="38"/>
      <c r="F20" s="37"/>
      <c r="G20" s="38"/>
      <c r="H20" s="38"/>
      <c r="I20" s="38"/>
      <c r="J20" s="38"/>
      <c r="K20" s="38">
        <v>100</v>
      </c>
      <c r="L20" s="38"/>
      <c r="M20" s="38">
        <v>100</v>
      </c>
      <c r="N20" s="38"/>
      <c r="O20" s="38"/>
      <c r="P20" s="38">
        <v>450</v>
      </c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>
        <v>25</v>
      </c>
      <c r="AB20" s="108"/>
      <c r="AC20" s="46">
        <f t="shared" si="0"/>
        <v>21413</v>
      </c>
      <c r="AD20" s="108">
        <f t="shared" si="1"/>
        <v>9663</v>
      </c>
      <c r="AE20" s="18">
        <f t="shared" si="2"/>
        <v>265.73250000000002</v>
      </c>
      <c r="AF20" s="18">
        <f t="shared" si="3"/>
        <v>91.798500000000004</v>
      </c>
      <c r="AG20" s="8">
        <f t="shared" si="7"/>
        <v>193.875</v>
      </c>
      <c r="AH20" s="18">
        <f t="shared" si="4"/>
        <v>66.974999999999994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79">
        <f t="shared" si="9"/>
        <v>283.60750000000002</v>
      </c>
      <c r="AP20" s="3"/>
      <c r="AQ20" s="49">
        <v>149</v>
      </c>
      <c r="AR20" s="20">
        <f>AC20-AE20-AG20-AJ20-AK20-AL20-AM20-AN20-AP20-AQ20</f>
        <v>20804.392500000002</v>
      </c>
      <c r="AS20" s="44">
        <f>AF20+AH20+AI20</f>
        <v>158.77350000000001</v>
      </c>
      <c r="AT20" s="44">
        <f>AS20-AQ20-AN20</f>
        <v>9.7735000000000127</v>
      </c>
      <c r="AU20" s="6"/>
      <c r="AV20" s="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36">
        <v>15</v>
      </c>
      <c r="B21" s="121">
        <v>1908446148</v>
      </c>
      <c r="C21" s="121" t="s">
        <v>88</v>
      </c>
      <c r="D21" s="37">
        <v>6165</v>
      </c>
      <c r="E21" s="38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>
        <v>10</v>
      </c>
      <c r="Q21" s="108"/>
      <c r="R21" s="108"/>
      <c r="S21" s="108">
        <v>25</v>
      </c>
      <c r="T21" s="108"/>
      <c r="U21" s="108"/>
      <c r="V21" s="108"/>
      <c r="W21" s="108"/>
      <c r="X21" s="108"/>
      <c r="Y21" s="108"/>
      <c r="Z21" s="108"/>
      <c r="AA21" s="108"/>
      <c r="AB21" s="108"/>
      <c r="AC21" s="46">
        <f t="shared" si="0"/>
        <v>11030</v>
      </c>
      <c r="AD21" s="108">
        <f t="shared" si="1"/>
        <v>6165</v>
      </c>
      <c r="AE21" s="18">
        <f t="shared" si="2"/>
        <v>169.53749999999999</v>
      </c>
      <c r="AF21" s="18">
        <f t="shared" si="3"/>
        <v>58.567499999999995</v>
      </c>
      <c r="AG21" s="8">
        <f t="shared" si="7"/>
        <v>2.4750000000000001</v>
      </c>
      <c r="AH21" s="18">
        <f t="shared" si="4"/>
        <v>0.85499999999999998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79">
        <f t="shared" si="9"/>
        <v>169.8125</v>
      </c>
      <c r="AP21" s="3"/>
      <c r="AQ21" s="49">
        <v>69</v>
      </c>
      <c r="AR21" s="10">
        <f t="shared" si="10"/>
        <v>10788.987499999999</v>
      </c>
      <c r="AS21" s="44">
        <f t="shared" ref="AS21:AS28" si="11">AF21+AH21+AI21</f>
        <v>59.422499999999992</v>
      </c>
      <c r="AT21" s="44">
        <f t="shared" ref="AT21:AT28" si="12">AS21-AQ21-AN21</f>
        <v>-9.5775000000000077</v>
      </c>
      <c r="AU21" s="6"/>
      <c r="AV21" s="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36">
        <v>16</v>
      </c>
      <c r="B22" s="121">
        <v>1908446149</v>
      </c>
      <c r="C22" s="107" t="s">
        <v>52</v>
      </c>
      <c r="D22" s="37">
        <v>15066</v>
      </c>
      <c r="E22" s="38"/>
      <c r="F22" s="37"/>
      <c r="G22" s="38"/>
      <c r="H22" s="38"/>
      <c r="I22" s="38"/>
      <c r="J22" s="38"/>
      <c r="K22" s="38"/>
      <c r="L22" s="38"/>
      <c r="M22" s="38">
        <v>200</v>
      </c>
      <c r="N22" s="38"/>
      <c r="O22" s="38"/>
      <c r="P22" s="38"/>
      <c r="Q22" s="108"/>
      <c r="R22" s="108"/>
      <c r="S22" s="108">
        <v>50</v>
      </c>
      <c r="T22" s="108"/>
      <c r="U22" s="108"/>
      <c r="V22" s="108"/>
      <c r="W22" s="108"/>
      <c r="X22" s="108"/>
      <c r="Y22" s="108"/>
      <c r="Z22" s="108"/>
      <c r="AA22" s="108">
        <v>5</v>
      </c>
      <c r="AB22" s="108"/>
      <c r="AC22" s="46">
        <f t="shared" si="0"/>
        <v>27556</v>
      </c>
      <c r="AD22" s="108">
        <f t="shared" si="1"/>
        <v>15066</v>
      </c>
      <c r="AE22" s="18">
        <f t="shared" si="2"/>
        <v>414.315</v>
      </c>
      <c r="AF22" s="18">
        <f t="shared" si="3"/>
        <v>143.12700000000001</v>
      </c>
      <c r="AG22" s="8">
        <f t="shared" si="7"/>
        <v>55</v>
      </c>
      <c r="AH22" s="18">
        <f t="shared" si="4"/>
        <v>19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79">
        <f t="shared" si="9"/>
        <v>419.815</v>
      </c>
      <c r="AP22" s="3"/>
      <c r="AQ22" s="49">
        <v>186</v>
      </c>
      <c r="AR22" s="10">
        <f>AC22-AE22-AG22-AJ22-AK22-AL22-AM22-AN22-AP22-AQ22</f>
        <v>26900.685000000001</v>
      </c>
      <c r="AS22" s="44">
        <f>AF22+AH22+AI22</f>
        <v>162.12700000000001</v>
      </c>
      <c r="AT22" s="44">
        <f>AS22-AQ22-AN22</f>
        <v>-23.87299999999999</v>
      </c>
      <c r="AU22" s="6">
        <v>1300</v>
      </c>
      <c r="AV22" s="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36">
        <v>17</v>
      </c>
      <c r="B23" s="121">
        <v>1908446150</v>
      </c>
      <c r="C23" s="121" t="s">
        <v>53</v>
      </c>
      <c r="D23" s="37">
        <v>6515</v>
      </c>
      <c r="E23" s="38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46">
        <f t="shared" si="0"/>
        <v>6515</v>
      </c>
      <c r="AD23" s="108">
        <f t="shared" si="1"/>
        <v>6515</v>
      </c>
      <c r="AE23" s="18">
        <f t="shared" si="2"/>
        <v>179.16249999999999</v>
      </c>
      <c r="AF23" s="18">
        <f t="shared" si="3"/>
        <v>61.892499999999998</v>
      </c>
      <c r="AG23" s="8">
        <f t="shared" si="7"/>
        <v>0</v>
      </c>
      <c r="AH23" s="18">
        <f t="shared" si="4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79">
        <f t="shared" si="9"/>
        <v>179.16249999999999</v>
      </c>
      <c r="AP23" s="3"/>
      <c r="AQ23" s="49">
        <v>70</v>
      </c>
      <c r="AR23" s="10">
        <f t="shared" si="10"/>
        <v>6265.8374999999996</v>
      </c>
      <c r="AS23" s="44">
        <f t="shared" si="11"/>
        <v>61.892499999999998</v>
      </c>
      <c r="AT23" s="44">
        <f t="shared" si="12"/>
        <v>-8.1075000000000017</v>
      </c>
      <c r="AU23" s="6"/>
      <c r="AV23" s="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36">
        <v>18</v>
      </c>
      <c r="B24" s="121">
        <v>1908446151</v>
      </c>
      <c r="C24" s="121" t="s">
        <v>50</v>
      </c>
      <c r="D24" s="37">
        <v>16150</v>
      </c>
      <c r="E24" s="38"/>
      <c r="F24" s="37"/>
      <c r="G24" s="38"/>
      <c r="H24" s="38"/>
      <c r="I24" s="38"/>
      <c r="J24" s="38"/>
      <c r="K24" s="38"/>
      <c r="L24" s="38"/>
      <c r="M24" s="38">
        <v>700</v>
      </c>
      <c r="N24" s="38"/>
      <c r="O24" s="38"/>
      <c r="P24" s="38">
        <v>120</v>
      </c>
      <c r="Q24" s="108"/>
      <c r="R24" s="108"/>
      <c r="S24" s="108">
        <v>50</v>
      </c>
      <c r="T24" s="108"/>
      <c r="U24" s="108"/>
      <c r="V24" s="108"/>
      <c r="W24" s="108"/>
      <c r="X24" s="108"/>
      <c r="Y24" s="108"/>
      <c r="Z24" s="108"/>
      <c r="AA24" s="108">
        <v>10</v>
      </c>
      <c r="AB24" s="108"/>
      <c r="AC24" s="46">
        <f t="shared" si="0"/>
        <v>35660</v>
      </c>
      <c r="AD24" s="108">
        <f t="shared" si="1"/>
        <v>16150</v>
      </c>
      <c r="AE24" s="18">
        <f t="shared" si="2"/>
        <v>444.125</v>
      </c>
      <c r="AF24" s="18">
        <f t="shared" si="3"/>
        <v>153.42499999999998</v>
      </c>
      <c r="AG24" s="8">
        <f t="shared" si="7"/>
        <v>222.2</v>
      </c>
      <c r="AH24" s="18">
        <f t="shared" si="4"/>
        <v>76.760000000000005</v>
      </c>
      <c r="AI24" s="18">
        <f t="shared" si="8"/>
        <v>0</v>
      </c>
      <c r="AJ24" s="108"/>
      <c r="AK24" s="108"/>
      <c r="AL24" s="19"/>
      <c r="AM24" s="19"/>
      <c r="AN24" s="16">
        <v>0</v>
      </c>
      <c r="AO24" s="79">
        <f t="shared" si="9"/>
        <v>466.67500000000001</v>
      </c>
      <c r="AP24" s="3"/>
      <c r="AQ24" s="49">
        <v>124</v>
      </c>
      <c r="AR24" s="10">
        <f t="shared" si="10"/>
        <v>34869.675000000003</v>
      </c>
      <c r="AS24" s="44">
        <f t="shared" si="11"/>
        <v>230.185</v>
      </c>
      <c r="AT24" s="44">
        <f t="shared" si="12"/>
        <v>106.185</v>
      </c>
      <c r="AU24" s="6"/>
      <c r="AV24" s="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36">
        <v>19</v>
      </c>
      <c r="B25" s="121">
        <v>1908446152</v>
      </c>
      <c r="C25" s="121" t="s">
        <v>44</v>
      </c>
      <c r="D25" s="37">
        <v>10085</v>
      </c>
      <c r="E25" s="38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46">
        <f t="shared" si="0"/>
        <v>10085</v>
      </c>
      <c r="AD25" s="108">
        <f t="shared" si="1"/>
        <v>10085</v>
      </c>
      <c r="AE25" s="18">
        <f t="shared" si="2"/>
        <v>277.33749999999998</v>
      </c>
      <c r="AF25" s="18">
        <f t="shared" si="3"/>
        <v>95.807500000000005</v>
      </c>
      <c r="AG25" s="8">
        <f t="shared" si="7"/>
        <v>0</v>
      </c>
      <c r="AH25" s="18">
        <f t="shared" si="4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79">
        <f t="shared" si="9"/>
        <v>277.33749999999998</v>
      </c>
      <c r="AP25" s="3"/>
      <c r="AQ25" s="49">
        <v>95</v>
      </c>
      <c r="AR25" s="10">
        <f t="shared" si="10"/>
        <v>9712.6625000000004</v>
      </c>
      <c r="AS25" s="44">
        <f t="shared" si="11"/>
        <v>95.807500000000005</v>
      </c>
      <c r="AT25" s="44">
        <f t="shared" si="12"/>
        <v>0.80750000000000455</v>
      </c>
      <c r="AU25" s="6"/>
      <c r="AV25" s="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36">
        <v>20</v>
      </c>
      <c r="B26" s="121">
        <v>1908446153</v>
      </c>
      <c r="C26" s="127" t="s">
        <v>96</v>
      </c>
      <c r="D26" s="37">
        <v>4646</v>
      </c>
      <c r="E26" s="38"/>
      <c r="F26" s="37"/>
      <c r="G26" s="38"/>
      <c r="H26" s="38"/>
      <c r="I26" s="38"/>
      <c r="J26" s="38"/>
      <c r="K26" s="37">
        <v>100</v>
      </c>
      <c r="L26" s="38"/>
      <c r="M26" s="38">
        <v>100</v>
      </c>
      <c r="N26" s="38"/>
      <c r="O26" s="38">
        <v>20</v>
      </c>
      <c r="P26" s="38">
        <v>100</v>
      </c>
      <c r="Q26" s="108"/>
      <c r="R26" s="108"/>
      <c r="S26" s="108">
        <v>10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46">
        <f t="shared" si="0"/>
        <v>10636</v>
      </c>
      <c r="AD26" s="108">
        <f t="shared" si="1"/>
        <v>4646</v>
      </c>
      <c r="AE26" s="18">
        <f t="shared" si="2"/>
        <v>127.765</v>
      </c>
      <c r="AF26" s="18">
        <f t="shared" si="3"/>
        <v>44.137</v>
      </c>
      <c r="AG26" s="8">
        <f t="shared" si="7"/>
        <v>112.2</v>
      </c>
      <c r="AH26" s="18">
        <f t="shared" si="4"/>
        <v>38.76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79">
        <f t="shared" si="9"/>
        <v>136.565</v>
      </c>
      <c r="AP26" s="3"/>
      <c r="AQ26" s="49">
        <v>80</v>
      </c>
      <c r="AR26" s="10">
        <f t="shared" si="10"/>
        <v>10316.035</v>
      </c>
      <c r="AS26" s="44">
        <f t="shared" si="11"/>
        <v>82.896999999999991</v>
      </c>
      <c r="AT26" s="44">
        <f t="shared" si="12"/>
        <v>2.8969999999999914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36">
        <v>21</v>
      </c>
      <c r="B27" s="121">
        <v>1908446154</v>
      </c>
      <c r="C27" s="121" t="s">
        <v>90</v>
      </c>
      <c r="D27" s="37">
        <v>4317</v>
      </c>
      <c r="E27" s="38"/>
      <c r="F27" s="37"/>
      <c r="G27" s="38"/>
      <c r="H27" s="38"/>
      <c r="I27" s="38"/>
      <c r="J27" s="38"/>
      <c r="K27" s="37">
        <v>40</v>
      </c>
      <c r="L27" s="38"/>
      <c r="M27" s="38"/>
      <c r="N27" s="38"/>
      <c r="O27" s="38"/>
      <c r="P27" s="38">
        <v>170</v>
      </c>
      <c r="Q27" s="108"/>
      <c r="R27" s="108"/>
      <c r="S27" s="108">
        <v>20</v>
      </c>
      <c r="T27" s="108"/>
      <c r="U27" s="108"/>
      <c r="V27" s="108"/>
      <c r="W27" s="108"/>
      <c r="X27" s="108"/>
      <c r="Y27" s="108"/>
      <c r="Z27" s="108"/>
      <c r="AA27" s="108"/>
      <c r="AB27" s="108"/>
      <c r="AC27" s="46">
        <f t="shared" si="0"/>
        <v>10467</v>
      </c>
      <c r="AD27" s="108">
        <f t="shared" si="1"/>
        <v>4317</v>
      </c>
      <c r="AE27" s="18">
        <f t="shared" si="2"/>
        <v>118.7175</v>
      </c>
      <c r="AF27" s="18">
        <f t="shared" si="3"/>
        <v>41.011499999999998</v>
      </c>
      <c r="AG27" s="8">
        <f t="shared" si="7"/>
        <v>64.075000000000003</v>
      </c>
      <c r="AH27" s="18">
        <f t="shared" si="4"/>
        <v>22.134999999999998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79">
        <f t="shared" si="9"/>
        <v>124.49250000000001</v>
      </c>
      <c r="AP27" s="3"/>
      <c r="AQ27" s="49">
        <v>100</v>
      </c>
      <c r="AR27" s="10">
        <f t="shared" si="10"/>
        <v>10184.207499999999</v>
      </c>
      <c r="AS27" s="44">
        <f t="shared" si="11"/>
        <v>63.146499999999996</v>
      </c>
      <c r="AT27" s="44">
        <f t="shared" si="12"/>
        <v>-36.853500000000004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thickBot="1">
      <c r="A28" s="39">
        <v>22</v>
      </c>
      <c r="B28" s="40"/>
      <c r="C28" s="41"/>
      <c r="D28" s="42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46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17">
        <f t="shared" si="1"/>
        <v>0</v>
      </c>
      <c r="AE28" s="26">
        <f t="shared" si="2"/>
        <v>0</v>
      </c>
      <c r="AF28" s="26">
        <f t="shared" si="3"/>
        <v>0</v>
      </c>
      <c r="AG28" s="27">
        <f t="shared" si="7"/>
        <v>0</v>
      </c>
      <c r="AH28" s="26">
        <f t="shared" si="4"/>
        <v>0</v>
      </c>
      <c r="AI28" s="26">
        <f t="shared" si="8"/>
        <v>0</v>
      </c>
      <c r="AJ28" s="28"/>
      <c r="AK28" s="28"/>
      <c r="AL28" s="28"/>
      <c r="AM28" s="28"/>
      <c r="AN28" s="29">
        <v>0</v>
      </c>
      <c r="AO28" s="79">
        <f t="shared" si="9"/>
        <v>0</v>
      </c>
      <c r="AP28" s="50"/>
      <c r="AQ28" s="51"/>
      <c r="AR28" s="30">
        <f t="shared" si="10"/>
        <v>0</v>
      </c>
      <c r="AS28" s="45">
        <f t="shared" si="11"/>
        <v>0</v>
      </c>
      <c r="AT28" s="45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2" t="s">
        <v>58</v>
      </c>
      <c r="B29" s="163"/>
      <c r="C29" s="163"/>
      <c r="D29" s="80">
        <f t="shared" ref="D29:AT29" si="14">SUM(D7:D28)</f>
        <v>226673</v>
      </c>
      <c r="E29" s="80">
        <f t="shared" si="14"/>
        <v>0</v>
      </c>
      <c r="F29" s="80">
        <f t="shared" si="14"/>
        <v>0</v>
      </c>
      <c r="G29" s="80">
        <f t="shared" si="14"/>
        <v>0</v>
      </c>
      <c r="H29" s="80">
        <f t="shared" si="14"/>
        <v>0</v>
      </c>
      <c r="I29" s="80">
        <f t="shared" si="14"/>
        <v>0</v>
      </c>
      <c r="J29" s="80">
        <f t="shared" si="14"/>
        <v>0</v>
      </c>
      <c r="K29" s="80">
        <f>SUM(K7:K27)</f>
        <v>450</v>
      </c>
      <c r="L29" s="80">
        <f t="shared" ref="L29:N29" si="15">SUM(L7:L18)</f>
        <v>0</v>
      </c>
      <c r="M29" s="80">
        <f>SUM(M7:M27)</f>
        <v>1690</v>
      </c>
      <c r="N29" s="80">
        <f t="shared" si="15"/>
        <v>0</v>
      </c>
      <c r="O29" s="80">
        <f>SUM(O7:O27)</f>
        <v>120</v>
      </c>
      <c r="P29" s="80">
        <f>SUM(P7:P27)</f>
        <v>2090</v>
      </c>
      <c r="Q29" s="80">
        <f t="shared" si="14"/>
        <v>0</v>
      </c>
      <c r="R29" s="80">
        <f t="shared" si="14"/>
        <v>0</v>
      </c>
      <c r="S29" s="80">
        <f t="shared" si="14"/>
        <v>356</v>
      </c>
      <c r="T29" s="80">
        <f t="shared" si="14"/>
        <v>0</v>
      </c>
      <c r="U29" s="80">
        <f t="shared" si="14"/>
        <v>0</v>
      </c>
      <c r="V29" s="80">
        <f t="shared" si="14"/>
        <v>0</v>
      </c>
      <c r="W29" s="80">
        <f t="shared" si="14"/>
        <v>0</v>
      </c>
      <c r="X29" s="80">
        <f t="shared" si="14"/>
        <v>0</v>
      </c>
      <c r="Y29" s="80">
        <f t="shared" si="14"/>
        <v>0</v>
      </c>
      <c r="Z29" s="80">
        <f t="shared" si="14"/>
        <v>0</v>
      </c>
      <c r="AA29" s="80">
        <f t="shared" si="14"/>
        <v>63</v>
      </c>
      <c r="AB29" s="80">
        <f t="shared" si="14"/>
        <v>0</v>
      </c>
      <c r="AC29" s="81">
        <f t="shared" si="14"/>
        <v>352303</v>
      </c>
      <c r="AD29" s="81">
        <f t="shared" si="14"/>
        <v>226673</v>
      </c>
      <c r="AE29" s="81">
        <f t="shared" si="14"/>
        <v>6233.5074999999997</v>
      </c>
      <c r="AF29" s="81">
        <f t="shared" si="14"/>
        <v>2153.3935000000001</v>
      </c>
      <c r="AG29" s="81">
        <f t="shared" si="14"/>
        <v>1259.2250000000001</v>
      </c>
      <c r="AH29" s="81">
        <f t="shared" si="14"/>
        <v>435.005</v>
      </c>
      <c r="AI29" s="81">
        <f t="shared" si="14"/>
        <v>0</v>
      </c>
      <c r="AJ29" s="81">
        <f t="shared" si="14"/>
        <v>0</v>
      </c>
      <c r="AK29" s="81">
        <f t="shared" si="14"/>
        <v>0</v>
      </c>
      <c r="AL29" s="81">
        <f t="shared" si="14"/>
        <v>0</v>
      </c>
      <c r="AM29" s="81">
        <f t="shared" si="14"/>
        <v>0</v>
      </c>
      <c r="AN29" s="81">
        <f t="shared" si="14"/>
        <v>0</v>
      </c>
      <c r="AO29" s="82">
        <f>SUM(AO7:AO28)</f>
        <v>6353.1324999999997</v>
      </c>
      <c r="AP29" s="81">
        <f t="shared" si="14"/>
        <v>0</v>
      </c>
      <c r="AQ29" s="83">
        <f t="shared" si="14"/>
        <v>2849</v>
      </c>
      <c r="AR29" s="84">
        <f>SUM(AR7:AR28)</f>
        <v>341961.26749999996</v>
      </c>
      <c r="AS29" s="84">
        <f>SUM(AS7:AS28)</f>
        <v>2588.3984999999993</v>
      </c>
      <c r="AT29" s="84">
        <f t="shared" si="14"/>
        <v>-260.60150000000004</v>
      </c>
      <c r="AU29" s="85"/>
      <c r="AV29" s="85"/>
      <c r="AW29" s="90"/>
      <c r="AX29" s="90"/>
      <c r="AY29" s="90"/>
      <c r="AZ29" s="90"/>
      <c r="BA29" s="90"/>
      <c r="BB29" s="90"/>
      <c r="BC29" s="90"/>
      <c r="BD29" s="90"/>
    </row>
    <row r="30" spans="1:56" ht="15.75" thickBot="1">
      <c r="A30" s="164" t="s">
        <v>56</v>
      </c>
      <c r="B30" s="165"/>
      <c r="C30" s="31"/>
      <c r="D30" s="32">
        <f t="shared" ref="D30:L30" si="16">D4+D5-D29</f>
        <v>900556</v>
      </c>
      <c r="E30" s="32">
        <f t="shared" si="16"/>
        <v>0</v>
      </c>
      <c r="F30" s="32">
        <f t="shared" si="16"/>
        <v>0</v>
      </c>
      <c r="G30" s="32">
        <f t="shared" si="16"/>
        <v>0</v>
      </c>
      <c r="H30" s="32">
        <f t="shared" si="16"/>
        <v>0</v>
      </c>
      <c r="I30" s="32">
        <f t="shared" si="16"/>
        <v>0</v>
      </c>
      <c r="J30" s="32">
        <f t="shared" si="16"/>
        <v>0</v>
      </c>
      <c r="K30" s="32">
        <f t="shared" si="16"/>
        <v>1380</v>
      </c>
      <c r="L30" s="32">
        <f t="shared" si="16"/>
        <v>0</v>
      </c>
      <c r="M30" s="32">
        <f t="shared" ref="M30:AB30" si="17">M4+M5-M29</f>
        <v>3620</v>
      </c>
      <c r="N30" s="32">
        <f t="shared" si="17"/>
        <v>0</v>
      </c>
      <c r="O30" s="32">
        <f t="shared" si="17"/>
        <v>1520</v>
      </c>
      <c r="P30" s="32">
        <f t="shared" si="17"/>
        <v>3500</v>
      </c>
      <c r="Q30" s="32">
        <f t="shared" si="17"/>
        <v>0</v>
      </c>
      <c r="R30" s="32">
        <f t="shared" si="17"/>
        <v>0</v>
      </c>
      <c r="S30" s="32">
        <f t="shared" si="17"/>
        <v>482</v>
      </c>
      <c r="T30" s="32">
        <f t="shared" si="17"/>
        <v>0</v>
      </c>
      <c r="U30" s="32">
        <f t="shared" si="17"/>
        <v>0</v>
      </c>
      <c r="V30" s="32">
        <f t="shared" si="17"/>
        <v>0</v>
      </c>
      <c r="W30" s="32">
        <f t="shared" si="17"/>
        <v>0</v>
      </c>
      <c r="X30" s="32">
        <f t="shared" si="17"/>
        <v>0</v>
      </c>
      <c r="Y30" s="32">
        <f t="shared" si="17"/>
        <v>0</v>
      </c>
      <c r="Z30" s="32">
        <f t="shared" si="17"/>
        <v>290</v>
      </c>
      <c r="AA30" s="32">
        <f t="shared" si="17"/>
        <v>436</v>
      </c>
      <c r="AB30" s="32">
        <f t="shared" si="17"/>
        <v>0</v>
      </c>
      <c r="AC30" s="86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87"/>
      <c r="AP30" s="95"/>
      <c r="AQ30" s="95"/>
      <c r="AR30" s="95"/>
      <c r="AS30" s="95"/>
      <c r="AT30" s="95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91"/>
      <c r="D31" s="12"/>
      <c r="E31" s="92"/>
      <c r="F31" s="92"/>
      <c r="G31" s="92"/>
      <c r="H31" s="92"/>
      <c r="I31" s="92"/>
      <c r="J31" s="92"/>
      <c r="K31" s="93">
        <v>-100</v>
      </c>
      <c r="L31" s="93"/>
      <c r="M31" s="93"/>
      <c r="N31" s="93"/>
      <c r="O31" s="93">
        <v>-60</v>
      </c>
      <c r="P31" s="93">
        <v>-150</v>
      </c>
      <c r="Q31" s="92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4"/>
      <c r="AP31" s="91"/>
      <c r="AQ31" s="91"/>
      <c r="AR31" s="91"/>
      <c r="AS31" s="91"/>
      <c r="AT31" s="91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3" t="s">
        <v>83</v>
      </c>
      <c r="E32" s="153"/>
      <c r="F32" s="153"/>
      <c r="G32" s="153"/>
      <c r="H32" s="153"/>
      <c r="I32" s="153"/>
      <c r="J32" s="153"/>
      <c r="K32" s="153"/>
      <c r="L32" s="153"/>
      <c r="M32" s="153"/>
      <c r="O32" s="22"/>
      <c r="P32" s="11"/>
      <c r="Q32" s="6"/>
      <c r="R32" s="6"/>
      <c r="S32" s="6"/>
      <c r="AR32" s="154" t="s">
        <v>77</v>
      </c>
      <c r="AS32" s="154"/>
      <c r="AT32" s="154"/>
      <c r="AU32" s="65"/>
    </row>
    <row r="33" spans="1:48" ht="15.75">
      <c r="A33" s="6"/>
      <c r="B33" s="6"/>
      <c r="C33" s="5"/>
      <c r="D33" s="150" t="s">
        <v>78</v>
      </c>
      <c r="E33" s="150"/>
      <c r="F33" s="150"/>
      <c r="G33" s="150"/>
      <c r="H33" s="150"/>
      <c r="I33" s="150"/>
      <c r="J33" s="150"/>
      <c r="K33" s="150"/>
      <c r="L33" s="116"/>
      <c r="M33" s="116">
        <v>386746.34749999997</v>
      </c>
      <c r="P33" s="6"/>
      <c r="Q33" s="6"/>
      <c r="R33" s="6"/>
      <c r="AR33" s="114">
        <v>10184</v>
      </c>
      <c r="AS33" s="19" t="s">
        <v>90</v>
      </c>
      <c r="AT33" s="19"/>
      <c r="AU33" s="65"/>
      <c r="AV33" s="14"/>
    </row>
    <row r="34" spans="1:48" ht="15.75">
      <c r="A34" s="6"/>
      <c r="B34" s="6"/>
      <c r="C34" s="5"/>
      <c r="D34" s="151" t="s">
        <v>70</v>
      </c>
      <c r="E34" s="151"/>
      <c r="F34" s="151"/>
      <c r="G34" s="151"/>
      <c r="H34" s="151"/>
      <c r="I34" s="151"/>
      <c r="J34" s="151"/>
      <c r="K34" s="151"/>
      <c r="L34" s="37"/>
      <c r="M34" s="96"/>
      <c r="N34" s="11"/>
      <c r="O34" s="11"/>
      <c r="P34" s="6"/>
      <c r="Q34" s="6"/>
      <c r="AC34" s="22"/>
      <c r="AQ34" s="6"/>
      <c r="AR34" s="19">
        <v>6840</v>
      </c>
      <c r="AS34" s="19" t="s">
        <v>44</v>
      </c>
      <c r="AT34" s="19"/>
      <c r="AU34" s="6"/>
    </row>
    <row r="35" spans="1:48" ht="15.75">
      <c r="A35" s="6"/>
      <c r="B35" s="6"/>
      <c r="C35" s="5"/>
      <c r="D35" s="148"/>
      <c r="E35" s="148"/>
      <c r="F35" s="148"/>
      <c r="G35" s="148"/>
      <c r="H35" s="148"/>
      <c r="I35" s="148"/>
      <c r="J35" s="148"/>
      <c r="K35" s="148"/>
      <c r="L35" s="117"/>
      <c r="M35" s="97">
        <f>M33+M34</f>
        <v>386746.34749999997</v>
      </c>
      <c r="O35" s="6"/>
      <c r="P35" s="6"/>
      <c r="Q35" s="6"/>
      <c r="AQ35" s="6"/>
      <c r="AR35" s="19">
        <v>2200</v>
      </c>
      <c r="AS35" s="19" t="s">
        <v>46</v>
      </c>
      <c r="AT35" s="19"/>
    </row>
    <row r="36" spans="1:48" ht="15.75">
      <c r="A36" s="6"/>
      <c r="B36" s="6"/>
      <c r="C36" s="5"/>
      <c r="D36" s="152" t="s">
        <v>72</v>
      </c>
      <c r="E36" s="152"/>
      <c r="F36" s="152"/>
      <c r="G36" s="152"/>
      <c r="H36" s="152"/>
      <c r="I36" s="152"/>
      <c r="J36" s="152"/>
      <c r="K36" s="152"/>
      <c r="L36" s="117"/>
      <c r="M36" s="96">
        <v>142698</v>
      </c>
      <c r="O36" s="6"/>
      <c r="P36" s="6"/>
      <c r="Q36" s="6"/>
      <c r="AQ36" s="6"/>
      <c r="AR36" s="19">
        <v>1300</v>
      </c>
      <c r="AS36" s="19" t="s">
        <v>103</v>
      </c>
      <c r="AT36" s="19"/>
    </row>
    <row r="37" spans="1:48" ht="15.75">
      <c r="A37" s="6"/>
      <c r="B37" s="6"/>
      <c r="C37" s="5"/>
      <c r="D37" s="150" t="s">
        <v>79</v>
      </c>
      <c r="E37" s="150"/>
      <c r="F37" s="150"/>
      <c r="G37" s="150"/>
      <c r="H37" s="150"/>
      <c r="I37" s="150"/>
      <c r="J37" s="150"/>
      <c r="K37" s="150"/>
      <c r="L37" s="100"/>
      <c r="M37" s="98">
        <f>M35-M36</f>
        <v>244048.34749999997</v>
      </c>
      <c r="O37" s="22"/>
      <c r="AR37" s="9">
        <v>6265</v>
      </c>
      <c r="AS37" s="19" t="s">
        <v>104</v>
      </c>
      <c r="AT37" s="19"/>
    </row>
    <row r="38" spans="1:48" ht="15.75">
      <c r="A38" s="13"/>
      <c r="B38" s="13"/>
      <c r="C38" s="5"/>
      <c r="D38" s="148" t="s">
        <v>81</v>
      </c>
      <c r="E38" s="148"/>
      <c r="F38" s="148"/>
      <c r="G38" s="148"/>
      <c r="H38" s="148"/>
      <c r="I38" s="148"/>
      <c r="J38" s="148"/>
      <c r="K38" s="148"/>
      <c r="L38" s="117"/>
      <c r="M38" s="117">
        <v>244000</v>
      </c>
      <c r="AR38" s="19">
        <v>3200</v>
      </c>
      <c r="AS38" s="19" t="s">
        <v>84</v>
      </c>
      <c r="AT38" s="19"/>
    </row>
    <row r="39" spans="1:48" ht="15.75">
      <c r="A39" s="6"/>
      <c r="B39" s="6"/>
      <c r="C39" s="5"/>
      <c r="D39" s="148" t="s">
        <v>82</v>
      </c>
      <c r="E39" s="148"/>
      <c r="F39" s="148"/>
      <c r="G39" s="148"/>
      <c r="H39" s="148"/>
      <c r="I39" s="148"/>
      <c r="J39" s="148"/>
      <c r="K39" s="148"/>
      <c r="L39" s="38"/>
      <c r="M39" s="97">
        <f>M37-M38</f>
        <v>48.347499999974389</v>
      </c>
      <c r="AR39" s="9">
        <v>9000</v>
      </c>
      <c r="AS39" s="114" t="s">
        <v>97</v>
      </c>
      <c r="AT39" s="19"/>
    </row>
    <row r="40" spans="1:48" ht="15.75">
      <c r="A40" s="6"/>
      <c r="B40" s="6"/>
      <c r="C40" s="5"/>
      <c r="D40" s="149" t="s">
        <v>80</v>
      </c>
      <c r="E40" s="149"/>
      <c r="F40" s="149"/>
      <c r="G40" s="149"/>
      <c r="H40" s="149"/>
      <c r="I40" s="149"/>
      <c r="J40" s="149"/>
      <c r="K40" s="149"/>
      <c r="L40" s="115"/>
      <c r="M40" s="99">
        <f>M36+M39</f>
        <v>142746.34749999997</v>
      </c>
      <c r="AO40" s="113"/>
      <c r="AR40" s="114"/>
      <c r="AS40" s="19"/>
      <c r="AT40" s="114"/>
    </row>
    <row r="41" spans="1:48">
      <c r="A41" s="6"/>
      <c r="B41" s="6"/>
      <c r="C41" s="5"/>
      <c r="D41" s="5"/>
      <c r="E41" s="5"/>
      <c r="F41" s="6"/>
      <c r="G41" s="6"/>
      <c r="Q41" s="14"/>
      <c r="AR41" s="114"/>
      <c r="AS41" s="19"/>
      <c r="AT41" s="114"/>
    </row>
    <row r="42" spans="1:48">
      <c r="A42" s="6"/>
      <c r="B42" s="6"/>
      <c r="C42" s="5"/>
      <c r="D42" s="5"/>
      <c r="E42" s="5"/>
      <c r="F42" s="6"/>
      <c r="G42" s="6"/>
      <c r="AR42" s="114"/>
      <c r="AS42" s="114"/>
      <c r="AT42" s="114"/>
    </row>
    <row r="43" spans="1:48">
      <c r="A43" s="6"/>
      <c r="B43" s="6"/>
      <c r="C43" s="5"/>
      <c r="D43" s="5"/>
      <c r="E43" s="5"/>
      <c r="F43" s="6"/>
      <c r="G43" s="6"/>
      <c r="AR43" s="114"/>
      <c r="AS43" s="114"/>
      <c r="AT43" s="19"/>
    </row>
    <row r="44" spans="1:48">
      <c r="A44" s="6"/>
      <c r="B44" s="6"/>
      <c r="C44" s="6"/>
      <c r="D44" s="6"/>
      <c r="E44" s="6"/>
      <c r="F44" s="6"/>
      <c r="G44" s="6"/>
      <c r="AR44" s="114">
        <f>SUM(AR33:AR43)</f>
        <v>38989</v>
      </c>
      <c r="AS44" s="114"/>
      <c r="AT44" s="19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65"/>
      <c r="AT48" s="65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01"/>
    </row>
  </sheetData>
  <mergeCells count="21">
    <mergeCell ref="D32:M32"/>
    <mergeCell ref="AR32:AT32"/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AB30">
    <cfRule type="cellIs" dxfId="13" priority="14" operator="equal">
      <formula>212030016606640</formula>
    </cfRule>
  </conditionalFormatting>
  <conditionalFormatting sqref="K4:K30 L29:P29 D30:AB30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ignoredErrors>
    <ignoredError sqref="M29 O29 AC1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F8" sqref="F8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0.5703125" style="4" customWidth="1"/>
    <col min="8" max="8" width="11.7109375" style="4" customWidth="1"/>
    <col min="9" max="9" width="9.42578125" style="4" customWidth="1"/>
    <col min="10" max="10" width="10.42578125" style="4" hidden="1" customWidth="1"/>
    <col min="11" max="13" width="0" style="4" hidden="1" customWidth="1"/>
    <col min="14" max="14" width="9.7109375" style="4" customWidth="1"/>
    <col min="15" max="15" width="7" style="4" customWidth="1"/>
    <col min="16" max="16" width="8.7109375" style="4" customWidth="1"/>
    <col min="17" max="17" width="15.140625" style="4" customWidth="1"/>
    <col min="18" max="16384" width="9.140625" style="4"/>
  </cols>
  <sheetData>
    <row r="1" spans="1:17" ht="18" customHeight="1">
      <c r="A1" s="171" t="s">
        <v>59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1:17" ht="1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1:17" s="14" customFormat="1" ht="18" customHeight="1">
      <c r="A3" s="170" t="s">
        <v>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1:17" s="14" customFormat="1" ht="18" customHeight="1" thickBot="1">
      <c r="A4" s="169" t="s">
        <v>61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1:17" s="14" customFormat="1" ht="18" customHeight="1">
      <c r="A5" s="172" t="s">
        <v>99</v>
      </c>
      <c r="B5" s="173"/>
      <c r="C5" s="137"/>
      <c r="D5" s="174" t="s">
        <v>62</v>
      </c>
      <c r="E5" s="175"/>
      <c r="F5" s="175"/>
      <c r="G5" s="175"/>
      <c r="H5" s="173"/>
      <c r="I5" s="138"/>
      <c r="J5" s="138"/>
      <c r="K5" s="138"/>
      <c r="L5" s="138"/>
      <c r="M5" s="139"/>
      <c r="N5" s="140"/>
      <c r="O5" s="141"/>
      <c r="P5" s="140"/>
      <c r="Q5" s="142"/>
    </row>
    <row r="6" spans="1:17" s="2" customFormat="1" ht="18" customHeight="1">
      <c r="A6" s="143" t="s">
        <v>71</v>
      </c>
      <c r="B6" s="118" t="s">
        <v>54</v>
      </c>
      <c r="C6" s="118" t="s">
        <v>0</v>
      </c>
      <c r="D6" s="118" t="s">
        <v>1</v>
      </c>
      <c r="E6" s="118" t="s">
        <v>2</v>
      </c>
      <c r="F6" s="118" t="s">
        <v>21</v>
      </c>
      <c r="G6" s="118" t="s">
        <v>22</v>
      </c>
      <c r="H6" s="118" t="s">
        <v>31</v>
      </c>
      <c r="I6" s="118" t="s">
        <v>38</v>
      </c>
      <c r="J6" s="118" t="s">
        <v>63</v>
      </c>
      <c r="K6" s="118" t="s">
        <v>64</v>
      </c>
      <c r="L6" s="118" t="s">
        <v>65</v>
      </c>
      <c r="M6" s="122" t="s">
        <v>66</v>
      </c>
      <c r="N6" s="54" t="s">
        <v>93</v>
      </c>
      <c r="O6" s="54" t="s">
        <v>94</v>
      </c>
      <c r="P6" s="54" t="s">
        <v>95</v>
      </c>
      <c r="Q6" s="144" t="s">
        <v>67</v>
      </c>
    </row>
    <row r="7" spans="1:17" ht="18" customHeight="1">
      <c r="A7" s="103">
        <v>1</v>
      </c>
      <c r="B7" s="135">
        <v>1908446134</v>
      </c>
      <c r="C7" s="135" t="s">
        <v>46</v>
      </c>
      <c r="D7" s="97">
        <v>20000</v>
      </c>
      <c r="E7" s="135"/>
      <c r="F7" s="135">
        <v>500</v>
      </c>
      <c r="G7" s="135"/>
      <c r="H7" s="135"/>
      <c r="I7" s="135">
        <v>100</v>
      </c>
      <c r="J7" s="54"/>
      <c r="K7" s="54"/>
      <c r="L7" s="54"/>
      <c r="M7" s="63"/>
      <c r="N7" s="114">
        <v>50</v>
      </c>
      <c r="O7" s="114">
        <v>50</v>
      </c>
      <c r="P7" s="114"/>
      <c r="Q7" s="145"/>
    </row>
    <row r="8" spans="1:17" ht="18" customHeight="1">
      <c r="A8" s="103">
        <v>2</v>
      </c>
      <c r="B8" s="135">
        <v>1908446135</v>
      </c>
      <c r="C8" s="7" t="s">
        <v>86</v>
      </c>
      <c r="D8" s="97">
        <v>15000</v>
      </c>
      <c r="E8" s="135"/>
      <c r="F8" s="135"/>
      <c r="G8" s="135"/>
      <c r="H8" s="135"/>
      <c r="I8" s="135"/>
      <c r="J8" s="54"/>
      <c r="K8" s="119"/>
      <c r="L8" s="54"/>
      <c r="M8" s="63"/>
      <c r="N8" s="114"/>
      <c r="O8" s="114"/>
      <c r="P8" s="114"/>
      <c r="Q8" s="145"/>
    </row>
    <row r="9" spans="1:17" ht="18" customHeight="1">
      <c r="A9" s="102">
        <v>3</v>
      </c>
      <c r="B9" s="135">
        <v>1908446136</v>
      </c>
      <c r="C9" s="135" t="s">
        <v>47</v>
      </c>
      <c r="D9" s="104"/>
      <c r="E9" s="135"/>
      <c r="F9" s="135"/>
      <c r="G9" s="135"/>
      <c r="H9" s="135"/>
      <c r="I9" s="135"/>
      <c r="J9" s="60"/>
      <c r="K9" s="60"/>
      <c r="L9" s="54"/>
      <c r="M9" s="63"/>
      <c r="N9" s="114"/>
      <c r="O9" s="114"/>
      <c r="P9" s="114"/>
      <c r="Q9" s="145"/>
    </row>
    <row r="10" spans="1:17" ht="18" customHeight="1">
      <c r="A10" s="106">
        <v>4</v>
      </c>
      <c r="B10" s="135">
        <v>1908446137</v>
      </c>
      <c r="C10" s="135" t="s">
        <v>48</v>
      </c>
      <c r="D10" s="104"/>
      <c r="E10" s="135"/>
      <c r="F10" s="135"/>
      <c r="G10" s="135"/>
      <c r="H10" s="135"/>
      <c r="I10" s="135"/>
      <c r="J10" s="60"/>
      <c r="K10" s="60"/>
      <c r="L10" s="54"/>
      <c r="M10" s="63"/>
      <c r="N10" s="114"/>
      <c r="O10" s="114"/>
      <c r="P10" s="114"/>
      <c r="Q10" s="124"/>
    </row>
    <row r="11" spans="1:17" ht="18" customHeight="1">
      <c r="A11" s="102">
        <v>5</v>
      </c>
      <c r="B11" s="135">
        <v>1908446138</v>
      </c>
      <c r="C11" s="17" t="s">
        <v>91</v>
      </c>
      <c r="D11" s="104"/>
      <c r="E11" s="135"/>
      <c r="F11" s="135"/>
      <c r="G11" s="135"/>
      <c r="H11" s="105"/>
      <c r="I11" s="135"/>
      <c r="J11" s="60"/>
      <c r="K11" s="60"/>
      <c r="L11" s="54"/>
      <c r="M11" s="63"/>
      <c r="N11" s="114"/>
      <c r="O11" s="114"/>
      <c r="P11" s="114"/>
      <c r="Q11" s="124"/>
    </row>
    <row r="12" spans="1:17" ht="18" customHeight="1">
      <c r="A12" s="103">
        <v>6</v>
      </c>
      <c r="B12" s="135">
        <v>1908446139</v>
      </c>
      <c r="C12" s="135" t="s">
        <v>49</v>
      </c>
      <c r="D12" s="104"/>
      <c r="E12" s="135"/>
      <c r="F12" s="135"/>
      <c r="G12" s="135"/>
      <c r="H12" s="105"/>
      <c r="I12" s="135"/>
      <c r="J12" s="60"/>
      <c r="K12" s="60"/>
      <c r="L12" s="54"/>
      <c r="M12" s="63"/>
      <c r="N12" s="114"/>
      <c r="O12" s="114"/>
      <c r="P12" s="114"/>
      <c r="Q12" s="124"/>
    </row>
    <row r="13" spans="1:17" ht="18" customHeight="1">
      <c r="A13" s="102">
        <v>7</v>
      </c>
      <c r="B13" s="135">
        <v>1908446140</v>
      </c>
      <c r="C13" s="135" t="s">
        <v>87</v>
      </c>
      <c r="D13" s="104"/>
      <c r="E13" s="135"/>
      <c r="F13" s="135"/>
      <c r="G13" s="135"/>
      <c r="H13" s="135"/>
      <c r="I13" s="135"/>
      <c r="J13" s="60"/>
      <c r="K13" s="60"/>
      <c r="L13" s="54"/>
      <c r="M13" s="63"/>
      <c r="N13" s="114"/>
      <c r="O13" s="114"/>
      <c r="P13" s="114"/>
      <c r="Q13" s="124"/>
    </row>
    <row r="14" spans="1:17" ht="18" customHeight="1">
      <c r="A14" s="103">
        <v>8</v>
      </c>
      <c r="B14" s="135">
        <v>1908446141</v>
      </c>
      <c r="C14" s="135" t="s">
        <v>76</v>
      </c>
      <c r="D14" s="104"/>
      <c r="E14" s="135"/>
      <c r="F14" s="135"/>
      <c r="G14" s="135"/>
      <c r="H14" s="105"/>
      <c r="I14" s="135"/>
      <c r="J14" s="60"/>
      <c r="K14" s="60"/>
      <c r="L14" s="54"/>
      <c r="M14" s="63"/>
      <c r="N14" s="114"/>
      <c r="O14" s="114"/>
      <c r="P14" s="114"/>
      <c r="Q14" s="124"/>
    </row>
    <row r="15" spans="1:17" ht="18" customHeight="1">
      <c r="A15" s="102">
        <v>9</v>
      </c>
      <c r="B15" s="135">
        <v>1908446142</v>
      </c>
      <c r="C15" s="97" t="s">
        <v>88</v>
      </c>
      <c r="D15" s="104"/>
      <c r="E15" s="135"/>
      <c r="F15" s="135"/>
      <c r="G15" s="135"/>
      <c r="H15" s="135"/>
      <c r="I15" s="135"/>
      <c r="J15" s="60"/>
      <c r="K15" s="60"/>
      <c r="L15" s="54"/>
      <c r="M15" s="63"/>
      <c r="N15" s="114"/>
      <c r="O15" s="114"/>
      <c r="P15" s="114"/>
      <c r="Q15" s="124"/>
    </row>
    <row r="16" spans="1:17" ht="18" customHeight="1">
      <c r="A16" s="103">
        <v>10</v>
      </c>
      <c r="B16" s="135">
        <v>1908446143</v>
      </c>
      <c r="C16" s="135" t="s">
        <v>45</v>
      </c>
      <c r="D16" s="104"/>
      <c r="E16" s="135"/>
      <c r="F16" s="135"/>
      <c r="G16" s="135"/>
      <c r="H16" s="135"/>
      <c r="I16" s="135"/>
      <c r="J16" s="60"/>
      <c r="K16" s="60"/>
      <c r="L16" s="54"/>
      <c r="M16" s="63"/>
      <c r="N16" s="114"/>
      <c r="O16" s="114"/>
      <c r="P16" s="114"/>
      <c r="Q16" s="124"/>
    </row>
    <row r="17" spans="1:17" ht="18" customHeight="1">
      <c r="A17" s="102">
        <v>11</v>
      </c>
      <c r="B17" s="135">
        <v>1908446144</v>
      </c>
      <c r="C17" s="97" t="s">
        <v>89</v>
      </c>
      <c r="D17" s="104"/>
      <c r="E17" s="135"/>
      <c r="F17" s="135"/>
      <c r="G17" s="135"/>
      <c r="H17" s="105"/>
      <c r="I17" s="135"/>
      <c r="J17" s="60"/>
      <c r="K17" s="60"/>
      <c r="L17" s="54"/>
      <c r="M17" s="63"/>
      <c r="N17" s="114"/>
      <c r="O17" s="114"/>
      <c r="P17" s="114"/>
      <c r="Q17" s="124"/>
    </row>
    <row r="18" spans="1:17" ht="18" customHeight="1">
      <c r="A18" s="103">
        <v>12</v>
      </c>
      <c r="B18" s="135">
        <v>1908446145</v>
      </c>
      <c r="C18" s="17" t="s">
        <v>92</v>
      </c>
      <c r="D18" s="104"/>
      <c r="E18" s="135"/>
      <c r="F18" s="135"/>
      <c r="G18" s="135"/>
      <c r="H18" s="135"/>
      <c r="I18" s="135"/>
      <c r="J18" s="60"/>
      <c r="K18" s="60"/>
      <c r="L18" s="54"/>
      <c r="M18" s="63"/>
      <c r="N18" s="114"/>
      <c r="O18" s="114"/>
      <c r="P18" s="114"/>
      <c r="Q18" s="124"/>
    </row>
    <row r="19" spans="1:17" ht="18" customHeight="1">
      <c r="A19" s="59">
        <v>13</v>
      </c>
      <c r="B19" s="135">
        <v>1908446146</v>
      </c>
      <c r="C19" s="135" t="s">
        <v>51</v>
      </c>
      <c r="D19" s="62"/>
      <c r="E19" s="54"/>
      <c r="F19" s="54"/>
      <c r="G19" s="54"/>
      <c r="H19" s="54"/>
      <c r="I19" s="54"/>
      <c r="J19" s="60"/>
      <c r="K19" s="60"/>
      <c r="L19" s="54"/>
      <c r="M19" s="63"/>
      <c r="N19" s="114"/>
      <c r="O19" s="114"/>
      <c r="P19" s="114"/>
      <c r="Q19" s="124"/>
    </row>
    <row r="20" spans="1:17" ht="18" customHeight="1">
      <c r="A20" s="61">
        <v>14</v>
      </c>
      <c r="B20" s="135">
        <v>1908446147</v>
      </c>
      <c r="C20" s="135" t="s">
        <v>69</v>
      </c>
      <c r="D20" s="62"/>
      <c r="E20" s="54"/>
      <c r="F20" s="54"/>
      <c r="G20" s="54"/>
      <c r="H20" s="54"/>
      <c r="I20" s="54"/>
      <c r="J20" s="60"/>
      <c r="K20" s="60"/>
      <c r="L20" s="54"/>
      <c r="M20" s="63"/>
      <c r="N20" s="114"/>
      <c r="O20" s="114"/>
      <c r="P20" s="114"/>
      <c r="Q20" s="124"/>
    </row>
    <row r="21" spans="1:17" ht="18" customHeight="1">
      <c r="A21" s="59">
        <v>15</v>
      </c>
      <c r="B21" s="135">
        <v>1908446148</v>
      </c>
      <c r="C21" s="135" t="s">
        <v>88</v>
      </c>
      <c r="D21" s="62"/>
      <c r="E21" s="54"/>
      <c r="F21" s="54"/>
      <c r="G21" s="54"/>
      <c r="H21" s="60"/>
      <c r="I21" s="54"/>
      <c r="J21" s="60"/>
      <c r="K21" s="60"/>
      <c r="L21" s="54"/>
      <c r="M21" s="63"/>
      <c r="N21" s="114"/>
      <c r="O21" s="114"/>
      <c r="P21" s="114"/>
      <c r="Q21" s="124"/>
    </row>
    <row r="22" spans="1:17" ht="18" customHeight="1">
      <c r="A22" s="61">
        <v>16</v>
      </c>
      <c r="B22" s="135">
        <v>1908446149</v>
      </c>
      <c r="C22" s="107" t="s">
        <v>52</v>
      </c>
      <c r="D22" s="62"/>
      <c r="E22" s="54"/>
      <c r="F22" s="54"/>
      <c r="G22" s="54"/>
      <c r="H22" s="60"/>
      <c r="I22" s="54"/>
      <c r="J22" s="60"/>
      <c r="K22" s="60"/>
      <c r="L22" s="54"/>
      <c r="M22" s="63"/>
      <c r="N22" s="114"/>
      <c r="O22" s="114"/>
      <c r="P22" s="114"/>
      <c r="Q22" s="124"/>
    </row>
    <row r="23" spans="1:17" ht="18" customHeight="1">
      <c r="A23" s="59">
        <v>17</v>
      </c>
      <c r="B23" s="135">
        <v>1908446150</v>
      </c>
      <c r="C23" s="135" t="s">
        <v>53</v>
      </c>
      <c r="D23" s="62"/>
      <c r="E23" s="54"/>
      <c r="F23" s="54"/>
      <c r="G23" s="54"/>
      <c r="H23" s="60"/>
      <c r="I23" s="54"/>
      <c r="J23" s="60"/>
      <c r="K23" s="60"/>
      <c r="L23" s="54"/>
      <c r="M23" s="63"/>
      <c r="N23" s="114"/>
      <c r="O23" s="114"/>
      <c r="P23" s="114"/>
      <c r="Q23" s="124"/>
    </row>
    <row r="24" spans="1:17" ht="18" customHeight="1">
      <c r="A24" s="61">
        <v>18</v>
      </c>
      <c r="B24" s="135">
        <v>1908446151</v>
      </c>
      <c r="C24" s="135" t="s">
        <v>50</v>
      </c>
      <c r="D24" s="62"/>
      <c r="E24" s="54"/>
      <c r="F24" s="54"/>
      <c r="G24" s="54"/>
      <c r="H24" s="54"/>
      <c r="I24" s="54"/>
      <c r="J24" s="60"/>
      <c r="K24" s="60"/>
      <c r="L24" s="54"/>
      <c r="M24" s="63"/>
      <c r="N24" s="114"/>
      <c r="O24" s="114"/>
      <c r="P24" s="114"/>
      <c r="Q24" s="124"/>
    </row>
    <row r="25" spans="1:17" ht="18" customHeight="1">
      <c r="A25" s="59">
        <v>19</v>
      </c>
      <c r="B25" s="135">
        <v>1908446152</v>
      </c>
      <c r="C25" s="135" t="s">
        <v>44</v>
      </c>
      <c r="D25" s="62"/>
      <c r="E25" s="54"/>
      <c r="F25" s="54"/>
      <c r="G25" s="54"/>
      <c r="H25" s="60"/>
      <c r="I25" s="54"/>
      <c r="J25" s="60"/>
      <c r="K25" s="60"/>
      <c r="L25" s="54"/>
      <c r="M25" s="63"/>
      <c r="N25" s="114"/>
      <c r="O25" s="114"/>
      <c r="P25" s="114"/>
      <c r="Q25" s="124"/>
    </row>
    <row r="26" spans="1:17" ht="18" customHeight="1">
      <c r="A26" s="64">
        <v>20</v>
      </c>
      <c r="B26" s="135">
        <v>1908446153</v>
      </c>
      <c r="C26" s="127" t="s">
        <v>96</v>
      </c>
      <c r="D26" s="62"/>
      <c r="E26" s="55"/>
      <c r="F26" s="50"/>
      <c r="G26" s="55"/>
      <c r="H26" s="55"/>
      <c r="I26" s="54"/>
      <c r="J26" s="54"/>
      <c r="K26" s="54"/>
      <c r="L26" s="54"/>
      <c r="M26" s="63"/>
      <c r="N26" s="114"/>
      <c r="O26" s="114"/>
      <c r="P26" s="114"/>
      <c r="Q26" s="124"/>
    </row>
    <row r="27" spans="1:17" ht="18" customHeight="1" thickBot="1">
      <c r="A27" s="64">
        <v>21</v>
      </c>
      <c r="B27" s="135">
        <v>1908446154</v>
      </c>
      <c r="C27" s="135" t="s">
        <v>90</v>
      </c>
      <c r="D27" s="50"/>
      <c r="E27" s="55"/>
      <c r="F27" s="50"/>
      <c r="G27" s="54"/>
      <c r="H27" s="54"/>
      <c r="I27" s="54"/>
      <c r="J27" s="54"/>
      <c r="K27" s="54"/>
      <c r="L27" s="54"/>
      <c r="M27" s="63"/>
      <c r="N27" s="114"/>
      <c r="O27" s="114"/>
      <c r="P27" s="114"/>
      <c r="Q27" s="124"/>
    </row>
    <row r="28" spans="1:17" s="1" customFormat="1" ht="18" customHeight="1" thickBot="1">
      <c r="A28" s="166" t="s">
        <v>68</v>
      </c>
      <c r="B28" s="167"/>
      <c r="C28" s="168"/>
      <c r="D28" s="56">
        <f t="shared" ref="D28:J28" si="0">SUM(D7:D27)</f>
        <v>35000</v>
      </c>
      <c r="E28" s="56">
        <f t="shared" si="0"/>
        <v>0</v>
      </c>
      <c r="F28" s="56">
        <f t="shared" si="0"/>
        <v>500</v>
      </c>
      <c r="G28" s="56">
        <f t="shared" si="0"/>
        <v>0</v>
      </c>
      <c r="H28" s="56">
        <f>SUM(H7:H27)</f>
        <v>0</v>
      </c>
      <c r="I28" s="56">
        <f t="shared" si="0"/>
        <v>100</v>
      </c>
      <c r="J28" s="56">
        <f t="shared" si="0"/>
        <v>0</v>
      </c>
      <c r="K28" s="57"/>
      <c r="L28" s="57">
        <f>SUM(L7:L27)</f>
        <v>0</v>
      </c>
      <c r="M28" s="123">
        <f>SUM(M7:M27)</f>
        <v>0</v>
      </c>
      <c r="N28" s="58"/>
      <c r="O28" s="58"/>
      <c r="P28" s="58"/>
      <c r="Q28" s="58"/>
    </row>
    <row r="29" spans="1:17" ht="15.75">
      <c r="A29" s="6"/>
      <c r="B29" s="6"/>
      <c r="C29" s="6"/>
      <c r="D29" s="53"/>
      <c r="F29" s="6"/>
      <c r="G29" s="6"/>
      <c r="H29" s="6"/>
      <c r="I29" s="6"/>
    </row>
    <row r="30" spans="1:17" ht="15.75">
      <c r="A30" s="6"/>
      <c r="B30" s="6"/>
      <c r="C30" s="5"/>
      <c r="D30" s="21"/>
      <c r="F30" s="11"/>
      <c r="G30" s="11"/>
      <c r="H30" s="11"/>
      <c r="I30" s="11"/>
      <c r="J30" s="6"/>
      <c r="K30" s="6"/>
    </row>
    <row r="31" spans="1:17">
      <c r="A31" s="6"/>
      <c r="B31" s="6"/>
      <c r="C31" s="5"/>
      <c r="D31" s="5"/>
      <c r="F31" s="6"/>
      <c r="G31" s="6"/>
      <c r="I31" s="6"/>
    </row>
    <row r="32" spans="1:17">
      <c r="A32" s="6"/>
      <c r="B32" s="6"/>
      <c r="C32" s="5"/>
      <c r="D32" s="15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3"/>
      <c r="B36" s="13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4:Q4"/>
    <mergeCell ref="A3:Q3"/>
    <mergeCell ref="A1:Q2"/>
    <mergeCell ref="A5:B5"/>
    <mergeCell ref="D5:H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21"/>
    </sheetView>
  </sheetViews>
  <sheetFormatPr defaultRowHeight="12.75"/>
  <cols>
    <col min="1" max="1" width="23.28515625" customWidth="1"/>
    <col min="2" max="2" width="12.42578125" customWidth="1"/>
  </cols>
  <sheetData>
    <row r="1" spans="1:16" ht="15.75">
      <c r="A1" s="121">
        <v>1908446134</v>
      </c>
      <c r="B1" s="121" t="s">
        <v>46</v>
      </c>
      <c r="C1" s="97"/>
      <c r="D1" s="121"/>
      <c r="E1" s="121"/>
      <c r="F1" s="121"/>
      <c r="G1" s="121"/>
      <c r="H1" s="121"/>
      <c r="I1" s="54"/>
      <c r="J1" s="54"/>
      <c r="K1" s="54"/>
      <c r="L1" s="63"/>
      <c r="M1" s="114"/>
      <c r="N1" s="114"/>
      <c r="O1" s="114"/>
      <c r="P1" s="19"/>
    </row>
    <row r="2" spans="1:16" ht="15.75">
      <c r="A2" s="121">
        <v>1908446135</v>
      </c>
      <c r="B2" s="7" t="s">
        <v>86</v>
      </c>
    </row>
    <row r="3" spans="1:16" ht="15.75">
      <c r="A3" s="121">
        <v>1908446136</v>
      </c>
      <c r="B3" s="121" t="s">
        <v>47</v>
      </c>
    </row>
    <row r="4" spans="1:16" ht="15.75">
      <c r="A4" s="121">
        <v>1908446137</v>
      </c>
      <c r="B4" s="121" t="s">
        <v>48</v>
      </c>
    </row>
    <row r="5" spans="1:16" ht="15.75">
      <c r="A5" s="121">
        <v>1908446138</v>
      </c>
      <c r="B5" s="17" t="s">
        <v>91</v>
      </c>
    </row>
    <row r="6" spans="1:16" ht="15.75">
      <c r="A6" s="121">
        <v>1908446139</v>
      </c>
      <c r="B6" s="121" t="s">
        <v>49</v>
      </c>
    </row>
    <row r="7" spans="1:16" ht="15.75">
      <c r="A7" s="121">
        <v>1908446140</v>
      </c>
      <c r="B7" s="121" t="s">
        <v>87</v>
      </c>
    </row>
    <row r="8" spans="1:16" ht="15.75">
      <c r="A8" s="121">
        <v>1908446141</v>
      </c>
      <c r="B8" s="121" t="s">
        <v>76</v>
      </c>
    </row>
    <row r="9" spans="1:16" ht="15.75">
      <c r="A9" s="121">
        <v>1908446142</v>
      </c>
      <c r="B9" s="97" t="s">
        <v>88</v>
      </c>
    </row>
    <row r="10" spans="1:16" ht="15.75">
      <c r="A10" s="121">
        <v>1908446143</v>
      </c>
      <c r="B10" s="121" t="s">
        <v>45</v>
      </c>
    </row>
    <row r="11" spans="1:16" ht="15.75">
      <c r="A11" s="121">
        <v>1908446144</v>
      </c>
      <c r="B11" s="97" t="s">
        <v>89</v>
      </c>
    </row>
    <row r="12" spans="1:16" ht="15.75">
      <c r="A12" s="121">
        <v>1908446145</v>
      </c>
      <c r="B12" s="17" t="s">
        <v>92</v>
      </c>
    </row>
    <row r="13" spans="1:16" ht="15.75">
      <c r="A13" s="121">
        <v>1908446146</v>
      </c>
      <c r="B13" s="121" t="s">
        <v>51</v>
      </c>
    </row>
    <row r="14" spans="1:16" ht="15.75">
      <c r="A14" s="121">
        <v>1908446147</v>
      </c>
      <c r="B14" s="121" t="s">
        <v>69</v>
      </c>
    </row>
    <row r="15" spans="1:16" ht="15.75">
      <c r="A15" s="121">
        <v>1908446148</v>
      </c>
      <c r="B15" s="121" t="s">
        <v>88</v>
      </c>
    </row>
    <row r="16" spans="1:16" ht="15.75">
      <c r="A16" s="121">
        <v>1908446149</v>
      </c>
      <c r="B16" s="107" t="s">
        <v>52</v>
      </c>
    </row>
    <row r="17" spans="1:2" ht="15.75">
      <c r="A17" s="121">
        <v>1908446150</v>
      </c>
      <c r="B17" s="121" t="s">
        <v>53</v>
      </c>
    </row>
    <row r="18" spans="1:2" ht="15.75">
      <c r="A18" s="121">
        <v>1908446151</v>
      </c>
      <c r="B18" s="121" t="s">
        <v>50</v>
      </c>
    </row>
    <row r="19" spans="1:2" ht="15.75">
      <c r="A19" s="121">
        <v>1908446152</v>
      </c>
      <c r="B19" s="121" t="s">
        <v>44</v>
      </c>
    </row>
    <row r="20" spans="1:2" ht="15.75">
      <c r="A20" s="121">
        <v>1908446153</v>
      </c>
      <c r="B20" s="127" t="s">
        <v>96</v>
      </c>
    </row>
    <row r="21" spans="1:2" ht="15.75">
      <c r="A21" s="121">
        <v>1908446154</v>
      </c>
      <c r="B21" s="12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Daily Sales</vt:lpstr>
      <vt:lpstr>Allocatoin</vt:lpstr>
      <vt:lpstr>Sheet1</vt:lpstr>
      <vt:lpstr>Allocatoin!Print_Area</vt:lpstr>
      <vt:lpstr>'Daily Sales'!Print_Area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2021-01-04T02:59:01Z</cp:lastPrinted>
  <dcterms:created xsi:type="dcterms:W3CDTF">2007-08-23T12:32:35Z</dcterms:created>
  <dcterms:modified xsi:type="dcterms:W3CDTF">2021-01-05T17:51:14Z</dcterms:modified>
</cp:coreProperties>
</file>