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activeTab="20"/>
  </bookViews>
  <sheets>
    <sheet name="1" sheetId="18" r:id="rId1"/>
    <sheet name="2" sheetId="1" r:id="rId2"/>
    <sheet name="3" sheetId="2" r:id="rId3"/>
    <sheet name="4" sheetId="3" r:id="rId4"/>
    <sheet name="5" sheetId="4" r:id="rId5"/>
    <sheet name="6" sheetId="5" r:id="rId6"/>
    <sheet name="7" sheetId="6" r:id="rId7"/>
    <sheet name="8" sheetId="7" r:id="rId8"/>
    <sheet name="9" sheetId="8" r:id="rId9"/>
    <sheet name="10" sheetId="9" r:id="rId10"/>
    <sheet name="11" sheetId="10" r:id="rId11"/>
    <sheet name="12" sheetId="11" r:id="rId12"/>
    <sheet name="13" sheetId="12" r:id="rId13"/>
    <sheet name="14" sheetId="13" r:id="rId14"/>
    <sheet name="15" sheetId="14" r:id="rId15"/>
    <sheet name="16" sheetId="15" r:id="rId16"/>
    <sheet name="17" sheetId="16" r:id="rId17"/>
    <sheet name="18" sheetId="19" r:id="rId18"/>
    <sheet name="19" sheetId="20" r:id="rId19"/>
    <sheet name="20" sheetId="21" r:id="rId20"/>
    <sheet name="21" sheetId="22" r:id="rId21"/>
  </sheets>
  <calcPr calcId="124519"/>
</workbook>
</file>

<file path=xl/calcChain.xml><?xml version="1.0" encoding="utf-8"?>
<calcChain xmlns="http://schemas.openxmlformats.org/spreadsheetml/2006/main">
  <c r="AQ28" i="22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W12"/>
  <c r="AO12"/>
  <c r="AI12"/>
  <c r="AH12"/>
  <c r="AG12"/>
  <c r="AF12"/>
  <c r="AE12"/>
  <c r="AD12"/>
  <c r="AC12"/>
  <c r="AR12" s="1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C7"/>
  <c r="AR7" s="1"/>
  <c r="AR28" i="21"/>
  <c r="AC13"/>
  <c r="AO14"/>
  <c r="AC14"/>
  <c r="AS12" i="22" l="1"/>
  <c r="AT12" s="1"/>
  <c r="AR25"/>
  <c r="AI28"/>
  <c r="AS17"/>
  <c r="AT17" s="1"/>
  <c r="AR17"/>
  <c r="AS18"/>
  <c r="AT18" s="1"/>
  <c r="AS14"/>
  <c r="AT14" s="1"/>
  <c r="AR27"/>
  <c r="AR8"/>
  <c r="AC28"/>
  <c r="AG28"/>
  <c r="AR10"/>
  <c r="AH28"/>
  <c r="AS11"/>
  <c r="AT11" s="1"/>
  <c r="AS15"/>
  <c r="AT15" s="1"/>
  <c r="AR20"/>
  <c r="AS10"/>
  <c r="AT10" s="1"/>
  <c r="AE28"/>
  <c r="AO28"/>
  <c r="AR11"/>
  <c r="AR13"/>
  <c r="AR14"/>
  <c r="AR15"/>
  <c r="AS16"/>
  <c r="AT16" s="1"/>
  <c r="AR21"/>
  <c r="AR22"/>
  <c r="AR23"/>
  <c r="AS24"/>
  <c r="AT24" s="1"/>
  <c r="AF28"/>
  <c r="AS7"/>
  <c r="AR9"/>
  <c r="AD28"/>
  <c r="AA28" i="21"/>
  <c r="AA29" s="1"/>
  <c r="Y29"/>
  <c r="J29"/>
  <c r="AQ28"/>
  <c r="AP28"/>
  <c r="AN28"/>
  <c r="AM28"/>
  <c r="AL28"/>
  <c r="AK28"/>
  <c r="AJ28"/>
  <c r="AB28"/>
  <c r="AB29" s="1"/>
  <c r="Z28"/>
  <c r="Z29" s="1"/>
  <c r="Y28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I14"/>
  <c r="AH14"/>
  <c r="AG14"/>
  <c r="AE14"/>
  <c r="AD14"/>
  <c r="AF14" s="1"/>
  <c r="AO13"/>
  <c r="AI13"/>
  <c r="AH13"/>
  <c r="AG13"/>
  <c r="AE13"/>
  <c r="AD13"/>
  <c r="AF13" s="1"/>
  <c r="AW12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E7"/>
  <c r="AD7"/>
  <c r="AC7"/>
  <c r="AW12" i="20"/>
  <c r="AC8"/>
  <c r="AC9"/>
  <c r="AC10"/>
  <c r="AC11"/>
  <c r="AC12"/>
  <c r="AC13"/>
  <c r="AR13" s="1"/>
  <c r="AC14"/>
  <c r="AC15"/>
  <c r="AC16"/>
  <c r="AC17"/>
  <c r="AC18"/>
  <c r="AC19"/>
  <c r="AC20"/>
  <c r="AR20" s="1"/>
  <c r="AC21"/>
  <c r="AC22"/>
  <c r="AC23"/>
  <c r="AC24"/>
  <c r="AC25"/>
  <c r="AR25" s="1"/>
  <c r="AC26"/>
  <c r="AC27"/>
  <c r="AC28"/>
  <c r="AC7"/>
  <c r="L29"/>
  <c r="M29"/>
  <c r="M30" s="1"/>
  <c r="N29"/>
  <c r="O29"/>
  <c r="O30" s="1"/>
  <c r="P29"/>
  <c r="P30" s="1"/>
  <c r="Q29"/>
  <c r="R29"/>
  <c r="S29"/>
  <c r="S30" s="1"/>
  <c r="T29"/>
  <c r="T30" s="1"/>
  <c r="U29"/>
  <c r="V29"/>
  <c r="W29"/>
  <c r="X29"/>
  <c r="Y29"/>
  <c r="Z29"/>
  <c r="Z30" s="1"/>
  <c r="AA29"/>
  <c r="AA30" s="1"/>
  <c r="K29"/>
  <c r="K30" s="1"/>
  <c r="AB30"/>
  <c r="V30"/>
  <c r="N30"/>
  <c r="AQ29"/>
  <c r="AP29"/>
  <c r="AN29"/>
  <c r="AM29"/>
  <c r="AL29"/>
  <c r="AK29"/>
  <c r="AJ29"/>
  <c r="AB29"/>
  <c r="Y30"/>
  <c r="X30"/>
  <c r="W30"/>
  <c r="U30"/>
  <c r="R30"/>
  <c r="Q30"/>
  <c r="L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R28"/>
  <c r="AO27"/>
  <c r="AI27"/>
  <c r="AH27"/>
  <c r="AG27"/>
  <c r="AE27"/>
  <c r="AD27"/>
  <c r="AF27" s="1"/>
  <c r="AO26"/>
  <c r="AI26"/>
  <c r="AH26"/>
  <c r="AG26"/>
  <c r="AE26"/>
  <c r="AD26"/>
  <c r="AF26" s="1"/>
  <c r="AS26" s="1"/>
  <c r="AT26" s="1"/>
  <c r="AR26"/>
  <c r="AO25"/>
  <c r="AI25"/>
  <c r="AH25"/>
  <c r="AG25"/>
  <c r="AF25"/>
  <c r="AS25" s="1"/>
  <c r="AT25" s="1"/>
  <c r="AE25"/>
  <c r="AD25"/>
  <c r="AO24"/>
  <c r="AI24"/>
  <c r="AH24"/>
  <c r="AG24"/>
  <c r="AE24"/>
  <c r="AD24"/>
  <c r="AF24" s="1"/>
  <c r="AO23"/>
  <c r="AI23"/>
  <c r="AH23"/>
  <c r="AG23"/>
  <c r="AE23"/>
  <c r="AD23"/>
  <c r="AF23" s="1"/>
  <c r="AS23" s="1"/>
  <c r="AT23" s="1"/>
  <c r="AO22"/>
  <c r="AI22"/>
  <c r="AH22"/>
  <c r="AG22"/>
  <c r="AE22"/>
  <c r="AD22"/>
  <c r="AF22" s="1"/>
  <c r="AS22" s="1"/>
  <c r="AT22" s="1"/>
  <c r="AO21"/>
  <c r="AI21"/>
  <c r="AH21"/>
  <c r="AG21"/>
  <c r="AE21"/>
  <c r="AD21"/>
  <c r="AF21" s="1"/>
  <c r="AO20"/>
  <c r="AI20"/>
  <c r="AH20"/>
  <c r="AG20"/>
  <c r="AE20"/>
  <c r="AD20"/>
  <c r="AF20" s="1"/>
  <c r="AO19"/>
  <c r="AI19"/>
  <c r="AH19"/>
  <c r="AG19"/>
  <c r="AE19"/>
  <c r="AD19"/>
  <c r="AF19" s="1"/>
  <c r="AO18"/>
  <c r="AI18"/>
  <c r="AH18"/>
  <c r="AG18"/>
  <c r="AF18"/>
  <c r="AS18" s="1"/>
  <c r="AT18" s="1"/>
  <c r="AE18"/>
  <c r="AR18" s="1"/>
  <c r="AD18"/>
  <c r="AO17"/>
  <c r="AI17"/>
  <c r="AH17"/>
  <c r="AG17"/>
  <c r="AR17" s="1"/>
  <c r="AE17"/>
  <c r="AD17"/>
  <c r="AF17" s="1"/>
  <c r="AO16"/>
  <c r="AI16"/>
  <c r="AH16"/>
  <c r="AG16"/>
  <c r="AE16"/>
  <c r="AD16"/>
  <c r="AF16" s="1"/>
  <c r="AO15"/>
  <c r="AI15"/>
  <c r="AH15"/>
  <c r="AG15"/>
  <c r="AE15"/>
  <c r="AD15"/>
  <c r="AF15" s="1"/>
  <c r="AO14"/>
  <c r="AI14"/>
  <c r="AH14"/>
  <c r="AG14"/>
  <c r="AE14"/>
  <c r="AD14"/>
  <c r="AF14" s="1"/>
  <c r="AO13"/>
  <c r="AI13"/>
  <c r="AH13"/>
  <c r="AG13"/>
  <c r="AE13"/>
  <c r="AD13"/>
  <c r="AF13" s="1"/>
  <c r="AS13" s="1"/>
  <c r="AT13" s="1"/>
  <c r="AO12"/>
  <c r="AI12"/>
  <c r="AH12"/>
  <c r="AG12"/>
  <c r="AE12"/>
  <c r="AD12"/>
  <c r="AF12" s="1"/>
  <c r="AS12" s="1"/>
  <c r="AT12" s="1"/>
  <c r="AO11"/>
  <c r="AI11"/>
  <c r="AH11"/>
  <c r="AG11"/>
  <c r="AE11"/>
  <c r="AD11"/>
  <c r="AF11" s="1"/>
  <c r="AO10"/>
  <c r="AI10"/>
  <c r="AH10"/>
  <c r="AG10"/>
  <c r="AE10"/>
  <c r="AD10"/>
  <c r="AF10" s="1"/>
  <c r="AR10"/>
  <c r="AO9"/>
  <c r="AI9"/>
  <c r="AH9"/>
  <c r="AG9"/>
  <c r="AE9"/>
  <c r="AD9"/>
  <c r="AF9" s="1"/>
  <c r="AO8"/>
  <c r="AI8"/>
  <c r="AH8"/>
  <c r="AG8"/>
  <c r="AE8"/>
  <c r="AD8"/>
  <c r="AF8" s="1"/>
  <c r="AS8" s="1"/>
  <c r="AT8" s="1"/>
  <c r="AO7"/>
  <c r="AI7"/>
  <c r="AH7"/>
  <c r="AG7"/>
  <c r="AE7"/>
  <c r="AD7"/>
  <c r="AF7" s="1"/>
  <c r="AC24" i="19"/>
  <c r="AR24" s="1"/>
  <c r="AR20"/>
  <c r="AR21"/>
  <c r="AR23"/>
  <c r="AR28"/>
  <c r="AR46"/>
  <c r="AB30"/>
  <c r="X30"/>
  <c r="H30"/>
  <c r="AQ29"/>
  <c r="AP29"/>
  <c r="AN29"/>
  <c r="AM29"/>
  <c r="AL29"/>
  <c r="AK29"/>
  <c r="AJ29"/>
  <c r="AB29"/>
  <c r="AA29"/>
  <c r="AA30" s="1"/>
  <c r="Z29"/>
  <c r="Z30" s="1"/>
  <c r="Y29"/>
  <c r="Y30" s="1"/>
  <c r="X29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O23"/>
  <c r="AI23"/>
  <c r="AH23"/>
  <c r="AG23"/>
  <c r="AE23"/>
  <c r="AD23"/>
  <c r="AF23" s="1"/>
  <c r="AC23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C7"/>
  <c r="AA30" i="16"/>
  <c r="AR28" i="22" l="1"/>
  <c r="AS28"/>
  <c r="AT7"/>
  <c r="AT28" s="1"/>
  <c r="AR20" i="21"/>
  <c r="AR24"/>
  <c r="AE28"/>
  <c r="AI28"/>
  <c r="AR10"/>
  <c r="AR21"/>
  <c r="AS22"/>
  <c r="AT22" s="1"/>
  <c r="AS26"/>
  <c r="AT26" s="1"/>
  <c r="AR11"/>
  <c r="AS9"/>
  <c r="AT9" s="1"/>
  <c r="AR12"/>
  <c r="AR13"/>
  <c r="AS18"/>
  <c r="AT18" s="1"/>
  <c r="AR23"/>
  <c r="AD28"/>
  <c r="AR8"/>
  <c r="AR16"/>
  <c r="AR7"/>
  <c r="AR15"/>
  <c r="AR17"/>
  <c r="AR25"/>
  <c r="AS14"/>
  <c r="AT14" s="1"/>
  <c r="AH28"/>
  <c r="AS8"/>
  <c r="AT8" s="1"/>
  <c r="AS10"/>
  <c r="AT10" s="1"/>
  <c r="AS11"/>
  <c r="AT11" s="1"/>
  <c r="AR14"/>
  <c r="AS17"/>
  <c r="AT17" s="1"/>
  <c r="AS19"/>
  <c r="AT19" s="1"/>
  <c r="AS20"/>
  <c r="AT20" s="1"/>
  <c r="AR22"/>
  <c r="AS25"/>
  <c r="AT25" s="1"/>
  <c r="AS27"/>
  <c r="AT27" s="1"/>
  <c r="AG28"/>
  <c r="AO28"/>
  <c r="AR9"/>
  <c r="AS12"/>
  <c r="AT12" s="1"/>
  <c r="AS13"/>
  <c r="AT13" s="1"/>
  <c r="AS15"/>
  <c r="AT15" s="1"/>
  <c r="AS16"/>
  <c r="AT16" s="1"/>
  <c r="AR18"/>
  <c r="AS21"/>
  <c r="AT21" s="1"/>
  <c r="AS23"/>
  <c r="AT23" s="1"/>
  <c r="AS24"/>
  <c r="AT24" s="1"/>
  <c r="AR26"/>
  <c r="AF28"/>
  <c r="AS7"/>
  <c r="AC28"/>
  <c r="AS15" i="20"/>
  <c r="AT15" s="1"/>
  <c r="AS27"/>
  <c r="AT27" s="1"/>
  <c r="AR11"/>
  <c r="AS17"/>
  <c r="AT17" s="1"/>
  <c r="AS14"/>
  <c r="AT14" s="1"/>
  <c r="AS21"/>
  <c r="AT21" s="1"/>
  <c r="AS16"/>
  <c r="AT16" s="1"/>
  <c r="AR9"/>
  <c r="AH29"/>
  <c r="AE29"/>
  <c r="AO29"/>
  <c r="AC29"/>
  <c r="AI29"/>
  <c r="AS9"/>
  <c r="AT9" s="1"/>
  <c r="AS10"/>
  <c r="AT10" s="1"/>
  <c r="AR12"/>
  <c r="AR14"/>
  <c r="AR15"/>
  <c r="AR21"/>
  <c r="AR22"/>
  <c r="AR23"/>
  <c r="AS24"/>
  <c r="AT24" s="1"/>
  <c r="AG29"/>
  <c r="AR8"/>
  <c r="AS11"/>
  <c r="AT11" s="1"/>
  <c r="AR16"/>
  <c r="AS19"/>
  <c r="AT19" s="1"/>
  <c r="AR24"/>
  <c r="AR19"/>
  <c r="AS20"/>
  <c r="AT20" s="1"/>
  <c r="AR27"/>
  <c r="AS28"/>
  <c r="AT28" s="1"/>
  <c r="AS7"/>
  <c r="AF29"/>
  <c r="AD29"/>
  <c r="AR7"/>
  <c r="AR15" i="19"/>
  <c r="AR25"/>
  <c r="AS25"/>
  <c r="AT25" s="1"/>
  <c r="AR7"/>
  <c r="AS17"/>
  <c r="AT17" s="1"/>
  <c r="AS27"/>
  <c r="AT27" s="1"/>
  <c r="AR27"/>
  <c r="AS11"/>
  <c r="AT11" s="1"/>
  <c r="AS18"/>
  <c r="AT18" s="1"/>
  <c r="AR18"/>
  <c r="AG29"/>
  <c r="AS22"/>
  <c r="AT22" s="1"/>
  <c r="AE29"/>
  <c r="AI29"/>
  <c r="AS15"/>
  <c r="AT15" s="1"/>
  <c r="AS23"/>
  <c r="AT23" s="1"/>
  <c r="AO29"/>
  <c r="AC29"/>
  <c r="AH29"/>
  <c r="AS8"/>
  <c r="AT8" s="1"/>
  <c r="AS16"/>
  <c r="AT16" s="1"/>
  <c r="AS24"/>
  <c r="AT24" s="1"/>
  <c r="AS7"/>
  <c r="AF29"/>
  <c r="AD29"/>
  <c r="S29" i="16"/>
  <c r="P29"/>
  <c r="O29"/>
  <c r="M29"/>
  <c r="K29"/>
  <c r="D29"/>
  <c r="AS28" i="21" l="1"/>
  <c r="AT7"/>
  <c r="AT28" s="1"/>
  <c r="AR29" i="20"/>
  <c r="AS29"/>
  <c r="AT7"/>
  <c r="AT29" s="1"/>
  <c r="AR29" i="19"/>
  <c r="AS29"/>
  <c r="AT7"/>
  <c r="AT29" s="1"/>
  <c r="AO25" i="16"/>
  <c r="AR46"/>
  <c r="Y30"/>
  <c r="U30"/>
  <c r="Q30"/>
  <c r="I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W30" s="1"/>
  <c r="V29"/>
  <c r="V30" s="1"/>
  <c r="U29"/>
  <c r="T29"/>
  <c r="T30" s="1"/>
  <c r="S30"/>
  <c r="R29"/>
  <c r="R30" s="1"/>
  <c r="Q29"/>
  <c r="P30"/>
  <c r="O30"/>
  <c r="N29"/>
  <c r="N30" s="1"/>
  <c r="L29"/>
  <c r="L30" s="1"/>
  <c r="K30"/>
  <c r="J29"/>
  <c r="J30" s="1"/>
  <c r="I29"/>
  <c r="H29"/>
  <c r="H30" s="1"/>
  <c r="G29"/>
  <c r="G30" s="1"/>
  <c r="F29"/>
  <c r="F30" s="1"/>
  <c r="E29"/>
  <c r="D30"/>
  <c r="AO28"/>
  <c r="AI28"/>
  <c r="AH28"/>
  <c r="AG28"/>
  <c r="AF28"/>
  <c r="AS28" s="1"/>
  <c r="AT28" s="1"/>
  <c r="AE28"/>
  <c r="AD28"/>
  <c r="AC28"/>
  <c r="AR28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R26" s="1"/>
  <c r="AI25"/>
  <c r="AH25"/>
  <c r="AG25"/>
  <c r="AF25"/>
  <c r="AS25" s="1"/>
  <c r="AT25" s="1"/>
  <c r="AE25"/>
  <c r="AD25"/>
  <c r="AC25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E17"/>
  <c r="AD17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I7"/>
  <c r="AH7"/>
  <c r="AG7"/>
  <c r="AE7"/>
  <c r="AD7"/>
  <c r="AF7" s="1"/>
  <c r="AC7"/>
  <c r="AS15" l="1"/>
  <c r="AT15" s="1"/>
  <c r="AR12"/>
  <c r="AR13"/>
  <c r="AS10"/>
  <c r="AT10" s="1"/>
  <c r="AR20"/>
  <c r="AR23"/>
  <c r="AR16"/>
  <c r="AR25"/>
  <c r="AR17"/>
  <c r="AS17"/>
  <c r="AT17" s="1"/>
  <c r="AS14"/>
  <c r="AT14" s="1"/>
  <c r="M30"/>
  <c r="AS27"/>
  <c r="AT27" s="1"/>
  <c r="AR27"/>
  <c r="AS26"/>
  <c r="AT26" s="1"/>
  <c r="AI29"/>
  <c r="AR21"/>
  <c r="AH29"/>
  <c r="AG29"/>
  <c r="AS16"/>
  <c r="AT16" s="1"/>
  <c r="AC29"/>
  <c r="AO29"/>
  <c r="AE29"/>
  <c r="AR19"/>
  <c r="AS7"/>
  <c r="AF29"/>
  <c r="AR7"/>
  <c r="AD29"/>
  <c r="AR29" l="1"/>
  <c r="AS29"/>
  <c r="AT7"/>
  <c r="AT29" s="1"/>
  <c r="AR46" i="15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F7" s="1"/>
  <c r="AC7"/>
  <c r="AC29" s="1"/>
  <c r="AS7" l="1"/>
  <c r="AF29"/>
  <c r="AR7"/>
  <c r="AR29" s="1"/>
  <c r="AD29"/>
  <c r="AS29" l="1"/>
  <c r="AT7"/>
  <c r="AT29" s="1"/>
  <c r="AR46" i="13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2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1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0" l="1"/>
  <c r="AP38"/>
  <c r="AA30"/>
  <c r="Y30"/>
  <c r="W30"/>
  <c r="U30"/>
  <c r="S30"/>
  <c r="Q30"/>
  <c r="O30"/>
  <c r="K30"/>
  <c r="I30"/>
  <c r="G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V29"/>
  <c r="V30" s="1"/>
  <c r="U29"/>
  <c r="T29"/>
  <c r="T30" s="1"/>
  <c r="S29"/>
  <c r="R29"/>
  <c r="R30" s="1"/>
  <c r="Q29"/>
  <c r="P29"/>
  <c r="P30" s="1"/>
  <c r="O29"/>
  <c r="N29"/>
  <c r="N30" s="1"/>
  <c r="M29"/>
  <c r="M30" s="1"/>
  <c r="L29"/>
  <c r="L30" s="1"/>
  <c r="K29"/>
  <c r="J29"/>
  <c r="J30" s="1"/>
  <c r="I29"/>
  <c r="H29"/>
  <c r="H30" s="1"/>
  <c r="G29"/>
  <c r="F29"/>
  <c r="F30" s="1"/>
  <c r="E29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I29" s="1"/>
  <c r="AH7"/>
  <c r="AH29" s="1"/>
  <c r="AG7"/>
  <c r="AG29" s="1"/>
  <c r="AF7"/>
  <c r="AS7" s="1"/>
  <c r="AE7"/>
  <c r="AE29" s="1"/>
  <c r="AD7"/>
  <c r="AD29" s="1"/>
  <c r="AC7"/>
  <c r="AC29" l="1"/>
  <c r="AO29"/>
  <c r="AT7"/>
  <c r="AT29" s="1"/>
  <c r="AS29"/>
  <c r="AR7"/>
  <c r="AR29" s="1"/>
  <c r="AF29"/>
  <c r="AR44" i="9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8" l="1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S17"/>
  <c r="AT17" s="1"/>
  <c r="AR17"/>
  <c r="AO17"/>
  <c r="AI17"/>
  <c r="AH17"/>
  <c r="AG17"/>
  <c r="AF17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S13"/>
  <c r="AT13" s="1"/>
  <c r="AR13"/>
  <c r="AO13"/>
  <c r="AI13"/>
  <c r="AH13"/>
  <c r="AG13"/>
  <c r="AF13"/>
  <c r="AF29" s="1"/>
  <c r="AE13"/>
  <c r="AD13"/>
  <c r="AC13"/>
  <c r="AT12"/>
  <c r="AS12"/>
  <c r="AR12"/>
  <c r="AO12"/>
  <c r="AI12"/>
  <c r="AH12"/>
  <c r="AG12"/>
  <c r="AF12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S9"/>
  <c r="AT9" s="1"/>
  <c r="AR9"/>
  <c r="AO9"/>
  <c r="AI9"/>
  <c r="AH9"/>
  <c r="AG9"/>
  <c r="AF9"/>
  <c r="AE9"/>
  <c r="AD9"/>
  <c r="AC9"/>
  <c r="AT8"/>
  <c r="AS8"/>
  <c r="AR8"/>
  <c r="AO8"/>
  <c r="AI8"/>
  <c r="AH8"/>
  <c r="AG8"/>
  <c r="AF8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R44" i="6" l="1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5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4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3" l="1"/>
  <c r="M40"/>
  <c r="M39"/>
  <c r="M37"/>
  <c r="M35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R17"/>
  <c r="AO17"/>
  <c r="AI17"/>
  <c r="AH17"/>
  <c r="AG17"/>
  <c r="AF17"/>
  <c r="AS17" s="1"/>
  <c r="AT17" s="1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R13"/>
  <c r="AO13"/>
  <c r="AI13"/>
  <c r="AH13"/>
  <c r="AG13"/>
  <c r="AF13"/>
  <c r="AS13" s="1"/>
  <c r="AT13" s="1"/>
  <c r="AE13"/>
  <c r="AD13"/>
  <c r="AC13"/>
  <c r="AR12"/>
  <c r="AO12"/>
  <c r="AI12"/>
  <c r="AH12"/>
  <c r="AG12"/>
  <c r="AF12"/>
  <c r="AS12" s="1"/>
  <c r="AT12" s="1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R9"/>
  <c r="AO9"/>
  <c r="AI9"/>
  <c r="AH9"/>
  <c r="AG9"/>
  <c r="AF9"/>
  <c r="AS9" s="1"/>
  <c r="AT9" s="1"/>
  <c r="AE9"/>
  <c r="AD9"/>
  <c r="AC9"/>
  <c r="AR8"/>
  <c r="AO8"/>
  <c r="AI8"/>
  <c r="AH8"/>
  <c r="AG8"/>
  <c r="AF8"/>
  <c r="AS8" s="1"/>
  <c r="AT8" s="1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F29"/>
  <c r="AR44" i="2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</calcChain>
</file>

<file path=xl/comments1.xml><?xml version="1.0" encoding="utf-8"?>
<comments xmlns="http://schemas.openxmlformats.org/spreadsheetml/2006/main">
  <authors>
    <author>*</author>
  </authors>
  <commentList>
    <comment ref="AQ1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Rout Cost + Mobil
</t>
        </r>
      </text>
    </comment>
  </commentList>
</comments>
</file>

<file path=xl/comments10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11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AQ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Road Cost+electric sarvice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2200
Shaon 1000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7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8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9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sharedStrings.xml><?xml version="1.0" encoding="utf-8"?>
<sst xmlns="http://schemas.openxmlformats.org/spreadsheetml/2006/main" count="1584" uniqueCount="125">
  <si>
    <t>Hello Daffodils</t>
  </si>
  <si>
    <t>550 Kanaikhali,Natore</t>
  </si>
  <si>
    <t>Date: 02-01-2021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</si>
  <si>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</si>
  <si>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</si>
  <si>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</si>
  <si>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</si>
  <si>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</si>
  <si>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</si>
  <si>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</si>
  <si>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</si>
  <si>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</si>
  <si>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</si>
  <si>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</si>
  <si>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</si>
  <si>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</si>
  <si>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</si>
  <si>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</si>
  <si>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</si>
  <si>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</si>
  <si>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</si>
  <si>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</si>
  <si>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</si>
  <si>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</si>
  <si>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</si>
  <si>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</si>
  <si>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</si>
  <si>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</si>
  <si>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</si>
  <si>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</si>
  <si>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</si>
  <si>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</si>
  <si>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</si>
  <si>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</si>
  <si>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</si>
  <si>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</si>
  <si>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</si>
  <si>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</si>
  <si>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</si>
  <si>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</si>
  <si>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</si>
  <si>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</si>
  <si>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</si>
  <si>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</si>
  <si>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</si>
  <si>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</si>
  <si>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</si>
  <si>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</si>
  <si>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</si>
  <si>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</si>
  <si>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</si>
  <si>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</si>
  <si>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</si>
  <si>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</si>
  <si>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</si>
  <si>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Bivash</t>
  </si>
  <si>
    <t>Nayeem</t>
  </si>
  <si>
    <t>Fahim</t>
  </si>
  <si>
    <t>Rubel</t>
  </si>
  <si>
    <t>Akram</t>
  </si>
  <si>
    <t>Robiul</t>
  </si>
  <si>
    <t>Koushik</t>
  </si>
  <si>
    <t>Salman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</si>
  <si>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</si>
  <si>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</si>
  <si>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</si>
  <si>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</si>
  <si>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</si>
  <si>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</si>
  <si>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</si>
  <si>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</si>
  <si>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</si>
  <si>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</si>
  <si>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Balance Transfer</t>
  </si>
  <si>
    <t xml:space="preserve">  </t>
  </si>
  <si>
    <t>Due List</t>
  </si>
  <si>
    <t>Total Sales</t>
  </si>
  <si>
    <t>Before Due(+)</t>
  </si>
  <si>
    <t>Today Due(-)</t>
  </si>
  <si>
    <t>Total Cash</t>
  </si>
  <si>
    <t>Kabir</t>
  </si>
  <si>
    <t>Diposite</t>
  </si>
  <si>
    <t>Daffodils</t>
  </si>
  <si>
    <t>On Hand</t>
  </si>
  <si>
    <t>Aliul</t>
  </si>
  <si>
    <t>Total Due</t>
  </si>
  <si>
    <t>Bank</t>
  </si>
  <si>
    <t>Date: 03-01-2021</t>
  </si>
  <si>
    <t>Date: 04-01-2021</t>
  </si>
  <si>
    <t xml:space="preserve">Koushik </t>
  </si>
  <si>
    <t>Date: 05-01-2021</t>
  </si>
  <si>
    <t xml:space="preserve">5 sim+2 kit </t>
  </si>
  <si>
    <t>4 sim</t>
  </si>
  <si>
    <t>imran</t>
  </si>
  <si>
    <t>riko</t>
  </si>
  <si>
    <t>Date: 06-01-2021</t>
  </si>
  <si>
    <t xml:space="preserve">2 kit </t>
  </si>
  <si>
    <t>Midul</t>
  </si>
  <si>
    <t>Sweet</t>
  </si>
  <si>
    <t>Date: 07-01-2021</t>
  </si>
  <si>
    <t>Salary</t>
  </si>
  <si>
    <t>Date: 09-01-2021</t>
  </si>
  <si>
    <t>Akram 42</t>
  </si>
  <si>
    <t>Date: 10-01-2021</t>
  </si>
  <si>
    <t>(+)1000</t>
  </si>
  <si>
    <t>Ramjam</t>
  </si>
  <si>
    <t>Date: 11-01-2021</t>
  </si>
  <si>
    <t>Koushik+Nishan</t>
  </si>
  <si>
    <t>Date: 12-01-2021</t>
  </si>
  <si>
    <t>Date: 13-01-2021</t>
  </si>
  <si>
    <t>Date: 14-01-2021</t>
  </si>
  <si>
    <t>Samim</t>
  </si>
  <si>
    <t>Date: 16-01-2021</t>
  </si>
  <si>
    <t>16.01.2021</t>
  </si>
  <si>
    <t>Date: 17-01-2021</t>
  </si>
  <si>
    <t>Date: 18-01-2021</t>
  </si>
  <si>
    <t>Date: 19-01-2021</t>
  </si>
  <si>
    <t>Withdraw Balance</t>
  </si>
  <si>
    <t>01986699543</t>
  </si>
  <si>
    <t>01915250032</t>
  </si>
  <si>
    <t>01948574397</t>
  </si>
  <si>
    <t>01915306244</t>
  </si>
  <si>
    <t>Total</t>
  </si>
  <si>
    <t>Date: 20-01-2021</t>
  </si>
  <si>
    <t>Date: 21-01-2021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</si>
</sst>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2" fontId="7" fillId="0" borderId="11" xfId="0" applyNumberFormat="1" applyFont="1" applyFill="1" applyBorder="1" applyAlignment="1">
      <alignment horizontal="center" vertical="center"/>
    </xf>
    <xf numFmtId="2" fontId="8" fillId="0" borderId="11" xfId="0" applyNumberFormat="1" applyFon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2" fontId="7" fillId="14" borderId="13" xfId="0" applyNumberFormat="1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2" fontId="10" fillId="0" borderId="15" xfId="0" applyNumberFormat="1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 vertical="center"/>
    </xf>
    <xf numFmtId="2" fontId="7" fillId="15" borderId="15" xfId="0" applyNumberFormat="1" applyFont="1" applyFill="1" applyBorder="1" applyAlignment="1">
      <alignment horizontal="center" vertical="center"/>
    </xf>
    <xf numFmtId="2" fontId="7" fillId="14" borderId="15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1" fontId="7" fillId="0" borderId="16" xfId="0" applyNumberFormat="1" applyFont="1" applyFill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/>
    </xf>
    <xf numFmtId="1" fontId="6" fillId="0" borderId="20" xfId="0" applyNumberFormat="1" applyFont="1" applyFill="1" applyBorder="1" applyAlignment="1">
      <alignment horizontal="center" vertical="center"/>
    </xf>
    <xf numFmtId="2" fontId="7" fillId="14" borderId="21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1" fontId="8" fillId="14" borderId="23" xfId="0" applyNumberFormat="1" applyFont="1" applyFill="1" applyBorder="1" applyAlignment="1">
      <alignment horizontal="center" vertical="center" wrapText="1"/>
    </xf>
    <xf numFmtId="1" fontId="8" fillId="14" borderId="24" xfId="0" applyNumberFormat="1" applyFont="1" applyFill="1" applyBorder="1" applyAlignment="1">
      <alignment horizontal="center" vertical="center" wrapText="1"/>
    </xf>
    <xf numFmtId="2" fontId="8" fillId="14" borderId="24" xfId="0" applyNumberFormat="1" applyFont="1" applyFill="1" applyBorder="1" applyAlignment="1">
      <alignment horizontal="center" vertical="center" wrapText="1"/>
    </xf>
    <xf numFmtId="1" fontId="8" fillId="14" borderId="25" xfId="0" applyNumberFormat="1" applyFont="1" applyFill="1" applyBorder="1" applyAlignment="1">
      <alignment horizontal="center" vertical="center" wrapText="1"/>
    </xf>
    <xf numFmtId="1" fontId="8" fillId="14" borderId="26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16" borderId="23" xfId="0" applyFont="1" applyFill="1" applyBorder="1" applyAlignment="1">
      <alignment horizontal="center" vertical="center"/>
    </xf>
    <xf numFmtId="1" fontId="4" fillId="2" borderId="23" xfId="0" applyNumberFormat="1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2" fontId="5" fillId="16" borderId="23" xfId="0" applyNumberFormat="1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8" fillId="19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" fontId="8" fillId="16" borderId="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1" fontId="16" fillId="16" borderId="3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2" fontId="6" fillId="21" borderId="3" xfId="0" applyNumberFormat="1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1" fontId="8" fillId="18" borderId="3" xfId="0" applyNumberFormat="1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14" borderId="22" xfId="0" applyFont="1" applyFill="1" applyBorder="1" applyAlignment="1">
      <alignment horizontal="center" vertical="center" wrapText="1"/>
    </xf>
    <xf numFmtId="0" fontId="8" fillId="14" borderId="2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2" fontId="0" fillId="21" borderId="17" xfId="0" applyNumberFormat="1" applyFill="1" applyBorder="1" applyAlignment="1">
      <alignment horizontal="center" vertical="center"/>
    </xf>
    <xf numFmtId="2" fontId="0" fillId="21" borderId="32" xfId="0" applyNumberFormat="1" applyFill="1" applyBorder="1" applyAlignment="1">
      <alignment horizontal="center" vertical="center"/>
    </xf>
  </cellXfs>
  <cellStyles count="1">
    <cellStyle name="Normal" xfId="0" builtinId="0"/>
  </cellStyles>
  <dxfs count="414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7" sqref="G17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7" sqref="P7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</row>
    <row r="2" spans="1:56" ht="21" thickBot="1">
      <c r="A2" s="172" t="s">
        <v>1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</row>
    <row r="3" spans="1:56" ht="18.75">
      <c r="A3" s="173" t="s">
        <v>103</v>
      </c>
      <c r="B3" s="174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</row>
    <row r="4" spans="1:56">
      <c r="A4" s="163" t="s">
        <v>3</v>
      </c>
      <c r="B4" s="163"/>
      <c r="C4" s="2"/>
      <c r="D4" s="2">
        <v>703908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1790</v>
      </c>
      <c r="L4" s="4">
        <v>0</v>
      </c>
      <c r="M4" s="163">
        <v>1510</v>
      </c>
      <c r="N4" s="163"/>
      <c r="O4" s="4">
        <v>1320</v>
      </c>
      <c r="P4" s="4">
        <v>760</v>
      </c>
      <c r="Q4" s="3">
        <v>0</v>
      </c>
      <c r="R4" s="3">
        <v>0</v>
      </c>
      <c r="S4" s="3">
        <v>1397</v>
      </c>
      <c r="T4" s="3"/>
      <c r="U4" s="3"/>
      <c r="V4" s="3"/>
      <c r="W4" s="3"/>
      <c r="X4" s="3"/>
      <c r="Y4" s="3"/>
      <c r="Z4" s="3">
        <v>289</v>
      </c>
      <c r="AA4" s="3">
        <v>378</v>
      </c>
      <c r="AB4" s="3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63" t="s">
        <v>4</v>
      </c>
      <c r="B5" s="163"/>
      <c r="C5" s="2"/>
      <c r="D5" s="119">
        <v>578378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20070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20070</v>
      </c>
      <c r="AD7" s="34">
        <f t="shared" ref="AD7:AD28" si="1">D7*1</f>
        <v>20070</v>
      </c>
      <c r="AE7" s="36">
        <f t="shared" ref="AE7:AE28" si="2">D7*2.75%</f>
        <v>551.92499999999995</v>
      </c>
      <c r="AF7" s="36">
        <f t="shared" ref="AF7:AF28" si="3">AD7*0.95%</f>
        <v>190.66499999999999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551.92499999999995</v>
      </c>
      <c r="AP7" s="39"/>
      <c r="AQ7" s="40">
        <v>138</v>
      </c>
      <c r="AR7" s="41">
        <f>AC7-AE7-AG7-AJ7-AK7-AL7-AM7-AN7-AP7-AQ7</f>
        <v>19380.075000000001</v>
      </c>
      <c r="AS7" s="42">
        <f t="shared" ref="AS7:AS19" si="5">AF7+AH7+AI7</f>
        <v>190.66499999999999</v>
      </c>
      <c r="AT7" s="43">
        <f t="shared" ref="AT7:AT19" si="6">AS7-AQ7-AN7</f>
        <v>52.664999999999992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9971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>
        <v>7</v>
      </c>
      <c r="T8" s="31"/>
      <c r="U8" s="31"/>
      <c r="V8" s="31"/>
      <c r="W8" s="31"/>
      <c r="X8" s="31"/>
      <c r="Y8" s="31"/>
      <c r="Z8" s="31"/>
      <c r="AA8" s="31">
        <v>3</v>
      </c>
      <c r="AB8" s="31"/>
      <c r="AC8" s="35">
        <f t="shared" si="0"/>
        <v>11872</v>
      </c>
      <c r="AD8" s="31">
        <f t="shared" si="1"/>
        <v>9971</v>
      </c>
      <c r="AE8" s="49">
        <f t="shared" si="2"/>
        <v>274.20249999999999</v>
      </c>
      <c r="AF8" s="49">
        <f t="shared" si="3"/>
        <v>94.724499999999992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274.20249999999999</v>
      </c>
      <c r="AP8" s="51"/>
      <c r="AQ8" s="40">
        <v>158</v>
      </c>
      <c r="AR8" s="41">
        <f t="shared" ref="AR8:AR28" si="10">AC8-AE8-AG8-AJ8-AK8-AL8-AM8-AN8-AP8-AQ8</f>
        <v>11439.797500000001</v>
      </c>
      <c r="AS8" s="52">
        <f t="shared" si="5"/>
        <v>94.724499999999992</v>
      </c>
      <c r="AT8" s="53">
        <f t="shared" si="6"/>
        <v>-63.275500000000008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20073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20073</v>
      </c>
      <c r="AD9" s="31">
        <f t="shared" si="1"/>
        <v>20073</v>
      </c>
      <c r="AE9" s="49">
        <f t="shared" si="2"/>
        <v>552.00750000000005</v>
      </c>
      <c r="AF9" s="49">
        <f t="shared" si="3"/>
        <v>190.6935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552.00750000000005</v>
      </c>
      <c r="AP9" s="51"/>
      <c r="AQ9" s="40">
        <v>140</v>
      </c>
      <c r="AR9" s="41">
        <f t="shared" si="10"/>
        <v>19380.9925</v>
      </c>
      <c r="AS9" s="52">
        <f t="shared" si="5"/>
        <v>190.6935</v>
      </c>
      <c r="AT9" s="53">
        <f t="shared" si="6"/>
        <v>50.6935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8032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8032</v>
      </c>
      <c r="AD10" s="31">
        <f>D10*1</f>
        <v>8032</v>
      </c>
      <c r="AE10" s="49">
        <f>D10*2.75%</f>
        <v>220.88</v>
      </c>
      <c r="AF10" s="49">
        <f>AD10*0.95%</f>
        <v>76.304000000000002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220.88</v>
      </c>
      <c r="AP10" s="51"/>
      <c r="AQ10" s="40">
        <v>51</v>
      </c>
      <c r="AR10" s="41">
        <f t="shared" si="10"/>
        <v>7760.12</v>
      </c>
      <c r="AS10" s="52">
        <f>AF10+AH10+AI10</f>
        <v>76.304000000000002</v>
      </c>
      <c r="AT10" s="53">
        <f>AS10-AQ10-AN10</f>
        <v>25.304000000000002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7820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7820</v>
      </c>
      <c r="AD11" s="31">
        <f t="shared" si="1"/>
        <v>7820</v>
      </c>
      <c r="AE11" s="49">
        <f t="shared" si="2"/>
        <v>215.05</v>
      </c>
      <c r="AF11" s="49">
        <f t="shared" si="3"/>
        <v>74.289999999999992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215.05</v>
      </c>
      <c r="AP11" s="51"/>
      <c r="AQ11" s="40">
        <v>55</v>
      </c>
      <c r="AR11" s="41">
        <f t="shared" si="10"/>
        <v>7549.95</v>
      </c>
      <c r="AS11" s="52">
        <f t="shared" si="5"/>
        <v>74.289999999999992</v>
      </c>
      <c r="AT11" s="53">
        <f t="shared" si="6"/>
        <v>19.289999999999992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9094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>
        <v>10</v>
      </c>
      <c r="T12" s="31"/>
      <c r="U12" s="31"/>
      <c r="V12" s="31"/>
      <c r="W12" s="31"/>
      <c r="X12" s="31"/>
      <c r="Y12" s="31"/>
      <c r="Z12" s="31"/>
      <c r="AA12" s="31">
        <v>10</v>
      </c>
      <c r="AB12" s="31"/>
      <c r="AC12" s="35">
        <f>D12*1+E12*999+F12*499+G12*75+H12*50+I12*30+K12*20+L12*19+M12*10+P12*9+N12*10+J12*29+S12*191+V12*4744+W12*110+X12*450+Y12*110+Z12*191+AA12*188+AB12*182+U12*30+T12*350+R12*4+Q12*5+O12*9</f>
        <v>12884</v>
      </c>
      <c r="AD12" s="31">
        <f>D12*1</f>
        <v>9094</v>
      </c>
      <c r="AE12" s="49">
        <f>D12*2.75%</f>
        <v>250.08500000000001</v>
      </c>
      <c r="AF12" s="49">
        <f>AD12*0.95%</f>
        <v>86.393000000000001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250.08500000000001</v>
      </c>
      <c r="AP12" s="51"/>
      <c r="AQ12" s="40">
        <v>63</v>
      </c>
      <c r="AR12" s="41">
        <f t="shared" si="10"/>
        <v>12570.915000000001</v>
      </c>
      <c r="AS12" s="52">
        <f>AF12+AH12+AI12</f>
        <v>86.393000000000001</v>
      </c>
      <c r="AT12" s="53">
        <f>AS12-AQ12-AN12</f>
        <v>23.393000000000001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9023</v>
      </c>
      <c r="E13" s="48"/>
      <c r="F13" s="47"/>
      <c r="G13" s="48"/>
      <c r="H13" s="48"/>
      <c r="I13" s="48"/>
      <c r="J13" s="48"/>
      <c r="K13" s="48">
        <v>10</v>
      </c>
      <c r="L13" s="48"/>
      <c r="M13" s="48"/>
      <c r="N13" s="48"/>
      <c r="O13" s="48"/>
      <c r="P13" s="48">
        <v>10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9313</v>
      </c>
      <c r="AD13" s="31">
        <f t="shared" si="1"/>
        <v>9023</v>
      </c>
      <c r="AE13" s="49">
        <f t="shared" si="2"/>
        <v>248.13249999999999</v>
      </c>
      <c r="AF13" s="49">
        <f t="shared" si="3"/>
        <v>85.718499999999992</v>
      </c>
      <c r="AG13" s="36">
        <f t="shared" si="7"/>
        <v>7.9749999999999996</v>
      </c>
      <c r="AH13" s="49">
        <f t="shared" si="4"/>
        <v>2.7549999999999999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248.6825</v>
      </c>
      <c r="AP13" s="51"/>
      <c r="AQ13" s="40">
        <v>66</v>
      </c>
      <c r="AR13" s="41">
        <f t="shared" si="10"/>
        <v>8990.8924999999999</v>
      </c>
      <c r="AS13" s="52">
        <f t="shared" si="5"/>
        <v>88.473499999999987</v>
      </c>
      <c r="AT13" s="53">
        <f>AS13-AQ13-AN13</f>
        <v>22.473499999999987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26671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>
        <v>5</v>
      </c>
      <c r="AA14" s="31">
        <v>5</v>
      </c>
      <c r="AB14" s="31"/>
      <c r="AC14" s="35">
        <f t="shared" si="0"/>
        <v>30476</v>
      </c>
      <c r="AD14" s="31">
        <f t="shared" si="1"/>
        <v>26671</v>
      </c>
      <c r="AE14" s="49">
        <f t="shared" si="2"/>
        <v>733.45249999999999</v>
      </c>
      <c r="AF14" s="49">
        <f t="shared" si="3"/>
        <v>253.37449999999998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733.45249999999999</v>
      </c>
      <c r="AP14" s="51"/>
      <c r="AQ14" s="40">
        <v>193</v>
      </c>
      <c r="AR14" s="41">
        <f>AC14-AE14-AG14-AJ14-AK14-AL14-AM14-AN14-AP14-AQ14</f>
        <v>29549.547500000001</v>
      </c>
      <c r="AS14" s="52">
        <f t="shared" si="5"/>
        <v>253.37449999999998</v>
      </c>
      <c r="AT14" s="60">
        <f t="shared" si="6"/>
        <v>60.374499999999983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14310</v>
      </c>
      <c r="E15" s="48"/>
      <c r="F15" s="47"/>
      <c r="G15" s="48"/>
      <c r="H15" s="48"/>
      <c r="I15" s="48"/>
      <c r="J15" s="48"/>
      <c r="K15" s="48">
        <v>50</v>
      </c>
      <c r="L15" s="48"/>
      <c r="M15" s="48"/>
      <c r="N15" s="48"/>
      <c r="O15" s="48"/>
      <c r="P15" s="48">
        <v>10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15400</v>
      </c>
      <c r="AD15" s="31">
        <f t="shared" si="1"/>
        <v>14310</v>
      </c>
      <c r="AE15" s="49">
        <f t="shared" si="2"/>
        <v>393.52499999999998</v>
      </c>
      <c r="AF15" s="49">
        <f t="shared" si="3"/>
        <v>135.94499999999999</v>
      </c>
      <c r="AG15" s="36">
        <f t="shared" si="7"/>
        <v>29.975000000000001</v>
      </c>
      <c r="AH15" s="49">
        <f t="shared" si="4"/>
        <v>10.355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395.17500000000001</v>
      </c>
      <c r="AP15" s="51"/>
      <c r="AQ15" s="40">
        <v>120</v>
      </c>
      <c r="AR15" s="41">
        <f t="shared" si="10"/>
        <v>14856.5</v>
      </c>
      <c r="AS15" s="52">
        <f>AF15+AH15+AI15</f>
        <v>146.29999999999998</v>
      </c>
      <c r="AT15" s="53">
        <f>AS15-AQ15-AN15</f>
        <v>26.299999999999983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22110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22710</v>
      </c>
      <c r="AD16" s="31">
        <f t="shared" si="1"/>
        <v>22110</v>
      </c>
      <c r="AE16" s="49">
        <f t="shared" si="2"/>
        <v>608.02499999999998</v>
      </c>
      <c r="AF16" s="49">
        <f t="shared" si="3"/>
        <v>210.04499999999999</v>
      </c>
      <c r="AG16" s="36">
        <f t="shared" si="7"/>
        <v>16.5</v>
      </c>
      <c r="AH16" s="49">
        <f t="shared" si="4"/>
        <v>5.7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609.67499999999995</v>
      </c>
      <c r="AP16" s="51"/>
      <c r="AQ16" s="40">
        <v>136</v>
      </c>
      <c r="AR16" s="41">
        <f>AC16-AE16-AG16-AJ16-AK16-AL16-AM16-AN16-AP16-AQ16</f>
        <v>21949.474999999999</v>
      </c>
      <c r="AS16" s="52">
        <f t="shared" si="5"/>
        <v>215.74499999999998</v>
      </c>
      <c r="AT16" s="53">
        <f t="shared" si="6"/>
        <v>79.744999999999976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17498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17498</v>
      </c>
      <c r="AD17" s="31">
        <f>D17*1</f>
        <v>17498</v>
      </c>
      <c r="AE17" s="49">
        <f>D17*2.75%</f>
        <v>481.19499999999999</v>
      </c>
      <c r="AF17" s="49">
        <f>AD17*0.95%</f>
        <v>166.23099999999999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481.19499999999999</v>
      </c>
      <c r="AP17" s="51"/>
      <c r="AQ17" s="40">
        <v>100</v>
      </c>
      <c r="AR17" s="41">
        <f>AC17-AE17-AG17-AJ17-AK17-AL17-AM17-AN17-AP17-AQ17</f>
        <v>16916.805</v>
      </c>
      <c r="AS17" s="52">
        <f>AF17+AH17+AI17</f>
        <v>166.23099999999999</v>
      </c>
      <c r="AT17" s="53">
        <f>AS17-AQ17-AN17</f>
        <v>66.230999999999995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9973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9973</v>
      </c>
      <c r="AD18" s="31">
        <f>D18*1</f>
        <v>9973</v>
      </c>
      <c r="AE18" s="49">
        <f>D18*2.75%</f>
        <v>274.25749999999999</v>
      </c>
      <c r="AF18" s="49">
        <f>AD18*0.95%</f>
        <v>94.743499999999997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274.25749999999999</v>
      </c>
      <c r="AP18" s="51"/>
      <c r="AQ18" s="40">
        <v>200</v>
      </c>
      <c r="AR18" s="41">
        <f t="shared" si="10"/>
        <v>9498.7425000000003</v>
      </c>
      <c r="AS18" s="52">
        <f>AF18+AH18+AI18</f>
        <v>94.743499999999997</v>
      </c>
      <c r="AT18" s="53">
        <f>AS18-AQ18-AN18</f>
        <v>-105.2565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20077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20077</v>
      </c>
      <c r="AD19" s="31">
        <f t="shared" si="1"/>
        <v>20077</v>
      </c>
      <c r="AE19" s="49">
        <f t="shared" si="2"/>
        <v>552.11749999999995</v>
      </c>
      <c r="AF19" s="49">
        <f t="shared" si="3"/>
        <v>190.73149999999998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552.11749999999995</v>
      </c>
      <c r="AP19" s="51"/>
      <c r="AQ19" s="63">
        <v>199</v>
      </c>
      <c r="AR19" s="64">
        <f>AC19-AE19-AG19-AJ19-AK19-AL19-AM19-AN19-AP19-AQ19</f>
        <v>19325.8825</v>
      </c>
      <c r="AS19" s="52">
        <f t="shared" si="5"/>
        <v>190.73149999999998</v>
      </c>
      <c r="AT19" s="52">
        <f t="shared" si="6"/>
        <v>-8.2685000000000173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9147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9147</v>
      </c>
      <c r="AD20" s="31">
        <f t="shared" si="1"/>
        <v>9147</v>
      </c>
      <c r="AE20" s="49">
        <f t="shared" si="2"/>
        <v>251.54249999999999</v>
      </c>
      <c r="AF20" s="49">
        <f t="shared" si="3"/>
        <v>86.896500000000003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251.54249999999999</v>
      </c>
      <c r="AP20" s="51"/>
      <c r="AQ20" s="63">
        <v>130</v>
      </c>
      <c r="AR20" s="64">
        <f>AC20-AE20-AG20-AJ20-AK20-AL20-AM20-AN20-AP20-AQ20</f>
        <v>8765.4575000000004</v>
      </c>
      <c r="AS20" s="52">
        <f>AF20+AH20+AI20</f>
        <v>86.896500000000003</v>
      </c>
      <c r="AT20" s="52">
        <f>AS20-AQ20-AN20</f>
        <v>-43.103499999999997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12004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12004</v>
      </c>
      <c r="AD21" s="31">
        <f t="shared" si="1"/>
        <v>12004</v>
      </c>
      <c r="AE21" s="49">
        <f t="shared" si="2"/>
        <v>330.11</v>
      </c>
      <c r="AF21" s="49">
        <f t="shared" si="3"/>
        <v>114.038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330.11</v>
      </c>
      <c r="AP21" s="51"/>
      <c r="AQ21" s="63">
        <v>84</v>
      </c>
      <c r="AR21" s="65">
        <f t="shared" si="10"/>
        <v>11589.89</v>
      </c>
      <c r="AS21" s="52">
        <f t="shared" ref="AS21:AS28" si="11">AF21+AH21+AI21</f>
        <v>114.038</v>
      </c>
      <c r="AT21" s="52">
        <f t="shared" ref="AT21:AT28" si="12">AS21-AQ21-AN21</f>
        <v>30.037999999999997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23749</v>
      </c>
      <c r="E22" s="48"/>
      <c r="F22" s="47"/>
      <c r="G22" s="48"/>
      <c r="H22" s="48"/>
      <c r="I22" s="48"/>
      <c r="J22" s="48"/>
      <c r="K22" s="48">
        <v>50</v>
      </c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24749</v>
      </c>
      <c r="AD22" s="31">
        <f t="shared" si="1"/>
        <v>23749</v>
      </c>
      <c r="AE22" s="49">
        <f t="shared" si="2"/>
        <v>653.09749999999997</v>
      </c>
      <c r="AF22" s="49">
        <f t="shared" si="3"/>
        <v>225.6155</v>
      </c>
      <c r="AG22" s="36">
        <f t="shared" si="7"/>
        <v>27.5</v>
      </c>
      <c r="AH22" s="49">
        <f t="shared" si="4"/>
        <v>9.5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654.47249999999997</v>
      </c>
      <c r="AP22" s="51"/>
      <c r="AQ22" s="63">
        <v>190</v>
      </c>
      <c r="AR22" s="65">
        <f>AC22-AE22-AG22-AJ22-AK22-AL22-AM22-AN22-AP22-AQ22</f>
        <v>23878.4025</v>
      </c>
      <c r="AS22" s="52">
        <f>AF22+AH22+AI22</f>
        <v>235.1155</v>
      </c>
      <c r="AT22" s="52">
        <f>AS22-AQ22-AN22</f>
        <v>45.115499999999997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11039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11039</v>
      </c>
      <c r="AD23" s="31">
        <f t="shared" si="1"/>
        <v>11039</v>
      </c>
      <c r="AE23" s="49">
        <f t="shared" si="2"/>
        <v>303.57249999999999</v>
      </c>
      <c r="AF23" s="49">
        <f t="shared" si="3"/>
        <v>104.87049999999999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303.57249999999999</v>
      </c>
      <c r="AP23" s="51"/>
      <c r="AQ23" s="63">
        <v>110</v>
      </c>
      <c r="AR23" s="65">
        <f t="shared" si="10"/>
        <v>10625.4275</v>
      </c>
      <c r="AS23" s="52">
        <f t="shared" si="11"/>
        <v>104.87049999999999</v>
      </c>
      <c r="AT23" s="52">
        <f t="shared" si="12"/>
        <v>-5.1295000000000073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23949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23949</v>
      </c>
      <c r="AD24" s="31">
        <f t="shared" si="1"/>
        <v>23949</v>
      </c>
      <c r="AE24" s="49">
        <f t="shared" si="2"/>
        <v>658.59749999999997</v>
      </c>
      <c r="AF24" s="49">
        <f t="shared" si="3"/>
        <v>227.5155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658.59749999999997</v>
      </c>
      <c r="AP24" s="51"/>
      <c r="AQ24" s="63">
        <v>130</v>
      </c>
      <c r="AR24" s="65">
        <f t="shared" si="10"/>
        <v>23160.4025</v>
      </c>
      <c r="AS24" s="52">
        <f t="shared" si="11"/>
        <v>227.5155</v>
      </c>
      <c r="AT24" s="52">
        <f t="shared" si="12"/>
        <v>97.515500000000003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13761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13761</v>
      </c>
      <c r="AD25" s="31">
        <f t="shared" si="1"/>
        <v>13761</v>
      </c>
      <c r="AE25" s="49">
        <f t="shared" si="2"/>
        <v>378.42750000000001</v>
      </c>
      <c r="AF25" s="49">
        <f t="shared" si="3"/>
        <v>130.7295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378.42750000000001</v>
      </c>
      <c r="AP25" s="51"/>
      <c r="AQ25" s="63">
        <v>130</v>
      </c>
      <c r="AR25" s="65">
        <f t="shared" si="10"/>
        <v>13252.5725</v>
      </c>
      <c r="AS25" s="52">
        <f t="shared" si="11"/>
        <v>130.7295</v>
      </c>
      <c r="AT25" s="52">
        <f t="shared" si="12"/>
        <v>0.72950000000000159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14943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14943</v>
      </c>
      <c r="AD26" s="31">
        <f t="shared" si="1"/>
        <v>14943</v>
      </c>
      <c r="AE26" s="49">
        <f t="shared" si="2"/>
        <v>410.9325</v>
      </c>
      <c r="AF26" s="49">
        <f t="shared" si="3"/>
        <v>141.95849999999999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410.9325</v>
      </c>
      <c r="AP26" s="51"/>
      <c r="AQ26" s="63">
        <v>132</v>
      </c>
      <c r="AR26" s="65">
        <f t="shared" si="10"/>
        <v>14400.067499999999</v>
      </c>
      <c r="AS26" s="52">
        <f t="shared" si="11"/>
        <v>141.95849999999999</v>
      </c>
      <c r="AT26" s="52">
        <f t="shared" si="12"/>
        <v>9.9584999999999866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8738</v>
      </c>
      <c r="E27" s="48"/>
      <c r="F27" s="47"/>
      <c r="G27" s="48"/>
      <c r="H27" s="48"/>
      <c r="I27" s="48"/>
      <c r="J27" s="48"/>
      <c r="K27" s="47">
        <v>100</v>
      </c>
      <c r="L27" s="48"/>
      <c r="M27" s="48">
        <v>90</v>
      </c>
      <c r="N27" s="48"/>
      <c r="O27" s="48"/>
      <c r="P27" s="48"/>
      <c r="Q27" s="31"/>
      <c r="R27" s="31"/>
      <c r="S27" s="31">
        <v>19</v>
      </c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17147</v>
      </c>
      <c r="AD27" s="31">
        <f t="shared" si="1"/>
        <v>8738</v>
      </c>
      <c r="AE27" s="49">
        <f t="shared" si="2"/>
        <v>240.29499999999999</v>
      </c>
      <c r="AF27" s="49">
        <f t="shared" si="3"/>
        <v>83.010999999999996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245.52</v>
      </c>
      <c r="AP27" s="51"/>
      <c r="AQ27" s="63">
        <v>150</v>
      </c>
      <c r="AR27" s="65">
        <f t="shared" si="10"/>
        <v>16676.955000000002</v>
      </c>
      <c r="AS27" s="52">
        <f t="shared" si="11"/>
        <v>110.56099999999999</v>
      </c>
      <c r="AT27" s="52">
        <f t="shared" si="12"/>
        <v>-39.439000000000007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65" t="s">
        <v>71</v>
      </c>
      <c r="B29" s="166"/>
      <c r="C29" s="166"/>
      <c r="D29" s="81">
        <f t="shared" ref="D29:AQ29" si="14">SUM(D7:D28)</f>
        <v>312052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150</v>
      </c>
      <c r="N29" s="81">
        <f t="shared" si="15"/>
        <v>0</v>
      </c>
      <c r="O29" s="81">
        <f>SUM(O7:O27)</f>
        <v>0</v>
      </c>
      <c r="P29" s="81">
        <f>SUM(P7:P27)</f>
        <v>20</v>
      </c>
      <c r="Q29" s="81">
        <f t="shared" si="14"/>
        <v>0</v>
      </c>
      <c r="R29" s="81">
        <f t="shared" si="14"/>
        <v>0</v>
      </c>
      <c r="S29" s="81">
        <f t="shared" si="14"/>
        <v>46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28</v>
      </c>
      <c r="AB29" s="81">
        <f t="shared" si="14"/>
        <v>0</v>
      </c>
      <c r="AC29" s="82">
        <f t="shared" si="14"/>
        <v>332937</v>
      </c>
      <c r="AD29" s="82">
        <f t="shared" si="14"/>
        <v>312052</v>
      </c>
      <c r="AE29" s="82">
        <f t="shared" si="14"/>
        <v>8581.4299999999985</v>
      </c>
      <c r="AF29" s="82">
        <f t="shared" si="14"/>
        <v>2964.4939999999997</v>
      </c>
      <c r="AG29" s="82">
        <f t="shared" si="14"/>
        <v>161.69999999999999</v>
      </c>
      <c r="AH29" s="82">
        <f t="shared" si="14"/>
        <v>55.86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8591.8799999999992</v>
      </c>
      <c r="AP29" s="82">
        <f t="shared" si="14"/>
        <v>0</v>
      </c>
      <c r="AQ29" s="84">
        <f t="shared" si="14"/>
        <v>2675</v>
      </c>
      <c r="AR29" s="85">
        <f>SUM(AR7:AR28)</f>
        <v>321518.87</v>
      </c>
      <c r="AS29" s="85">
        <f>SUM(AS7:AS28)</f>
        <v>3020.3539999999998</v>
      </c>
      <c r="AT29" s="85">
        <f>SUM(AT7:AT28)</f>
        <v>345.35399999999987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7" t="s">
        <v>72</v>
      </c>
      <c r="B30" s="180"/>
      <c r="C30" s="168"/>
      <c r="D30" s="90">
        <f t="shared" ref="D30:AB30" si="16">D4+D5-D29</f>
        <v>970234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1580</v>
      </c>
      <c r="L30" s="90">
        <f t="shared" si="16"/>
        <v>0</v>
      </c>
      <c r="M30" s="90">
        <f>M4+M5-M29</f>
        <v>1360</v>
      </c>
      <c r="N30" s="90">
        <f t="shared" si="16"/>
        <v>0</v>
      </c>
      <c r="O30" s="90">
        <f t="shared" si="16"/>
        <v>1320</v>
      </c>
      <c r="P30" s="90">
        <f t="shared" si="16"/>
        <v>740</v>
      </c>
      <c r="Q30" s="90">
        <f t="shared" si="16"/>
        <v>0</v>
      </c>
      <c r="R30" s="90">
        <f t="shared" si="16"/>
        <v>0</v>
      </c>
      <c r="S30" s="90">
        <f>S4+S5-S29</f>
        <v>1351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284</v>
      </c>
      <c r="AA30" s="90">
        <f t="shared" si="16"/>
        <v>350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-20</v>
      </c>
      <c r="L31" s="97"/>
      <c r="M31" s="97">
        <v>-100</v>
      </c>
      <c r="N31" s="97"/>
      <c r="O31" s="97">
        <v>-10</v>
      </c>
      <c r="P31" s="97">
        <v>-190</v>
      </c>
      <c r="Q31" s="96"/>
      <c r="R31" s="96"/>
      <c r="S31" s="95"/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O32" s="99"/>
      <c r="P32" s="44"/>
      <c r="Q32" s="5"/>
      <c r="R32" s="5"/>
      <c r="S32" s="5"/>
      <c r="AR32" s="170" t="s">
        <v>75</v>
      </c>
      <c r="AS32" s="170"/>
      <c r="AT32" s="170"/>
      <c r="AU32" s="100"/>
    </row>
    <row r="33" spans="1:48" ht="15.75">
      <c r="A33" s="5"/>
      <c r="B33" s="5"/>
      <c r="C33" s="56"/>
      <c r="D33" s="176"/>
      <c r="E33" s="176"/>
      <c r="F33" s="176"/>
      <c r="G33" s="176"/>
      <c r="H33" s="176"/>
      <c r="I33" s="176"/>
      <c r="J33" s="176"/>
      <c r="K33" s="176"/>
      <c r="L33" s="112"/>
      <c r="M33" s="112"/>
      <c r="P33" s="5"/>
      <c r="Q33" s="5"/>
      <c r="R33" s="5"/>
      <c r="AR33" s="102">
        <v>17203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78"/>
      <c r="E34" s="178"/>
      <c r="F34" s="178"/>
      <c r="G34" s="178"/>
      <c r="H34" s="178"/>
      <c r="I34" s="178"/>
      <c r="J34" s="178"/>
      <c r="K34" s="178"/>
      <c r="L34" s="113"/>
      <c r="M34" s="114"/>
      <c r="N34" s="44"/>
      <c r="O34" s="44"/>
      <c r="P34" s="5"/>
      <c r="Q34" s="5"/>
      <c r="AC34" s="99"/>
      <c r="AQ34" s="5"/>
      <c r="AR34" s="67">
        <v>31925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6"/>
      <c r="E35" s="176"/>
      <c r="F35" s="176"/>
      <c r="G35" s="176"/>
      <c r="H35" s="176"/>
      <c r="I35" s="176"/>
      <c r="J35" s="176"/>
      <c r="K35" s="176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76"/>
      <c r="E36" s="176"/>
      <c r="F36" s="176"/>
      <c r="G36" s="176"/>
      <c r="H36" s="176"/>
      <c r="I36" s="176"/>
      <c r="J36" s="176"/>
      <c r="K36" s="176"/>
      <c r="L36" s="112"/>
      <c r="M36" s="114"/>
      <c r="O36" s="5"/>
      <c r="P36" s="5"/>
      <c r="Q36" s="5"/>
      <c r="AQ36" s="5"/>
      <c r="AR36" s="67">
        <v>14856</v>
      </c>
      <c r="AS36" s="67" t="s">
        <v>102</v>
      </c>
      <c r="AT36" s="67"/>
    </row>
    <row r="37" spans="1:48" ht="15.75">
      <c r="A37" s="5"/>
      <c r="B37" s="5"/>
      <c r="C37" s="56"/>
      <c r="D37" s="176"/>
      <c r="E37" s="176"/>
      <c r="F37" s="176"/>
      <c r="G37" s="176"/>
      <c r="H37" s="176"/>
      <c r="I37" s="176"/>
      <c r="J37" s="176"/>
      <c r="K37" s="176"/>
      <c r="L37" s="115"/>
      <c r="M37" s="114"/>
      <c r="O37" s="99"/>
      <c r="AR37" s="50">
        <v>38711</v>
      </c>
      <c r="AS37" s="67" t="s">
        <v>94</v>
      </c>
      <c r="AT37" s="67"/>
    </row>
    <row r="38" spans="1:48" ht="15.75">
      <c r="A38" s="107"/>
      <c r="B38" s="107"/>
      <c r="C38" s="56"/>
      <c r="D38" s="176"/>
      <c r="E38" s="176"/>
      <c r="F38" s="176"/>
      <c r="G38" s="176"/>
      <c r="H38" s="176"/>
      <c r="I38" s="176"/>
      <c r="J38" s="176"/>
      <c r="K38" s="176"/>
      <c r="L38" s="112"/>
      <c r="M38" s="112"/>
      <c r="AR38" s="67">
        <v>10200</v>
      </c>
      <c r="AS38" s="67" t="s">
        <v>82</v>
      </c>
      <c r="AT38" s="67"/>
    </row>
    <row r="39" spans="1:48" ht="15.75">
      <c r="A39" s="5"/>
      <c r="B39" s="5"/>
      <c r="C39" s="56"/>
      <c r="D39" s="176"/>
      <c r="E39" s="176"/>
      <c r="F39" s="176"/>
      <c r="G39" s="176"/>
      <c r="H39" s="176"/>
      <c r="I39" s="176"/>
      <c r="J39" s="176"/>
      <c r="K39" s="176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77"/>
      <c r="E40" s="177"/>
      <c r="F40" s="177"/>
      <c r="G40" s="177"/>
      <c r="H40" s="177"/>
      <c r="I40" s="177"/>
      <c r="J40" s="177"/>
      <c r="K40" s="177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131502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285" priority="26" stopIfTrue="1" operator="greaterThan">
      <formula>0</formula>
    </cfRule>
  </conditionalFormatting>
  <conditionalFormatting sqref="AQ32">
    <cfRule type="cellIs" dxfId="284" priority="24" operator="greaterThan">
      <formula>$AQ$7:$AQ$18&lt;100</formula>
    </cfRule>
    <cfRule type="cellIs" dxfId="283" priority="25" operator="greaterThan">
      <formula>100</formula>
    </cfRule>
  </conditionalFormatting>
  <conditionalFormatting sqref="K4:P30 D30:J30 Q30:AB30">
    <cfRule type="cellIs" dxfId="282" priority="23" operator="equal">
      <formula>212030016606640</formula>
    </cfRule>
  </conditionalFormatting>
  <conditionalFormatting sqref="K4:K30 L29:P29 D30:J30 L30:AB30">
    <cfRule type="cellIs" dxfId="281" priority="21" operator="equal">
      <formula>$K$4</formula>
    </cfRule>
    <cfRule type="cellIs" dxfId="280" priority="22" operator="equal">
      <formula>2120</formula>
    </cfRule>
  </conditionalFormatting>
  <conditionalFormatting sqref="M4:N30 D30:L30">
    <cfRule type="cellIs" dxfId="279" priority="19" operator="equal">
      <formula>$M$4</formula>
    </cfRule>
    <cfRule type="cellIs" dxfId="278" priority="20" operator="equal">
      <formula>300</formula>
    </cfRule>
  </conditionalFormatting>
  <conditionalFormatting sqref="O4:O30">
    <cfRule type="cellIs" dxfId="277" priority="17" operator="equal">
      <formula>$O$4</formula>
    </cfRule>
    <cfRule type="cellIs" dxfId="276" priority="18" operator="equal">
      <formula>1660</formula>
    </cfRule>
  </conditionalFormatting>
  <conditionalFormatting sqref="P4:P30">
    <cfRule type="cellIs" dxfId="275" priority="15" operator="equal">
      <formula>$P$4</formula>
    </cfRule>
    <cfRule type="cellIs" dxfId="274" priority="16" operator="equal">
      <formula>6640</formula>
    </cfRule>
  </conditionalFormatting>
  <conditionalFormatting sqref="AT6:AT29">
    <cfRule type="cellIs" dxfId="273" priority="14" operator="lessThan">
      <formula>0</formula>
    </cfRule>
  </conditionalFormatting>
  <conditionalFormatting sqref="AT7:AT18">
    <cfRule type="cellIs" dxfId="272" priority="11" operator="lessThan">
      <formula>0</formula>
    </cfRule>
    <cfRule type="cellIs" dxfId="271" priority="12" operator="lessThan">
      <formula>0</formula>
    </cfRule>
    <cfRule type="cellIs" dxfId="270" priority="13" operator="lessThan">
      <formula>0</formula>
    </cfRule>
  </conditionalFormatting>
  <conditionalFormatting sqref="K4:K29 L29:P29">
    <cfRule type="cellIs" dxfId="269" priority="10" operator="equal">
      <formula>$K$4</formula>
    </cfRule>
  </conditionalFormatting>
  <conditionalFormatting sqref="D4:D30">
    <cfRule type="cellIs" dxfId="268" priority="9" operator="equal">
      <formula>$D$4</formula>
    </cfRule>
  </conditionalFormatting>
  <conditionalFormatting sqref="S4:S30">
    <cfRule type="cellIs" dxfId="267" priority="8" operator="equal">
      <formula>$S$4</formula>
    </cfRule>
  </conditionalFormatting>
  <conditionalFormatting sqref="Z4:Z30">
    <cfRule type="cellIs" dxfId="266" priority="7" operator="equal">
      <formula>$Z$4</formula>
    </cfRule>
  </conditionalFormatting>
  <conditionalFormatting sqref="AA4:AA30">
    <cfRule type="cellIs" dxfId="265" priority="6" operator="equal">
      <formula>$AA$4</formula>
    </cfRule>
  </conditionalFormatting>
  <conditionalFormatting sqref="AB4:AB30">
    <cfRule type="cellIs" dxfId="264" priority="5" operator="equal">
      <formula>$AB$4</formula>
    </cfRule>
  </conditionalFormatting>
  <conditionalFormatting sqref="AB30">
    <cfRule type="cellIs" dxfId="263" priority="4" operator="equal">
      <formula>$AB$4</formula>
    </cfRule>
  </conditionalFormatting>
  <conditionalFormatting sqref="AT7:AT29">
    <cfRule type="cellIs" dxfId="262" priority="1" operator="lessThan">
      <formula>0</formula>
    </cfRule>
    <cfRule type="cellIs" dxfId="261" priority="2" operator="lessThan">
      <formula>0</formula>
    </cfRule>
    <cfRule type="cellIs" dxfId="260" priority="3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</row>
    <row r="2" spans="1:56" ht="21" thickBot="1">
      <c r="A2" s="172" t="s">
        <v>1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</row>
    <row r="3" spans="1:56" ht="18.75">
      <c r="A3" s="173" t="s">
        <v>106</v>
      </c>
      <c r="B3" s="174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</row>
    <row r="4" spans="1:56">
      <c r="A4" s="163" t="s">
        <v>3</v>
      </c>
      <c r="B4" s="163"/>
      <c r="C4" s="2"/>
      <c r="D4" s="2">
        <v>970234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1580</v>
      </c>
      <c r="L4" s="4">
        <v>0</v>
      </c>
      <c r="M4" s="163">
        <v>1360</v>
      </c>
      <c r="N4" s="163"/>
      <c r="O4" s="4">
        <v>1320</v>
      </c>
      <c r="P4" s="4">
        <v>740</v>
      </c>
      <c r="Q4" s="3">
        <v>0</v>
      </c>
      <c r="R4" s="3">
        <v>0</v>
      </c>
      <c r="S4" s="3">
        <v>1351</v>
      </c>
      <c r="T4" s="3"/>
      <c r="U4" s="3"/>
      <c r="V4" s="3"/>
      <c r="W4" s="3"/>
      <c r="X4" s="3"/>
      <c r="Y4" s="3"/>
      <c r="Z4" s="3">
        <v>284</v>
      </c>
      <c r="AA4" s="3">
        <v>350</v>
      </c>
      <c r="AB4" s="3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63" t="s">
        <v>4</v>
      </c>
      <c r="B5" s="163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9000</v>
      </c>
      <c r="E7" s="33"/>
      <c r="F7" s="32"/>
      <c r="G7" s="33"/>
      <c r="H7" s="33"/>
      <c r="I7" s="33"/>
      <c r="J7" s="33"/>
      <c r="K7" s="33">
        <v>650</v>
      </c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22090</v>
      </c>
      <c r="AD7" s="34">
        <f t="shared" ref="AD7:AD28" si="1">D7*1</f>
        <v>9000</v>
      </c>
      <c r="AE7" s="36">
        <f t="shared" ref="AE7:AE28" si="2">D7*2.75%</f>
        <v>247.5</v>
      </c>
      <c r="AF7" s="36">
        <f t="shared" ref="AF7:AF28" si="3">AD7*0.95%</f>
        <v>85.5</v>
      </c>
      <c r="AG7" s="36">
        <f>SUM(E7*999+F7*499+G7*75+H7*50+I7*30+K7*20+L7*19+M7*10+P7*9+N7*10+J7*29+R7*4+Q7*5+O7*9)*2.8%</f>
        <v>366.52</v>
      </c>
      <c r="AH7" s="36">
        <f t="shared" ref="AH7:AH28" si="4">SUM(E7*999+F7*499+G7*75+H7*50+I7*30+J7*29+K7*20+L7*19+M7*10+N7*10+O7*9+P7*9+Q7*5+R7*4)*0.95%</f>
        <v>124.355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265.64999999999998</v>
      </c>
      <c r="AP7" s="39"/>
      <c r="AQ7" s="40">
        <v>84</v>
      </c>
      <c r="AR7" s="41">
        <f>AC7-AE7-AG7-AJ7-AK7-AL7-AM7-AN7-AP7-AQ7</f>
        <v>21391.98</v>
      </c>
      <c r="AS7" s="42">
        <f t="shared" ref="AS7:AS19" si="5">AF7+AH7+AI7</f>
        <v>209.85500000000002</v>
      </c>
      <c r="AT7" s="43">
        <f t="shared" ref="AT7:AT19" si="6">AS7-AQ7-AN7</f>
        <v>125.85500000000002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12128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12128</v>
      </c>
      <c r="AD8" s="31">
        <f t="shared" si="1"/>
        <v>12128</v>
      </c>
      <c r="AE8" s="49">
        <f t="shared" si="2"/>
        <v>333.52</v>
      </c>
      <c r="AF8" s="49">
        <f t="shared" si="3"/>
        <v>115.21599999999999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333.52</v>
      </c>
      <c r="AP8" s="51"/>
      <c r="AQ8" s="40">
        <v>125</v>
      </c>
      <c r="AR8" s="41">
        <f t="shared" ref="AR8:AR28" si="10">AC8-AE8-AG8-AJ8-AK8-AL8-AM8-AN8-AP8-AQ8</f>
        <v>11669.48</v>
      </c>
      <c r="AS8" s="52">
        <f t="shared" si="5"/>
        <v>115.21599999999999</v>
      </c>
      <c r="AT8" s="53">
        <f t="shared" si="6"/>
        <v>-9.784000000000006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11743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6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13829</v>
      </c>
      <c r="AD9" s="31">
        <f t="shared" si="1"/>
        <v>11743</v>
      </c>
      <c r="AE9" s="49">
        <f t="shared" si="2"/>
        <v>322.9325</v>
      </c>
      <c r="AF9" s="49">
        <f t="shared" si="3"/>
        <v>111.5585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322.9325</v>
      </c>
      <c r="AP9" s="51"/>
      <c r="AQ9" s="40">
        <v>106</v>
      </c>
      <c r="AR9" s="41">
        <f t="shared" si="10"/>
        <v>13400.067499999999</v>
      </c>
      <c r="AS9" s="52">
        <f t="shared" si="5"/>
        <v>111.5585</v>
      </c>
      <c r="AT9" s="53">
        <f t="shared" si="6"/>
        <v>5.5584999999999951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6797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6797</v>
      </c>
      <c r="AD10" s="31">
        <f>D10*1</f>
        <v>6797</v>
      </c>
      <c r="AE10" s="49">
        <f>D10*2.75%</f>
        <v>186.91749999999999</v>
      </c>
      <c r="AF10" s="49">
        <f>AD10*0.95%</f>
        <v>64.5715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186.91749999999999</v>
      </c>
      <c r="AP10" s="51"/>
      <c r="AQ10" s="40">
        <v>40</v>
      </c>
      <c r="AR10" s="41">
        <f t="shared" si="10"/>
        <v>6570.0825000000004</v>
      </c>
      <c r="AS10" s="52">
        <f>AF10+AH10+AI10</f>
        <v>64.5715</v>
      </c>
      <c r="AT10" s="53">
        <f>AS10-AQ10-AN10</f>
        <v>24.5715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4844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200</v>
      </c>
      <c r="N11" s="48"/>
      <c r="O11" s="58">
        <v>10</v>
      </c>
      <c r="P11" s="48">
        <v>110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8924</v>
      </c>
      <c r="AD11" s="31">
        <f t="shared" si="1"/>
        <v>4844</v>
      </c>
      <c r="AE11" s="49">
        <f t="shared" si="2"/>
        <v>133.21</v>
      </c>
      <c r="AF11" s="49">
        <f t="shared" si="3"/>
        <v>46.018000000000001</v>
      </c>
      <c r="AG11" s="36">
        <f t="shared" si="7"/>
        <v>112.2</v>
      </c>
      <c r="AH11" s="49">
        <f t="shared" si="4"/>
        <v>38.76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143.38499999999999</v>
      </c>
      <c r="AP11" s="51"/>
      <c r="AQ11" s="40">
        <v>50</v>
      </c>
      <c r="AR11" s="41">
        <f t="shared" si="10"/>
        <v>8628.59</v>
      </c>
      <c r="AS11" s="52">
        <f t="shared" si="5"/>
        <v>84.777999999999992</v>
      </c>
      <c r="AT11" s="53">
        <f t="shared" si="6"/>
        <v>34.777999999999992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5759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5759</v>
      </c>
      <c r="AD12" s="31">
        <f>D12*1</f>
        <v>5759</v>
      </c>
      <c r="AE12" s="49">
        <f>D12*2.75%</f>
        <v>158.3725</v>
      </c>
      <c r="AF12" s="49">
        <f>AD12*0.95%</f>
        <v>54.710499999999996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158.3725</v>
      </c>
      <c r="AP12" s="51"/>
      <c r="AQ12" s="40">
        <v>40</v>
      </c>
      <c r="AR12" s="41">
        <f t="shared" si="10"/>
        <v>5560.6274999999996</v>
      </c>
      <c r="AS12" s="52">
        <f>AF12+AH12+AI12</f>
        <v>54.710499999999996</v>
      </c>
      <c r="AT12" s="53">
        <f>AS12-AQ12-AN12</f>
        <v>14.710499999999996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3550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3550</v>
      </c>
      <c r="AD13" s="31">
        <f t="shared" si="1"/>
        <v>3550</v>
      </c>
      <c r="AE13" s="49">
        <f t="shared" si="2"/>
        <v>97.625</v>
      </c>
      <c r="AF13" s="49">
        <f t="shared" si="3"/>
        <v>33.725000000000001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97.625</v>
      </c>
      <c r="AP13" s="51"/>
      <c r="AQ13" s="40">
        <v>32</v>
      </c>
      <c r="AR13" s="41">
        <f t="shared" si="10"/>
        <v>3420.375</v>
      </c>
      <c r="AS13" s="52">
        <f t="shared" si="5"/>
        <v>33.725000000000001</v>
      </c>
      <c r="AT13" s="53">
        <f>AS13-AQ13-AN13</f>
        <v>1.7250000000000014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12993</v>
      </c>
      <c r="E14" s="48"/>
      <c r="F14" s="47"/>
      <c r="G14" s="48"/>
      <c r="H14" s="48"/>
      <c r="I14" s="48"/>
      <c r="J14" s="48"/>
      <c r="K14" s="48"/>
      <c r="L14" s="48"/>
      <c r="M14" s="48">
        <v>60</v>
      </c>
      <c r="N14" s="48"/>
      <c r="O14" s="48"/>
      <c r="P14" s="48"/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>
        <v>2</v>
      </c>
      <c r="AA14" s="31">
        <v>5</v>
      </c>
      <c r="AB14" s="31"/>
      <c r="AC14" s="35">
        <f t="shared" si="0"/>
        <v>15870</v>
      </c>
      <c r="AD14" s="31">
        <f t="shared" si="1"/>
        <v>12993</v>
      </c>
      <c r="AE14" s="49">
        <f t="shared" si="2"/>
        <v>357.3075</v>
      </c>
      <c r="AF14" s="49">
        <f t="shared" si="3"/>
        <v>123.4335</v>
      </c>
      <c r="AG14" s="36">
        <f t="shared" si="7"/>
        <v>16.5</v>
      </c>
      <c r="AH14" s="49">
        <f t="shared" si="4"/>
        <v>5.7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358.95749999999998</v>
      </c>
      <c r="AP14" s="51"/>
      <c r="AQ14" s="40">
        <v>107</v>
      </c>
      <c r="AR14" s="41">
        <f>AC14-AE14-AG14-AJ14-AK14-AL14-AM14-AN14-AP14-AQ14</f>
        <v>15389.192499999999</v>
      </c>
      <c r="AS14" s="52">
        <f t="shared" si="5"/>
        <v>129.1335</v>
      </c>
      <c r="AT14" s="60">
        <f t="shared" si="6"/>
        <v>22.133499999999998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12177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>
        <v>5</v>
      </c>
      <c r="AA15" s="31"/>
      <c r="AB15" s="31"/>
      <c r="AC15" s="35">
        <f t="shared" si="0"/>
        <v>13132</v>
      </c>
      <c r="AD15" s="31">
        <f t="shared" si="1"/>
        <v>12177</v>
      </c>
      <c r="AE15" s="49">
        <f t="shared" si="2"/>
        <v>334.86750000000001</v>
      </c>
      <c r="AF15" s="49">
        <f t="shared" si="3"/>
        <v>115.6815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334.86750000000001</v>
      </c>
      <c r="AP15" s="51"/>
      <c r="AQ15" s="40">
        <v>100</v>
      </c>
      <c r="AR15" s="41">
        <f t="shared" si="10"/>
        <v>12697.1325</v>
      </c>
      <c r="AS15" s="52">
        <f>AF15+AH15+AI15</f>
        <v>115.6815</v>
      </c>
      <c r="AT15" s="53">
        <f>AS15-AQ15-AN15</f>
        <v>15.6815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16239</v>
      </c>
      <c r="E16" s="48"/>
      <c r="F16" s="47"/>
      <c r="G16" s="48"/>
      <c r="H16" s="48"/>
      <c r="I16" s="48"/>
      <c r="J16" s="48"/>
      <c r="K16" s="48"/>
      <c r="L16" s="48"/>
      <c r="M16" s="48">
        <v>100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17239</v>
      </c>
      <c r="AD16" s="31">
        <f t="shared" si="1"/>
        <v>16239</v>
      </c>
      <c r="AE16" s="49">
        <f t="shared" si="2"/>
        <v>446.57249999999999</v>
      </c>
      <c r="AF16" s="49">
        <f t="shared" si="3"/>
        <v>154.2705</v>
      </c>
      <c r="AG16" s="36">
        <f t="shared" si="7"/>
        <v>27.5</v>
      </c>
      <c r="AH16" s="49">
        <f t="shared" si="4"/>
        <v>9.5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449.32249999999999</v>
      </c>
      <c r="AP16" s="51"/>
      <c r="AQ16" s="40">
        <v>130</v>
      </c>
      <c r="AR16" s="41">
        <f>AC16-AE16-AG16-AJ16-AK16-AL16-AM16-AN16-AP16-AQ16</f>
        <v>16634.927500000002</v>
      </c>
      <c r="AS16" s="52">
        <f t="shared" si="5"/>
        <v>163.7705</v>
      </c>
      <c r="AT16" s="53">
        <f t="shared" si="6"/>
        <v>33.770499999999998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10377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12287</v>
      </c>
      <c r="AD17" s="31">
        <f>D17*1</f>
        <v>10377</v>
      </c>
      <c r="AE17" s="49">
        <f>D17*2.75%</f>
        <v>285.36750000000001</v>
      </c>
      <c r="AF17" s="49">
        <f>AD17*0.95%</f>
        <v>98.581499999999991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285.36750000000001</v>
      </c>
      <c r="AP17" s="51"/>
      <c r="AQ17" s="40">
        <v>95</v>
      </c>
      <c r="AR17" s="41">
        <f>AC17-AE17-AG17-AJ17-AK17-AL17-AM17-AN17-AP17-AQ17</f>
        <v>11906.6325</v>
      </c>
      <c r="AS17" s="52">
        <f>AF17+AH17+AI17</f>
        <v>98.581499999999991</v>
      </c>
      <c r="AT17" s="53">
        <f>AS17-AQ17-AN17</f>
        <v>3.5814999999999912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9665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>
        <v>10</v>
      </c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9855</v>
      </c>
      <c r="AD18" s="31">
        <f>D18*1</f>
        <v>9665</v>
      </c>
      <c r="AE18" s="49">
        <f>D18*2.75%</f>
        <v>265.78750000000002</v>
      </c>
      <c r="AF18" s="49">
        <f>AD18*0.95%</f>
        <v>91.817499999999995</v>
      </c>
      <c r="AG18" s="36">
        <f t="shared" si="7"/>
        <v>5.2249999999999996</v>
      </c>
      <c r="AH18" s="49">
        <f t="shared" si="4"/>
        <v>1.8049999999999999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266.33749999999998</v>
      </c>
      <c r="AP18" s="51"/>
      <c r="AQ18" s="40">
        <v>150</v>
      </c>
      <c r="AR18" s="41">
        <f t="shared" si="10"/>
        <v>9433.9874999999993</v>
      </c>
      <c r="AS18" s="52">
        <f>AF18+AH18+AI18</f>
        <v>93.622500000000002</v>
      </c>
      <c r="AT18" s="53">
        <f>AS18-AQ18-AN18</f>
        <v>-56.377499999999998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8974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10</v>
      </c>
      <c r="AB19" s="31"/>
      <c r="AC19" s="35">
        <f t="shared" si="0"/>
        <v>15629</v>
      </c>
      <c r="AD19" s="31">
        <f t="shared" si="1"/>
        <v>8974</v>
      </c>
      <c r="AE19" s="49">
        <f t="shared" si="2"/>
        <v>246.785</v>
      </c>
      <c r="AF19" s="49">
        <f t="shared" si="3"/>
        <v>85.253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246.785</v>
      </c>
      <c r="AP19" s="51"/>
      <c r="AQ19" s="63">
        <v>177</v>
      </c>
      <c r="AR19" s="64">
        <f>AC19-AE19-AG19-AJ19-AK19-AL19-AM19-AN19-AP19-AQ19</f>
        <v>15205.215</v>
      </c>
      <c r="AS19" s="52">
        <f t="shared" si="5"/>
        <v>85.253</v>
      </c>
      <c r="AT19" s="52">
        <f t="shared" si="6"/>
        <v>-91.747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6064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6064</v>
      </c>
      <c r="AD20" s="31">
        <f t="shared" si="1"/>
        <v>6064</v>
      </c>
      <c r="AE20" s="49">
        <f t="shared" si="2"/>
        <v>166.76</v>
      </c>
      <c r="AF20" s="49">
        <f t="shared" si="3"/>
        <v>57.607999999999997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166.76</v>
      </c>
      <c r="AP20" s="51"/>
      <c r="AQ20" s="63">
        <v>100</v>
      </c>
      <c r="AR20" s="64">
        <f>AC20-AE20-AG20-AJ20-AK20-AL20-AM20-AN20-AP20-AQ20</f>
        <v>5797.24</v>
      </c>
      <c r="AS20" s="52">
        <f>AF20+AH20+AI20</f>
        <v>57.607999999999997</v>
      </c>
      <c r="AT20" s="52">
        <f>AS20-AQ20-AN20</f>
        <v>-42.392000000000003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5037</v>
      </c>
      <c r="E21" s="48"/>
      <c r="F21" s="47"/>
      <c r="G21" s="48"/>
      <c r="H21" s="48"/>
      <c r="I21" s="48"/>
      <c r="J21" s="48"/>
      <c r="K21" s="48">
        <v>100</v>
      </c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7037</v>
      </c>
      <c r="AD21" s="31">
        <f t="shared" si="1"/>
        <v>5037</v>
      </c>
      <c r="AE21" s="49">
        <f t="shared" si="2"/>
        <v>138.51750000000001</v>
      </c>
      <c r="AF21" s="49">
        <f t="shared" si="3"/>
        <v>47.851500000000001</v>
      </c>
      <c r="AG21" s="36">
        <f t="shared" si="7"/>
        <v>55</v>
      </c>
      <c r="AH21" s="49">
        <f t="shared" si="4"/>
        <v>19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141.26750000000001</v>
      </c>
      <c r="AP21" s="51"/>
      <c r="AQ21" s="63">
        <v>50</v>
      </c>
      <c r="AR21" s="65">
        <f t="shared" si="10"/>
        <v>6793.4825000000001</v>
      </c>
      <c r="AS21" s="52">
        <f t="shared" ref="AS21:AS28" si="11">AF21+AH21+AI21</f>
        <v>66.851500000000001</v>
      </c>
      <c r="AT21" s="52">
        <f t="shared" ref="AT21:AT28" si="12">AS21-AQ21-AN21</f>
        <v>16.851500000000001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11765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93</v>
      </c>
      <c r="AR22" s="65">
        <f>AC22-AE22-AG22-AJ22-AK22-AL22-AM22-AN22-AP22-AQ22</f>
        <v>11400.575000000001</v>
      </c>
      <c r="AS22" s="52">
        <f>AF22+AH22+AI22</f>
        <v>93.765000000000001</v>
      </c>
      <c r="AT22" s="52">
        <f>AS22-AQ22-AN22</f>
        <v>0.76500000000000057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6088</v>
      </c>
      <c r="E23" s="48"/>
      <c r="F23" s="47"/>
      <c r="G23" s="48"/>
      <c r="H23" s="48"/>
      <c r="I23" s="48"/>
      <c r="J23" s="48"/>
      <c r="K23" s="48">
        <v>200</v>
      </c>
      <c r="L23" s="48"/>
      <c r="M23" s="48"/>
      <c r="N23" s="48"/>
      <c r="O23" s="48"/>
      <c r="P23" s="48"/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>
        <v>20</v>
      </c>
      <c r="AB23" s="31"/>
      <c r="AC23" s="35">
        <f t="shared" si="0"/>
        <v>18623</v>
      </c>
      <c r="AD23" s="31">
        <f t="shared" si="1"/>
        <v>6088</v>
      </c>
      <c r="AE23" s="49">
        <f t="shared" si="2"/>
        <v>167.42</v>
      </c>
      <c r="AF23" s="49">
        <f t="shared" si="3"/>
        <v>57.835999999999999</v>
      </c>
      <c r="AG23" s="36">
        <f t="shared" si="7"/>
        <v>110</v>
      </c>
      <c r="AH23" s="49">
        <f t="shared" si="4"/>
        <v>38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172.92</v>
      </c>
      <c r="AP23" s="51"/>
      <c r="AQ23" s="63">
        <v>60</v>
      </c>
      <c r="AR23" s="65">
        <f t="shared" si="10"/>
        <v>18285.580000000002</v>
      </c>
      <c r="AS23" s="52">
        <f t="shared" si="11"/>
        <v>95.835999999999999</v>
      </c>
      <c r="AT23" s="52">
        <f t="shared" si="12"/>
        <v>35.835999999999999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11676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11676</v>
      </c>
      <c r="AD24" s="31">
        <f t="shared" si="1"/>
        <v>11676</v>
      </c>
      <c r="AE24" s="49">
        <f t="shared" si="2"/>
        <v>321.08999999999997</v>
      </c>
      <c r="AF24" s="49">
        <f t="shared" si="3"/>
        <v>110.922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321.08999999999997</v>
      </c>
      <c r="AP24" s="51"/>
      <c r="AQ24" s="63">
        <v>95</v>
      </c>
      <c r="AR24" s="65">
        <f t="shared" si="10"/>
        <v>11259.91</v>
      </c>
      <c r="AS24" s="52">
        <f t="shared" si="11"/>
        <v>110.922</v>
      </c>
      <c r="AT24" s="52">
        <f t="shared" si="12"/>
        <v>15.921999999999997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6093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15</v>
      </c>
      <c r="T25" s="31"/>
      <c r="U25" s="31"/>
      <c r="V25" s="31"/>
      <c r="W25" s="31"/>
      <c r="X25" s="31"/>
      <c r="Y25" s="31"/>
      <c r="Z25" s="31">
        <v>20</v>
      </c>
      <c r="AA25" s="31"/>
      <c r="AB25" s="31"/>
      <c r="AC25" s="35">
        <f t="shared" si="0"/>
        <v>12778</v>
      </c>
      <c r="AD25" s="31">
        <f t="shared" si="1"/>
        <v>6093</v>
      </c>
      <c r="AE25" s="49">
        <f t="shared" si="2"/>
        <v>167.5575</v>
      </c>
      <c r="AF25" s="49">
        <f t="shared" si="3"/>
        <v>57.883499999999998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167.5575</v>
      </c>
      <c r="AP25" s="51"/>
      <c r="AQ25" s="63">
        <v>60</v>
      </c>
      <c r="AR25" s="65">
        <f t="shared" si="10"/>
        <v>12550.442499999999</v>
      </c>
      <c r="AS25" s="52">
        <f t="shared" si="11"/>
        <v>57.883499999999998</v>
      </c>
      <c r="AT25" s="52">
        <f t="shared" si="12"/>
        <v>-2.116500000000002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8582</v>
      </c>
      <c r="E26" s="48"/>
      <c r="F26" s="47"/>
      <c r="G26" s="48"/>
      <c r="H26" s="48"/>
      <c r="I26" s="48"/>
      <c r="J26" s="48"/>
      <c r="K26" s="47"/>
      <c r="L26" s="48"/>
      <c r="M26" s="48">
        <v>10</v>
      </c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8682</v>
      </c>
      <c r="AD26" s="31">
        <f t="shared" si="1"/>
        <v>8582</v>
      </c>
      <c r="AE26" s="49">
        <f t="shared" si="2"/>
        <v>236.005</v>
      </c>
      <c r="AF26" s="49">
        <f t="shared" si="3"/>
        <v>81.528999999999996</v>
      </c>
      <c r="AG26" s="36">
        <f t="shared" si="7"/>
        <v>2.75</v>
      </c>
      <c r="AH26" s="49">
        <f t="shared" si="4"/>
        <v>0.95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236.28</v>
      </c>
      <c r="AP26" s="51"/>
      <c r="AQ26" s="63">
        <v>80</v>
      </c>
      <c r="AR26" s="65">
        <f t="shared" si="10"/>
        <v>8363.2450000000008</v>
      </c>
      <c r="AS26" s="52">
        <f t="shared" si="11"/>
        <v>82.478999999999999</v>
      </c>
      <c r="AT26" s="52">
        <f t="shared" si="12"/>
        <v>2.4789999999999992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6784</v>
      </c>
      <c r="E27" s="48"/>
      <c r="F27" s="47"/>
      <c r="G27" s="48"/>
      <c r="H27" s="48"/>
      <c r="I27" s="48"/>
      <c r="J27" s="48"/>
      <c r="K27" s="47">
        <v>130</v>
      </c>
      <c r="L27" s="48"/>
      <c r="M27" s="48">
        <v>100</v>
      </c>
      <c r="N27" s="48"/>
      <c r="O27" s="48">
        <v>20</v>
      </c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10834</v>
      </c>
      <c r="AD27" s="31">
        <f t="shared" si="1"/>
        <v>6784</v>
      </c>
      <c r="AE27" s="49">
        <f t="shared" si="2"/>
        <v>186.56</v>
      </c>
      <c r="AF27" s="49">
        <f t="shared" si="3"/>
        <v>64.447999999999993</v>
      </c>
      <c r="AG27" s="36">
        <f t="shared" si="7"/>
        <v>111.375</v>
      </c>
      <c r="AH27" s="49">
        <f t="shared" si="4"/>
        <v>38.475000000000001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194.26</v>
      </c>
      <c r="AP27" s="51"/>
      <c r="AQ27" s="63">
        <v>130</v>
      </c>
      <c r="AR27" s="65">
        <f t="shared" si="10"/>
        <v>10406.065000000001</v>
      </c>
      <c r="AS27" s="52">
        <f t="shared" si="11"/>
        <v>102.923</v>
      </c>
      <c r="AT27" s="52">
        <f t="shared" si="12"/>
        <v>-27.076999999999998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65" t="s">
        <v>71</v>
      </c>
      <c r="B29" s="166"/>
      <c r="C29" s="166"/>
      <c r="D29" s="81">
        <f t="shared" ref="D29:AQ29" si="14">SUM(D7:D28)</f>
        <v>184440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1130</v>
      </c>
      <c r="L29" s="81">
        <f t="shared" ref="L29:N29" si="15">SUM(L7:L18)</f>
        <v>0</v>
      </c>
      <c r="M29" s="81">
        <f>SUM(M7:M27)</f>
        <v>480</v>
      </c>
      <c r="N29" s="81">
        <f t="shared" si="15"/>
        <v>0</v>
      </c>
      <c r="O29" s="81">
        <f>SUM(O7:O27)</f>
        <v>50</v>
      </c>
      <c r="P29" s="81">
        <f>SUM(P7:P27)</f>
        <v>140</v>
      </c>
      <c r="Q29" s="81">
        <f t="shared" si="14"/>
        <v>0</v>
      </c>
      <c r="R29" s="81">
        <f t="shared" si="14"/>
        <v>0</v>
      </c>
      <c r="S29" s="81">
        <f t="shared" si="14"/>
        <v>91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27</v>
      </c>
      <c r="AA29" s="81">
        <f t="shared" si="14"/>
        <v>45</v>
      </c>
      <c r="AB29" s="81">
        <f t="shared" si="14"/>
        <v>0</v>
      </c>
      <c r="AC29" s="82">
        <f t="shared" si="14"/>
        <v>244548</v>
      </c>
      <c r="AD29" s="82">
        <f t="shared" si="14"/>
        <v>184440</v>
      </c>
      <c r="AE29" s="82">
        <f t="shared" si="14"/>
        <v>5072.1000000000004</v>
      </c>
      <c r="AF29" s="82">
        <f t="shared" si="14"/>
        <v>1752.18</v>
      </c>
      <c r="AG29" s="82">
        <f t="shared" si="14"/>
        <v>807.07</v>
      </c>
      <c r="AH29" s="82">
        <f t="shared" si="14"/>
        <v>276.54500000000002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5121.6000000000004</v>
      </c>
      <c r="AP29" s="82">
        <f t="shared" si="14"/>
        <v>0</v>
      </c>
      <c r="AQ29" s="84">
        <f t="shared" si="14"/>
        <v>1904</v>
      </c>
      <c r="AR29" s="85">
        <f>SUM(AR7:AR28)</f>
        <v>236764.83</v>
      </c>
      <c r="AS29" s="85">
        <f>SUM(AS7:AS28)</f>
        <v>2028.7250000000001</v>
      </c>
      <c r="AT29" s="85">
        <f>SUM(AT7:AT28)</f>
        <v>124.72499999999997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7" t="s">
        <v>72</v>
      </c>
      <c r="B30" s="180"/>
      <c r="C30" s="168"/>
      <c r="D30" s="90">
        <f t="shared" ref="D30:AB30" si="16">D4+D5-D29</f>
        <v>785794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450</v>
      </c>
      <c r="L30" s="90">
        <f t="shared" si="16"/>
        <v>0</v>
      </c>
      <c r="M30" s="90">
        <f>M4+M5-M29</f>
        <v>880</v>
      </c>
      <c r="N30" s="90">
        <f t="shared" si="16"/>
        <v>0</v>
      </c>
      <c r="O30" s="90">
        <f t="shared" si="16"/>
        <v>1270</v>
      </c>
      <c r="P30" s="90">
        <f t="shared" si="16"/>
        <v>5600</v>
      </c>
      <c r="Q30" s="90">
        <f t="shared" si="16"/>
        <v>0</v>
      </c>
      <c r="R30" s="90">
        <f t="shared" si="16"/>
        <v>0</v>
      </c>
      <c r="S30" s="90">
        <f>S4+S5-S29</f>
        <v>1260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257</v>
      </c>
      <c r="AA30" s="90">
        <f t="shared" si="16"/>
        <v>305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O32" s="99"/>
      <c r="P32" s="44"/>
      <c r="Q32" s="5"/>
      <c r="R32" s="5"/>
      <c r="S32" s="5"/>
      <c r="AR32" s="170" t="s">
        <v>75</v>
      </c>
      <c r="AS32" s="170"/>
      <c r="AT32" s="170"/>
      <c r="AU32" s="100"/>
    </row>
    <row r="33" spans="1:48" ht="15.75">
      <c r="A33" s="5"/>
      <c r="B33" s="5"/>
      <c r="C33" s="56"/>
      <c r="D33" s="176"/>
      <c r="E33" s="176"/>
      <c r="F33" s="176"/>
      <c r="G33" s="176"/>
      <c r="H33" s="176"/>
      <c r="I33" s="176"/>
      <c r="J33" s="176"/>
      <c r="K33" s="176"/>
      <c r="L33" s="112"/>
      <c r="M33" s="112"/>
      <c r="P33" s="5"/>
      <c r="Q33" s="5"/>
      <c r="R33" s="5"/>
      <c r="AR33" s="102">
        <v>28555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78"/>
      <c r="E34" s="178"/>
      <c r="F34" s="178"/>
      <c r="G34" s="178"/>
      <c r="H34" s="178"/>
      <c r="I34" s="178"/>
      <c r="J34" s="178"/>
      <c r="K34" s="178"/>
      <c r="L34" s="113"/>
      <c r="M34" s="114"/>
      <c r="N34" s="44"/>
      <c r="O34" s="44"/>
      <c r="P34" s="5"/>
      <c r="Q34" s="5"/>
      <c r="AC34" s="99"/>
      <c r="AQ34" s="5"/>
      <c r="AR34" s="67">
        <v>13441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6"/>
      <c r="E35" s="176"/>
      <c r="F35" s="176"/>
      <c r="G35" s="176"/>
      <c r="H35" s="176"/>
      <c r="I35" s="176"/>
      <c r="J35" s="176"/>
      <c r="K35" s="176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76"/>
      <c r="E36" s="176"/>
      <c r="F36" s="176"/>
      <c r="G36" s="176"/>
      <c r="H36" s="176"/>
      <c r="I36" s="176"/>
      <c r="J36" s="176"/>
      <c r="K36" s="176"/>
      <c r="L36" s="112"/>
      <c r="M36" s="114"/>
      <c r="O36" s="5"/>
      <c r="P36" s="5"/>
      <c r="Q36" s="5"/>
      <c r="AQ36" s="5"/>
      <c r="AR36" s="67">
        <v>27553</v>
      </c>
      <c r="AS36" s="67" t="s">
        <v>102</v>
      </c>
      <c r="AT36" s="67"/>
    </row>
    <row r="37" spans="1:48" ht="15.75">
      <c r="A37" s="5"/>
      <c r="B37" s="5"/>
      <c r="C37" s="56"/>
      <c r="D37" s="176"/>
      <c r="E37" s="176"/>
      <c r="F37" s="176"/>
      <c r="G37" s="176"/>
      <c r="H37" s="176"/>
      <c r="I37" s="176"/>
      <c r="J37" s="176"/>
      <c r="K37" s="176"/>
      <c r="L37" s="115"/>
      <c r="M37" s="114"/>
      <c r="O37" s="99"/>
      <c r="AP37" s="1">
        <v>49780</v>
      </c>
      <c r="AQ37" s="1">
        <v>57204</v>
      </c>
      <c r="AR37" s="50">
        <v>7424</v>
      </c>
      <c r="AS37" s="67" t="s">
        <v>94</v>
      </c>
      <c r="AT37" s="67"/>
    </row>
    <row r="38" spans="1:48" ht="15.75">
      <c r="A38" s="107"/>
      <c r="B38" s="107"/>
      <c r="C38" s="56"/>
      <c r="D38" s="176"/>
      <c r="E38" s="176"/>
      <c r="F38" s="176"/>
      <c r="G38" s="176"/>
      <c r="H38" s="176"/>
      <c r="I38" s="176"/>
      <c r="J38" s="176"/>
      <c r="K38" s="176"/>
      <c r="L38" s="112"/>
      <c r="M38" s="112"/>
      <c r="AP38" s="1">
        <f>AQ37-AP37</f>
        <v>7424</v>
      </c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76"/>
      <c r="E39" s="176"/>
      <c r="F39" s="176"/>
      <c r="G39" s="176"/>
      <c r="H39" s="176"/>
      <c r="I39" s="176"/>
      <c r="J39" s="176"/>
      <c r="K39" s="176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77"/>
      <c r="E40" s="177"/>
      <c r="F40" s="177"/>
      <c r="G40" s="177"/>
      <c r="H40" s="177"/>
      <c r="I40" s="177"/>
      <c r="J40" s="177"/>
      <c r="K40" s="177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111280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259" priority="26" stopIfTrue="1" operator="greaterThan">
      <formula>0</formula>
    </cfRule>
  </conditionalFormatting>
  <conditionalFormatting sqref="AQ32">
    <cfRule type="cellIs" dxfId="258" priority="24" operator="greaterThan">
      <formula>$AQ$7:$AQ$18&lt;100</formula>
    </cfRule>
    <cfRule type="cellIs" dxfId="257" priority="25" operator="greaterThan">
      <formula>100</formula>
    </cfRule>
  </conditionalFormatting>
  <conditionalFormatting sqref="K4:P30 D30:J30 Q30:AB30">
    <cfRule type="cellIs" dxfId="256" priority="23" operator="equal">
      <formula>212030016606640</formula>
    </cfRule>
  </conditionalFormatting>
  <conditionalFormatting sqref="K4:K30 L29:P29 D30:J30 L30:AB30">
    <cfRule type="cellIs" dxfId="255" priority="21" operator="equal">
      <formula>$K$4</formula>
    </cfRule>
    <cfRule type="cellIs" dxfId="254" priority="22" operator="equal">
      <formula>2120</formula>
    </cfRule>
  </conditionalFormatting>
  <conditionalFormatting sqref="M4:N30 D30:L30">
    <cfRule type="cellIs" dxfId="253" priority="19" operator="equal">
      <formula>$M$4</formula>
    </cfRule>
    <cfRule type="cellIs" dxfId="252" priority="20" operator="equal">
      <formula>300</formula>
    </cfRule>
  </conditionalFormatting>
  <conditionalFormatting sqref="O4:O30">
    <cfRule type="cellIs" dxfId="251" priority="17" operator="equal">
      <formula>$O$4</formula>
    </cfRule>
    <cfRule type="cellIs" dxfId="250" priority="18" operator="equal">
      <formula>1660</formula>
    </cfRule>
  </conditionalFormatting>
  <conditionalFormatting sqref="P4:P30">
    <cfRule type="cellIs" dxfId="249" priority="15" operator="equal">
      <formula>$P$4</formula>
    </cfRule>
    <cfRule type="cellIs" dxfId="248" priority="16" operator="equal">
      <formula>6640</formula>
    </cfRule>
  </conditionalFormatting>
  <conditionalFormatting sqref="AT6:AT29">
    <cfRule type="cellIs" dxfId="247" priority="14" operator="lessThan">
      <formula>0</formula>
    </cfRule>
  </conditionalFormatting>
  <conditionalFormatting sqref="AT7:AT18">
    <cfRule type="cellIs" dxfId="246" priority="11" operator="lessThan">
      <formula>0</formula>
    </cfRule>
    <cfRule type="cellIs" dxfId="245" priority="12" operator="lessThan">
      <formula>0</formula>
    </cfRule>
    <cfRule type="cellIs" dxfId="244" priority="13" operator="lessThan">
      <formula>0</formula>
    </cfRule>
  </conditionalFormatting>
  <conditionalFormatting sqref="K4:K29 L29:P29">
    <cfRule type="cellIs" dxfId="243" priority="10" operator="equal">
      <formula>$K$4</formula>
    </cfRule>
  </conditionalFormatting>
  <conditionalFormatting sqref="D4:D30">
    <cfRule type="cellIs" dxfId="242" priority="9" operator="equal">
      <formula>$D$4</formula>
    </cfRule>
  </conditionalFormatting>
  <conditionalFormatting sqref="S4:S30">
    <cfRule type="cellIs" dxfId="241" priority="8" operator="equal">
      <formula>$S$4</formula>
    </cfRule>
  </conditionalFormatting>
  <conditionalFormatting sqref="Z4:Z30">
    <cfRule type="cellIs" dxfId="240" priority="7" operator="equal">
      <formula>$Z$4</formula>
    </cfRule>
  </conditionalFormatting>
  <conditionalFormatting sqref="AA4:AA30">
    <cfRule type="cellIs" dxfId="239" priority="6" operator="equal">
      <formula>$AA$4</formula>
    </cfRule>
  </conditionalFormatting>
  <conditionalFormatting sqref="AB4:AB30">
    <cfRule type="cellIs" dxfId="238" priority="5" operator="equal">
      <formula>$AB$4</formula>
    </cfRule>
  </conditionalFormatting>
  <conditionalFormatting sqref="AB30">
    <cfRule type="cellIs" dxfId="237" priority="4" operator="equal">
      <formula>$AB$4</formula>
    </cfRule>
  </conditionalFormatting>
  <conditionalFormatting sqref="AT7:AT29">
    <cfRule type="cellIs" dxfId="236" priority="1" operator="lessThan">
      <formula>0</formula>
    </cfRule>
    <cfRule type="cellIs" dxfId="235" priority="2" operator="lessThan">
      <formula>0</formula>
    </cfRule>
    <cfRule type="cellIs" dxfId="234" priority="3" operator="less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Z10" sqref="Z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</row>
    <row r="2" spans="1:56" ht="21" thickBot="1">
      <c r="A2" s="172" t="s">
        <v>1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</row>
    <row r="3" spans="1:56" ht="18.75">
      <c r="A3" s="173" t="s">
        <v>108</v>
      </c>
      <c r="B3" s="174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</row>
    <row r="4" spans="1:56">
      <c r="A4" s="163" t="s">
        <v>3</v>
      </c>
      <c r="B4" s="163"/>
      <c r="C4" s="2"/>
      <c r="D4" s="2">
        <v>785794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450</v>
      </c>
      <c r="L4" s="4">
        <v>0</v>
      </c>
      <c r="M4" s="163">
        <v>880</v>
      </c>
      <c r="N4" s="163"/>
      <c r="O4" s="4">
        <v>1270</v>
      </c>
      <c r="P4" s="4">
        <v>5600</v>
      </c>
      <c r="Q4" s="3">
        <v>0</v>
      </c>
      <c r="R4" s="3">
        <v>0</v>
      </c>
      <c r="S4" s="3">
        <v>1260</v>
      </c>
      <c r="T4" s="3"/>
      <c r="U4" s="3"/>
      <c r="V4" s="3"/>
      <c r="W4" s="3"/>
      <c r="X4" s="3"/>
      <c r="Y4" s="3"/>
      <c r="Z4" s="3">
        <v>257</v>
      </c>
      <c r="AA4" s="3">
        <v>305</v>
      </c>
      <c r="AB4" s="3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63" t="s">
        <v>4</v>
      </c>
      <c r="B5" s="163"/>
      <c r="C5" s="2"/>
      <c r="D5" s="119">
        <v>563376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10185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2</v>
      </c>
      <c r="T7" s="34"/>
      <c r="U7" s="34"/>
      <c r="V7" s="34"/>
      <c r="W7" s="34"/>
      <c r="X7" s="34"/>
      <c r="Y7" s="34"/>
      <c r="Z7" s="34">
        <v>1</v>
      </c>
      <c r="AA7" s="34">
        <v>4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12410</v>
      </c>
      <c r="AD7" s="34">
        <f t="shared" ref="AD7:AD28" si="1">D7*1</f>
        <v>10185</v>
      </c>
      <c r="AE7" s="36">
        <f t="shared" ref="AE7:AE28" si="2">D7*2.75%</f>
        <v>280.08749999999998</v>
      </c>
      <c r="AF7" s="36">
        <f t="shared" ref="AF7:AF28" si="3">AD7*0.95%</f>
        <v>96.757499999999993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282.83749999999998</v>
      </c>
      <c r="AP7" s="39"/>
      <c r="AQ7" s="40">
        <v>85</v>
      </c>
      <c r="AR7" s="41">
        <f>AC7-AE7-AG7-AJ7-AK7-AL7-AM7-AN7-AP7-AQ7</f>
        <v>12019.7125</v>
      </c>
      <c r="AS7" s="42">
        <f t="shared" ref="AS7:AS19" si="5">AF7+AH7+AI7</f>
        <v>105.30749999999999</v>
      </c>
      <c r="AT7" s="43">
        <f t="shared" ref="AT7:AT19" si="6">AS7-AQ7-AN7</f>
        <v>20.30749999999999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8216</v>
      </c>
      <c r="E8" s="48"/>
      <c r="F8" s="47"/>
      <c r="G8" s="48"/>
      <c r="H8" s="48"/>
      <c r="I8" s="48"/>
      <c r="J8" s="48"/>
      <c r="K8" s="48"/>
      <c r="L8" s="48"/>
      <c r="M8" s="48">
        <v>30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8966</v>
      </c>
      <c r="AD8" s="31">
        <f t="shared" si="1"/>
        <v>8216</v>
      </c>
      <c r="AE8" s="49">
        <f t="shared" si="2"/>
        <v>225.94</v>
      </c>
      <c r="AF8" s="49">
        <f t="shared" si="3"/>
        <v>78.051999999999992</v>
      </c>
      <c r="AG8" s="36">
        <f t="shared" ref="AG8:AG28" si="7">SUM(E8*999+F8*499+G8*75+H8*50+I8*30+K8*20+L8*19+M8*10+P8*9+N8*10+J8*29+R8*4+Q8*5+O8*9)*2.75%</f>
        <v>20.625</v>
      </c>
      <c r="AH8" s="49">
        <f t="shared" si="4"/>
        <v>7.125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228.14000000000001</v>
      </c>
      <c r="AP8" s="51"/>
      <c r="AQ8" s="40">
        <v>85</v>
      </c>
      <c r="AR8" s="41">
        <f t="shared" ref="AR8:AR28" si="10">AC8-AE8-AG8-AJ8-AK8-AL8-AM8-AN8-AP8-AQ8</f>
        <v>8634.4349999999995</v>
      </c>
      <c r="AS8" s="52">
        <f t="shared" si="5"/>
        <v>85.176999999999992</v>
      </c>
      <c r="AT8" s="53">
        <f t="shared" si="6"/>
        <v>0.1769999999999925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16084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17884</v>
      </c>
      <c r="AD9" s="31">
        <f t="shared" si="1"/>
        <v>16084</v>
      </c>
      <c r="AE9" s="49">
        <f t="shared" si="2"/>
        <v>442.31</v>
      </c>
      <c r="AF9" s="49">
        <f t="shared" si="3"/>
        <v>152.798</v>
      </c>
      <c r="AG9" s="36">
        <f t="shared" si="7"/>
        <v>49.5</v>
      </c>
      <c r="AH9" s="49">
        <f t="shared" si="4"/>
        <v>17.099999999999998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447.81</v>
      </c>
      <c r="AP9" s="51"/>
      <c r="AQ9" s="40">
        <v>132</v>
      </c>
      <c r="AR9" s="41">
        <f t="shared" si="10"/>
        <v>17260.189999999999</v>
      </c>
      <c r="AS9" s="52">
        <f t="shared" si="5"/>
        <v>169.898</v>
      </c>
      <c r="AT9" s="53">
        <f t="shared" si="6"/>
        <v>37.897999999999996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6057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>
        <v>3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7080</v>
      </c>
      <c r="AD10" s="31">
        <f>D10*1</f>
        <v>6057</v>
      </c>
      <c r="AE10" s="49">
        <f>D10*2.75%</f>
        <v>166.5675</v>
      </c>
      <c r="AF10" s="49">
        <f>AD10*0.95%</f>
        <v>57.541499999999999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167.9425</v>
      </c>
      <c r="AP10" s="51"/>
      <c r="AQ10" s="40">
        <v>41</v>
      </c>
      <c r="AR10" s="41">
        <f t="shared" si="10"/>
        <v>6860.0574999999999</v>
      </c>
      <c r="AS10" s="52">
        <f>AF10+AH10+AI10</f>
        <v>61.816499999999998</v>
      </c>
      <c r="AT10" s="53">
        <f>AS10-AQ10-AN10</f>
        <v>20.816499999999998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7293</v>
      </c>
      <c r="E11" s="48"/>
      <c r="F11" s="47"/>
      <c r="G11" s="48"/>
      <c r="H11" s="48"/>
      <c r="I11" s="48"/>
      <c r="J11" s="48"/>
      <c r="K11" s="48"/>
      <c r="L11" s="48"/>
      <c r="M11" s="48">
        <v>100</v>
      </c>
      <c r="N11" s="48"/>
      <c r="O11" s="58"/>
      <c r="P11" s="48">
        <v>200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5</v>
      </c>
      <c r="AB11" s="31"/>
      <c r="AC11" s="35">
        <f t="shared" si="0"/>
        <v>11033</v>
      </c>
      <c r="AD11" s="31">
        <f t="shared" si="1"/>
        <v>7293</v>
      </c>
      <c r="AE11" s="49">
        <f t="shared" si="2"/>
        <v>200.5575</v>
      </c>
      <c r="AF11" s="49">
        <f t="shared" si="3"/>
        <v>69.283500000000004</v>
      </c>
      <c r="AG11" s="36">
        <f t="shared" si="7"/>
        <v>77</v>
      </c>
      <c r="AH11" s="49">
        <f t="shared" si="4"/>
        <v>26.599999999999998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208.8075</v>
      </c>
      <c r="AP11" s="51"/>
      <c r="AQ11" s="40">
        <v>50</v>
      </c>
      <c r="AR11" s="41">
        <f t="shared" si="10"/>
        <v>10705.442499999999</v>
      </c>
      <c r="AS11" s="52">
        <f t="shared" si="5"/>
        <v>95.883499999999998</v>
      </c>
      <c r="AT11" s="53">
        <f t="shared" si="6"/>
        <v>45.883499999999998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7290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>
        <v>10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7380</v>
      </c>
      <c r="AD12" s="31">
        <f>D12*1</f>
        <v>7290</v>
      </c>
      <c r="AE12" s="49">
        <f>D12*2.75%</f>
        <v>200.47499999999999</v>
      </c>
      <c r="AF12" s="49">
        <f>AD12*0.95%</f>
        <v>69.254999999999995</v>
      </c>
      <c r="AG12" s="36">
        <f t="shared" si="7"/>
        <v>2.4750000000000001</v>
      </c>
      <c r="AH12" s="49">
        <f t="shared" si="4"/>
        <v>0.85499999999999998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200.75</v>
      </c>
      <c r="AP12" s="51"/>
      <c r="AQ12" s="40">
        <v>56</v>
      </c>
      <c r="AR12" s="41">
        <f t="shared" si="10"/>
        <v>7121.0499999999993</v>
      </c>
      <c r="AS12" s="52">
        <f>AF12+AH12+AI12</f>
        <v>70.11</v>
      </c>
      <c r="AT12" s="53">
        <f>AS12-AQ12-AN12</f>
        <v>14.11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5095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300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7795</v>
      </c>
      <c r="AD13" s="31">
        <f t="shared" si="1"/>
        <v>5095</v>
      </c>
      <c r="AE13" s="49">
        <f t="shared" si="2"/>
        <v>140.11250000000001</v>
      </c>
      <c r="AF13" s="49">
        <f t="shared" si="3"/>
        <v>48.402499999999996</v>
      </c>
      <c r="AG13" s="36">
        <f t="shared" si="7"/>
        <v>74.25</v>
      </c>
      <c r="AH13" s="49">
        <f t="shared" si="4"/>
        <v>25.65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148.36250000000001</v>
      </c>
      <c r="AP13" s="51"/>
      <c r="AQ13" s="40">
        <v>50</v>
      </c>
      <c r="AR13" s="41">
        <f t="shared" si="10"/>
        <v>7530.6374999999998</v>
      </c>
      <c r="AS13" s="52">
        <f t="shared" si="5"/>
        <v>74.052499999999995</v>
      </c>
      <c r="AT13" s="53">
        <f>AS13-AQ13-AN13</f>
        <v>24.052499999999995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11053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500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15553</v>
      </c>
      <c r="AD14" s="31">
        <f t="shared" si="1"/>
        <v>11053</v>
      </c>
      <c r="AE14" s="49">
        <f t="shared" si="2"/>
        <v>303.95749999999998</v>
      </c>
      <c r="AF14" s="49">
        <f t="shared" si="3"/>
        <v>105.0035</v>
      </c>
      <c r="AG14" s="36">
        <f t="shared" si="7"/>
        <v>123.75</v>
      </c>
      <c r="AH14" s="49">
        <f t="shared" si="4"/>
        <v>42.75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317.70749999999998</v>
      </c>
      <c r="AP14" s="51"/>
      <c r="AQ14" s="40">
        <v>115</v>
      </c>
      <c r="AR14" s="41">
        <f>AC14-AE14-AG14-AJ14-AK14-AL14-AM14-AN14-AP14-AQ14</f>
        <v>15010.2925</v>
      </c>
      <c r="AS14" s="52">
        <f t="shared" si="5"/>
        <v>147.7535</v>
      </c>
      <c r="AT14" s="60">
        <f t="shared" si="6"/>
        <v>32.753500000000003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12928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>
        <v>2</v>
      </c>
      <c r="AB15" s="31"/>
      <c r="AC15" s="35">
        <f t="shared" si="0"/>
        <v>14450</v>
      </c>
      <c r="AD15" s="31">
        <f t="shared" si="1"/>
        <v>12928</v>
      </c>
      <c r="AE15" s="49">
        <f t="shared" si="2"/>
        <v>355.52</v>
      </c>
      <c r="AF15" s="49">
        <f t="shared" si="3"/>
        <v>122.816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355.52</v>
      </c>
      <c r="AP15" s="51"/>
      <c r="AQ15" s="40">
        <v>110</v>
      </c>
      <c r="AR15" s="41">
        <f t="shared" si="10"/>
        <v>13984.48</v>
      </c>
      <c r="AS15" s="52">
        <f>AF15+AH15+AI15</f>
        <v>122.816</v>
      </c>
      <c r="AT15" s="53">
        <f>AS15-AQ15-AN15</f>
        <v>12.816000000000003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23227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180</v>
      </c>
      <c r="Q16" s="31"/>
      <c r="R16" s="31"/>
      <c r="S16" s="31">
        <v>2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25229</v>
      </c>
      <c r="AD16" s="31">
        <f t="shared" si="1"/>
        <v>23227</v>
      </c>
      <c r="AE16" s="49">
        <f t="shared" si="2"/>
        <v>638.74249999999995</v>
      </c>
      <c r="AF16" s="49">
        <f t="shared" si="3"/>
        <v>220.65649999999999</v>
      </c>
      <c r="AG16" s="36">
        <f t="shared" si="7"/>
        <v>44.55</v>
      </c>
      <c r="AH16" s="49">
        <f t="shared" si="4"/>
        <v>15.389999999999999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643.6925</v>
      </c>
      <c r="AP16" s="51"/>
      <c r="AQ16" s="40">
        <v>130</v>
      </c>
      <c r="AR16" s="41">
        <f>AC16-AE16-AG16-AJ16-AK16-AL16-AM16-AN16-AP16-AQ16</f>
        <v>24415.7075</v>
      </c>
      <c r="AS16" s="52">
        <f t="shared" si="5"/>
        <v>236.04649999999998</v>
      </c>
      <c r="AT16" s="53">
        <f t="shared" si="6"/>
        <v>106.04649999999998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10254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100</v>
      </c>
      <c r="Q17" s="31"/>
      <c r="R17" s="31"/>
      <c r="S17" s="31">
        <v>4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12418</v>
      </c>
      <c r="AD17" s="31">
        <f>D17*1</f>
        <v>10254</v>
      </c>
      <c r="AE17" s="49">
        <f>D17*2.75%</f>
        <v>281.98500000000001</v>
      </c>
      <c r="AF17" s="49">
        <f>AD17*0.95%</f>
        <v>97.412999999999997</v>
      </c>
      <c r="AG17" s="36">
        <f t="shared" si="7"/>
        <v>38.5</v>
      </c>
      <c r="AH17" s="49">
        <f t="shared" si="4"/>
        <v>13.299999999999999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286.11</v>
      </c>
      <c r="AP17" s="51"/>
      <c r="AQ17" s="40">
        <v>87</v>
      </c>
      <c r="AR17" s="41">
        <f>AC17-AE17-AG17-AJ17-AK17-AL17-AM17-AN17-AP17-AQ17</f>
        <v>12010.514999999999</v>
      </c>
      <c r="AS17" s="52">
        <f>AF17+AH17+AI17</f>
        <v>110.71299999999999</v>
      </c>
      <c r="AT17" s="53">
        <f>AS17-AQ17-AN17</f>
        <v>23.712999999999994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7609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8559</v>
      </c>
      <c r="AD18" s="31">
        <f>D18*1</f>
        <v>7609</v>
      </c>
      <c r="AE18" s="49">
        <f>D18*2.75%</f>
        <v>209.2475</v>
      </c>
      <c r="AF18" s="49">
        <f>AD18*0.95%</f>
        <v>72.285499999999999</v>
      </c>
      <c r="AG18" s="36">
        <f t="shared" si="7"/>
        <v>26.125</v>
      </c>
      <c r="AH18" s="49">
        <f t="shared" si="4"/>
        <v>9.0250000000000004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211.9975</v>
      </c>
      <c r="AP18" s="51"/>
      <c r="AQ18" s="40">
        <v>103</v>
      </c>
      <c r="AR18" s="41">
        <f t="shared" si="10"/>
        <v>8220.6275000000005</v>
      </c>
      <c r="AS18" s="52">
        <f>AF18+AH18+AI18</f>
        <v>81.310500000000005</v>
      </c>
      <c r="AT18" s="53">
        <f>AS18-AQ18-AN18</f>
        <v>-21.689499999999995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12153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23503</v>
      </c>
      <c r="AD19" s="31">
        <f t="shared" si="1"/>
        <v>12153</v>
      </c>
      <c r="AE19" s="49">
        <f t="shared" si="2"/>
        <v>334.20749999999998</v>
      </c>
      <c r="AF19" s="49">
        <f t="shared" si="3"/>
        <v>115.45349999999999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339.70749999999998</v>
      </c>
      <c r="AP19" s="51"/>
      <c r="AQ19" s="63">
        <v>178</v>
      </c>
      <c r="AR19" s="64">
        <f>AC19-AE19-AG19-AJ19-AK19-AL19-AM19-AN19-AP19-AQ19</f>
        <v>22941.2925</v>
      </c>
      <c r="AS19" s="52">
        <f t="shared" si="5"/>
        <v>132.55349999999999</v>
      </c>
      <c r="AT19" s="52">
        <f t="shared" si="6"/>
        <v>-45.446500000000015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10071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10071</v>
      </c>
      <c r="AD20" s="31">
        <f t="shared" si="1"/>
        <v>10071</v>
      </c>
      <c r="AE20" s="49">
        <f t="shared" si="2"/>
        <v>276.95249999999999</v>
      </c>
      <c r="AF20" s="49">
        <f t="shared" si="3"/>
        <v>95.674499999999995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276.95249999999999</v>
      </c>
      <c r="AP20" s="51"/>
      <c r="AQ20" s="63">
        <v>150</v>
      </c>
      <c r="AR20" s="64">
        <f>AC20-AE20-AG20-AJ20-AK20-AL20-AM20-AN20-AP20-AQ20</f>
        <v>9644.0475000000006</v>
      </c>
      <c r="AS20" s="52">
        <f>AF20+AH20+AI20</f>
        <v>95.674499999999995</v>
      </c>
      <c r="AT20" s="52">
        <f>AS20-AQ20-AN20</f>
        <v>-54.325500000000005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5701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6601</v>
      </c>
      <c r="AD21" s="31">
        <f t="shared" si="1"/>
        <v>5701</v>
      </c>
      <c r="AE21" s="49">
        <f t="shared" si="2"/>
        <v>156.7775</v>
      </c>
      <c r="AF21" s="49">
        <f t="shared" si="3"/>
        <v>54.159500000000001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159.5275</v>
      </c>
      <c r="AP21" s="51"/>
      <c r="AQ21" s="63">
        <v>50</v>
      </c>
      <c r="AR21" s="65">
        <f t="shared" si="10"/>
        <v>6369.4724999999999</v>
      </c>
      <c r="AS21" s="52">
        <f t="shared" ref="AS21:AS28" si="11">AF21+AH21+AI21</f>
        <v>62.709499999999998</v>
      </c>
      <c r="AT21" s="52">
        <f t="shared" ref="AT21:AT28" si="12">AS21-AQ21-AN21</f>
        <v>12.709499999999998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17785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>
        <v>10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20595</v>
      </c>
      <c r="AD22" s="31">
        <f t="shared" si="1"/>
        <v>17785</v>
      </c>
      <c r="AE22" s="49">
        <f t="shared" si="2"/>
        <v>489.08749999999998</v>
      </c>
      <c r="AF22" s="49">
        <f t="shared" si="3"/>
        <v>168.95749999999998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491.83749999999998</v>
      </c>
      <c r="AP22" s="51"/>
      <c r="AQ22" s="63">
        <v>175</v>
      </c>
      <c r="AR22" s="65">
        <f>AC22-AE22-AG22-AJ22-AK22-AL22-AM22-AN22-AP22-AQ22</f>
        <v>19906.162499999999</v>
      </c>
      <c r="AS22" s="52">
        <f>AF22+AH22+AI22</f>
        <v>177.50749999999999</v>
      </c>
      <c r="AT22" s="52">
        <f>AS22-AQ22-AN22</f>
        <v>2.5074999999999932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7299</v>
      </c>
      <c r="AD23" s="31">
        <f t="shared" si="1"/>
        <v>7299</v>
      </c>
      <c r="AE23" s="49">
        <f t="shared" si="2"/>
        <v>200.7225</v>
      </c>
      <c r="AF23" s="49">
        <f t="shared" si="3"/>
        <v>69.340499999999992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200.7225</v>
      </c>
      <c r="AP23" s="51"/>
      <c r="AQ23" s="63">
        <v>80</v>
      </c>
      <c r="AR23" s="65">
        <f t="shared" si="10"/>
        <v>7018.2775000000001</v>
      </c>
      <c r="AS23" s="52">
        <f t="shared" si="11"/>
        <v>69.340499999999992</v>
      </c>
      <c r="AT23" s="52">
        <f t="shared" si="12"/>
        <v>-10.659500000000008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22732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26642</v>
      </c>
      <c r="AD24" s="31">
        <f t="shared" si="1"/>
        <v>22732</v>
      </c>
      <c r="AE24" s="49">
        <f t="shared" si="2"/>
        <v>625.13</v>
      </c>
      <c r="AF24" s="49">
        <f t="shared" si="3"/>
        <v>215.95400000000001</v>
      </c>
      <c r="AG24" s="36">
        <f t="shared" si="7"/>
        <v>55</v>
      </c>
      <c r="AH24" s="49">
        <f t="shared" si="4"/>
        <v>19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629.255</v>
      </c>
      <c r="AP24" s="51"/>
      <c r="AQ24" s="63">
        <v>131</v>
      </c>
      <c r="AR24" s="65">
        <f t="shared" si="10"/>
        <v>25830.87</v>
      </c>
      <c r="AS24" s="52">
        <f t="shared" si="11"/>
        <v>234.95400000000001</v>
      </c>
      <c r="AT24" s="52">
        <f t="shared" si="12"/>
        <v>103.95400000000001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9788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9788</v>
      </c>
      <c r="AD25" s="31">
        <f t="shared" si="1"/>
        <v>9788</v>
      </c>
      <c r="AE25" s="49">
        <f t="shared" si="2"/>
        <v>269.17</v>
      </c>
      <c r="AF25" s="49">
        <f t="shared" si="3"/>
        <v>92.986000000000004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269.17</v>
      </c>
      <c r="AP25" s="51"/>
      <c r="AQ25" s="63">
        <v>100</v>
      </c>
      <c r="AR25" s="65">
        <f t="shared" si="10"/>
        <v>9418.83</v>
      </c>
      <c r="AS25" s="52">
        <f t="shared" si="11"/>
        <v>92.986000000000004</v>
      </c>
      <c r="AT25" s="52">
        <f t="shared" si="12"/>
        <v>-7.0139999999999958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6539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31"/>
      <c r="R26" s="31"/>
      <c r="S26" s="31">
        <v>3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8012</v>
      </c>
      <c r="AD26" s="31">
        <f t="shared" si="1"/>
        <v>6539</v>
      </c>
      <c r="AE26" s="49">
        <f t="shared" si="2"/>
        <v>179.82249999999999</v>
      </c>
      <c r="AF26" s="49">
        <f t="shared" si="3"/>
        <v>62.1205</v>
      </c>
      <c r="AG26" s="36">
        <f t="shared" si="7"/>
        <v>24.75</v>
      </c>
      <c r="AH26" s="49">
        <f t="shared" si="4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182.57249999999999</v>
      </c>
      <c r="AP26" s="51"/>
      <c r="AQ26" s="63">
        <v>67</v>
      </c>
      <c r="AR26" s="65">
        <f t="shared" si="10"/>
        <v>7740.4274999999998</v>
      </c>
      <c r="AS26" s="52">
        <f t="shared" si="11"/>
        <v>70.670500000000004</v>
      </c>
      <c r="AT26" s="52">
        <f t="shared" si="12"/>
        <v>3.6705000000000041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8326</v>
      </c>
      <c r="E27" s="48"/>
      <c r="F27" s="47"/>
      <c r="G27" s="48"/>
      <c r="H27" s="48"/>
      <c r="I27" s="48"/>
      <c r="J27" s="48"/>
      <c r="K27" s="47">
        <v>50</v>
      </c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11206</v>
      </c>
      <c r="AD27" s="31">
        <f t="shared" si="1"/>
        <v>8326</v>
      </c>
      <c r="AE27" s="49">
        <f t="shared" si="2"/>
        <v>228.965</v>
      </c>
      <c r="AF27" s="49">
        <f t="shared" si="3"/>
        <v>79.096999999999994</v>
      </c>
      <c r="AG27" s="36">
        <f t="shared" si="7"/>
        <v>27.5</v>
      </c>
      <c r="AH27" s="49">
        <f t="shared" si="4"/>
        <v>9.5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230.34</v>
      </c>
      <c r="AP27" s="51"/>
      <c r="AQ27" s="63">
        <v>150</v>
      </c>
      <c r="AR27" s="65">
        <f t="shared" si="10"/>
        <v>10799.535</v>
      </c>
      <c r="AS27" s="52">
        <f t="shared" si="11"/>
        <v>88.596999999999994</v>
      </c>
      <c r="AT27" s="52">
        <f t="shared" si="12"/>
        <v>-61.403000000000006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65" t="s">
        <v>71</v>
      </c>
      <c r="B29" s="166"/>
      <c r="C29" s="166"/>
      <c r="D29" s="81">
        <f t="shared" ref="D29:AQ29" si="14">SUM(D7:D28)</f>
        <v>225685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0</v>
      </c>
      <c r="P29" s="81">
        <f>SUM(P7:P27)</f>
        <v>2240</v>
      </c>
      <c r="Q29" s="81">
        <f t="shared" si="14"/>
        <v>0</v>
      </c>
      <c r="R29" s="81">
        <f t="shared" si="14"/>
        <v>0</v>
      </c>
      <c r="S29" s="81">
        <f t="shared" si="14"/>
        <v>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21</v>
      </c>
      <c r="AB29" s="81">
        <f t="shared" si="14"/>
        <v>0</v>
      </c>
      <c r="AC29" s="82">
        <f t="shared" si="14"/>
        <v>272474</v>
      </c>
      <c r="AD29" s="82">
        <f t="shared" si="14"/>
        <v>225685</v>
      </c>
      <c r="AE29" s="82">
        <f t="shared" si="14"/>
        <v>6206.3374999999996</v>
      </c>
      <c r="AF29" s="82">
        <f t="shared" si="14"/>
        <v>2144.0075000000006</v>
      </c>
      <c r="AG29" s="82">
        <f t="shared" si="14"/>
        <v>700.59999999999991</v>
      </c>
      <c r="AH29" s="82">
        <f t="shared" si="14"/>
        <v>241.87000000000003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6279.7624999999998</v>
      </c>
      <c r="AP29" s="82">
        <f t="shared" si="14"/>
        <v>0</v>
      </c>
      <c r="AQ29" s="84">
        <f t="shared" si="14"/>
        <v>2125</v>
      </c>
      <c r="AR29" s="85">
        <f>SUM(AR7:AR28)</f>
        <v>263442.06249999994</v>
      </c>
      <c r="AS29" s="85">
        <f>SUM(AS7:AS28)</f>
        <v>2385.8775000000005</v>
      </c>
      <c r="AT29" s="85">
        <f>SUM(AT7:AT28)</f>
        <v>260.87749999999988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7" t="s">
        <v>72</v>
      </c>
      <c r="B30" s="180"/>
      <c r="C30" s="168"/>
      <c r="D30" s="90">
        <f t="shared" ref="D30:AB30" si="16">D4+D5-D29</f>
        <v>1123485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350</v>
      </c>
      <c r="L30" s="90">
        <f t="shared" si="16"/>
        <v>0</v>
      </c>
      <c r="M30" s="90">
        <f>M4+M5-M29</f>
        <v>550</v>
      </c>
      <c r="N30" s="90">
        <f t="shared" si="16"/>
        <v>0</v>
      </c>
      <c r="O30" s="90">
        <f t="shared" si="16"/>
        <v>1270</v>
      </c>
      <c r="P30" s="90">
        <f t="shared" si="16"/>
        <v>3360</v>
      </c>
      <c r="Q30" s="90">
        <f t="shared" si="16"/>
        <v>0</v>
      </c>
      <c r="R30" s="90">
        <f t="shared" si="16"/>
        <v>0</v>
      </c>
      <c r="S30" s="90">
        <f>S4+S5-S29</f>
        <v>1170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256</v>
      </c>
      <c r="AA30" s="90">
        <f t="shared" si="16"/>
        <v>284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70" t="s">
        <v>75</v>
      </c>
      <c r="AS32" s="170"/>
      <c r="AT32" s="170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78"/>
      <c r="E34" s="178"/>
      <c r="F34" s="178"/>
      <c r="G34" s="178"/>
      <c r="H34" s="178"/>
      <c r="I34" s="178"/>
      <c r="J34" s="178"/>
      <c r="K34" s="178"/>
      <c r="L34" s="113"/>
      <c r="M34" s="114"/>
      <c r="N34" s="44"/>
      <c r="O34" s="44"/>
      <c r="P34" s="5"/>
      <c r="Q34" s="5"/>
      <c r="AC34" s="99"/>
      <c r="AQ34" s="5"/>
      <c r="AR34" s="67">
        <v>22859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6"/>
      <c r="E35" s="176"/>
      <c r="F35" s="176"/>
      <c r="G35" s="176"/>
      <c r="H35" s="176"/>
      <c r="I35" s="176"/>
      <c r="J35" s="176"/>
      <c r="K35" s="176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76"/>
      <c r="E36" s="176"/>
      <c r="F36" s="176"/>
      <c r="G36" s="176"/>
      <c r="H36" s="176"/>
      <c r="I36" s="176"/>
      <c r="J36" s="176"/>
      <c r="K36" s="176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176"/>
      <c r="E37" s="176"/>
      <c r="F37" s="176"/>
      <c r="G37" s="176"/>
      <c r="H37" s="176"/>
      <c r="I37" s="176"/>
      <c r="J37" s="176"/>
      <c r="K37" s="176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176"/>
      <c r="E38" s="176"/>
      <c r="F38" s="176"/>
      <c r="G38" s="176"/>
      <c r="H38" s="176"/>
      <c r="I38" s="176"/>
      <c r="J38" s="176"/>
      <c r="K38" s="176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76"/>
      <c r="E39" s="176"/>
      <c r="F39" s="176"/>
      <c r="G39" s="176"/>
      <c r="H39" s="176"/>
      <c r="I39" s="176"/>
      <c r="J39" s="176"/>
      <c r="K39" s="176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77"/>
      <c r="E40" s="177"/>
      <c r="F40" s="177"/>
      <c r="G40" s="177"/>
      <c r="H40" s="177"/>
      <c r="I40" s="177"/>
      <c r="J40" s="177"/>
      <c r="K40" s="177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96393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A1:AT1"/>
    <mergeCell ref="A2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233" priority="26" stopIfTrue="1" operator="greaterThan">
      <formula>0</formula>
    </cfRule>
  </conditionalFormatting>
  <conditionalFormatting sqref="AQ32">
    <cfRule type="cellIs" dxfId="232" priority="24" operator="greaterThan">
      <formula>$AQ$7:$AQ$18&lt;100</formula>
    </cfRule>
    <cfRule type="cellIs" dxfId="231" priority="25" operator="greaterThan">
      <formula>100</formula>
    </cfRule>
  </conditionalFormatting>
  <conditionalFormatting sqref="K4:P30 D30:J30 Q30:AB30">
    <cfRule type="cellIs" dxfId="230" priority="23" operator="equal">
      <formula>212030016606640</formula>
    </cfRule>
  </conditionalFormatting>
  <conditionalFormatting sqref="K4:K30 L29:P29 D30:J30 L30:AB30">
    <cfRule type="cellIs" dxfId="229" priority="21" operator="equal">
      <formula>$K$4</formula>
    </cfRule>
    <cfRule type="cellIs" dxfId="228" priority="22" operator="equal">
      <formula>2120</formula>
    </cfRule>
  </conditionalFormatting>
  <conditionalFormatting sqref="M4:N30 D30:L30">
    <cfRule type="cellIs" dxfId="227" priority="19" operator="equal">
      <formula>$M$4</formula>
    </cfRule>
    <cfRule type="cellIs" dxfId="226" priority="20" operator="equal">
      <formula>300</formula>
    </cfRule>
  </conditionalFormatting>
  <conditionalFormatting sqref="O4:O30">
    <cfRule type="cellIs" dxfId="225" priority="17" operator="equal">
      <formula>$O$4</formula>
    </cfRule>
    <cfRule type="cellIs" dxfId="224" priority="18" operator="equal">
      <formula>1660</formula>
    </cfRule>
  </conditionalFormatting>
  <conditionalFormatting sqref="P4:P30">
    <cfRule type="cellIs" dxfId="223" priority="15" operator="equal">
      <formula>$P$4</formula>
    </cfRule>
    <cfRule type="cellIs" dxfId="222" priority="16" operator="equal">
      <formula>6640</formula>
    </cfRule>
  </conditionalFormatting>
  <conditionalFormatting sqref="AT6:AT29">
    <cfRule type="cellIs" dxfId="221" priority="14" operator="lessThan">
      <formula>0</formula>
    </cfRule>
  </conditionalFormatting>
  <conditionalFormatting sqref="AT7:AT18">
    <cfRule type="cellIs" dxfId="220" priority="11" operator="lessThan">
      <formula>0</formula>
    </cfRule>
    <cfRule type="cellIs" dxfId="219" priority="12" operator="lessThan">
      <formula>0</formula>
    </cfRule>
    <cfRule type="cellIs" dxfId="218" priority="13" operator="lessThan">
      <formula>0</formula>
    </cfRule>
  </conditionalFormatting>
  <conditionalFormatting sqref="K4:K29 L29:P29">
    <cfRule type="cellIs" dxfId="217" priority="10" operator="equal">
      <formula>$K$4</formula>
    </cfRule>
  </conditionalFormatting>
  <conditionalFormatting sqref="D4:D30">
    <cfRule type="cellIs" dxfId="216" priority="9" operator="equal">
      <formula>$D$4</formula>
    </cfRule>
  </conditionalFormatting>
  <conditionalFormatting sqref="S4:S30">
    <cfRule type="cellIs" dxfId="215" priority="8" operator="equal">
      <formula>$S$4</formula>
    </cfRule>
  </conditionalFormatting>
  <conditionalFormatting sqref="Z4:Z30">
    <cfRule type="cellIs" dxfId="214" priority="7" operator="equal">
      <formula>$Z$4</formula>
    </cfRule>
  </conditionalFormatting>
  <conditionalFormatting sqref="AA4:AA30">
    <cfRule type="cellIs" dxfId="213" priority="6" operator="equal">
      <formula>$AA$4</formula>
    </cfRule>
  </conditionalFormatting>
  <conditionalFormatting sqref="AB4:AB30">
    <cfRule type="cellIs" dxfId="212" priority="5" operator="equal">
      <formula>$AB$4</formula>
    </cfRule>
  </conditionalFormatting>
  <conditionalFormatting sqref="AB30">
    <cfRule type="cellIs" dxfId="211" priority="4" operator="equal">
      <formula>$AB$4</formula>
    </cfRule>
  </conditionalFormatting>
  <conditionalFormatting sqref="AT7:AT29">
    <cfRule type="cellIs" dxfId="210" priority="1" operator="lessThan">
      <formula>0</formula>
    </cfRule>
    <cfRule type="cellIs" dxfId="209" priority="2" operator="lessThan">
      <formula>0</formula>
    </cfRule>
    <cfRule type="cellIs" dxfId="208" priority="3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Z12" sqref="Z1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</row>
    <row r="2" spans="1:56" ht="21" thickBot="1">
      <c r="A2" s="172" t="s">
        <v>1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</row>
    <row r="3" spans="1:56" ht="18.75">
      <c r="A3" s="173" t="s">
        <v>109</v>
      </c>
      <c r="B3" s="174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</row>
    <row r="4" spans="1:56">
      <c r="A4" s="163" t="s">
        <v>3</v>
      </c>
      <c r="B4" s="163"/>
      <c r="C4" s="2"/>
      <c r="D4" s="2">
        <v>1123485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350</v>
      </c>
      <c r="L4" s="4">
        <v>0</v>
      </c>
      <c r="M4" s="163">
        <v>550</v>
      </c>
      <c r="N4" s="163"/>
      <c r="O4" s="4">
        <v>1270</v>
      </c>
      <c r="P4" s="4">
        <v>3360</v>
      </c>
      <c r="Q4" s="3">
        <v>0</v>
      </c>
      <c r="R4" s="3">
        <v>0</v>
      </c>
      <c r="S4" s="3">
        <v>1170</v>
      </c>
      <c r="T4" s="3"/>
      <c r="U4" s="3"/>
      <c r="V4" s="3"/>
      <c r="W4" s="3"/>
      <c r="X4" s="3"/>
      <c r="Y4" s="3"/>
      <c r="Z4" s="3">
        <v>256</v>
      </c>
      <c r="AA4" s="3">
        <v>284</v>
      </c>
      <c r="AB4" s="3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63" t="s">
        <v>4</v>
      </c>
      <c r="B5" s="163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19608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80</v>
      </c>
      <c r="Q7" s="34"/>
      <c r="R7" s="34"/>
      <c r="S7" s="34">
        <v>20</v>
      </c>
      <c r="T7" s="34"/>
      <c r="U7" s="34"/>
      <c r="V7" s="34"/>
      <c r="W7" s="34"/>
      <c r="X7" s="34"/>
      <c r="Y7" s="34"/>
      <c r="Z7" s="34">
        <v>1</v>
      </c>
      <c r="AA7" s="34">
        <v>1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24527</v>
      </c>
      <c r="AD7" s="34">
        <f t="shared" ref="AD7:AD28" si="1">D7*1</f>
        <v>19608</v>
      </c>
      <c r="AE7" s="36">
        <f t="shared" ref="AE7:AE28" si="2">D7*2.75%</f>
        <v>539.22</v>
      </c>
      <c r="AF7" s="36">
        <f t="shared" ref="AF7:AF28" si="3">AD7*0.95%</f>
        <v>186.27599999999998</v>
      </c>
      <c r="AG7" s="36">
        <f>SUM(E7*999+F7*499+G7*75+H7*50+I7*30+K7*20+L7*19+M7*10+P7*9+N7*10+J7*29+R7*4+Q7*5+O7*9)*2.8%</f>
        <v>20.159999999999997</v>
      </c>
      <c r="AH7" s="36">
        <f t="shared" ref="AH7:AH28" si="4">SUM(E7*999+F7*499+G7*75+H7*50+I7*30+J7*29+K7*20+L7*19+M7*10+N7*10+O7*9+P7*9+Q7*5+R7*4)*0.95%</f>
        <v>6.84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541.41999999999996</v>
      </c>
      <c r="AP7" s="39"/>
      <c r="AQ7" s="40">
        <v>117</v>
      </c>
      <c r="AR7" s="41">
        <f>AC7-AE7-AG7-AJ7-AK7-AL7-AM7-AN7-AP7-AQ7</f>
        <v>23850.62</v>
      </c>
      <c r="AS7" s="42">
        <f t="shared" ref="AS7:AS19" si="5">AF7+AH7+AI7</f>
        <v>193.11599999999999</v>
      </c>
      <c r="AT7" s="43">
        <f t="shared" ref="AT7:AT19" si="6">AS7-AQ7-AN7</f>
        <v>76.115999999999985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7090</v>
      </c>
      <c r="E8" s="48"/>
      <c r="F8" s="47"/>
      <c r="G8" s="48"/>
      <c r="H8" s="48"/>
      <c r="I8" s="48"/>
      <c r="J8" s="48"/>
      <c r="K8" s="48"/>
      <c r="L8" s="48"/>
      <c r="M8" s="48">
        <v>50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8040</v>
      </c>
      <c r="AD8" s="31">
        <f t="shared" si="1"/>
        <v>7090</v>
      </c>
      <c r="AE8" s="49">
        <f t="shared" si="2"/>
        <v>194.97499999999999</v>
      </c>
      <c r="AF8" s="49">
        <f t="shared" si="3"/>
        <v>67.355000000000004</v>
      </c>
      <c r="AG8" s="36">
        <f t="shared" ref="AG8:AG28" si="7">SUM(E8*999+F8*499+G8*75+H8*50+I8*30+K8*20+L8*19+M8*10+P8*9+N8*10+J8*29+R8*4+Q8*5+O8*9)*2.75%</f>
        <v>26.125</v>
      </c>
      <c r="AH8" s="49">
        <f t="shared" si="4"/>
        <v>9.0250000000000004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197.72499999999999</v>
      </c>
      <c r="AP8" s="51"/>
      <c r="AQ8" s="40">
        <v>79</v>
      </c>
      <c r="AR8" s="41">
        <f t="shared" ref="AR8:AR28" si="10">AC8-AE8-AG8-AJ8-AK8-AL8-AM8-AN8-AP8-AQ8</f>
        <v>7739.9</v>
      </c>
      <c r="AS8" s="52">
        <f t="shared" si="5"/>
        <v>76.38000000000001</v>
      </c>
      <c r="AT8" s="53">
        <f t="shared" si="6"/>
        <v>-2.6199999999999903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22784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>
        <v>90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25225</v>
      </c>
      <c r="AD9" s="31">
        <f t="shared" si="1"/>
        <v>22784</v>
      </c>
      <c r="AE9" s="49">
        <f t="shared" si="2"/>
        <v>626.56000000000006</v>
      </c>
      <c r="AF9" s="49">
        <f t="shared" si="3"/>
        <v>216.44800000000001</v>
      </c>
      <c r="AG9" s="36">
        <f t="shared" si="7"/>
        <v>30.524999999999999</v>
      </c>
      <c r="AH9" s="49">
        <f t="shared" si="4"/>
        <v>10.545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629.86</v>
      </c>
      <c r="AP9" s="51"/>
      <c r="AQ9" s="40">
        <v>157</v>
      </c>
      <c r="AR9" s="41">
        <f t="shared" si="10"/>
        <v>24410.914999999997</v>
      </c>
      <c r="AS9" s="52">
        <f t="shared" si="5"/>
        <v>226.99299999999999</v>
      </c>
      <c r="AT9" s="53">
        <f t="shared" si="6"/>
        <v>69.992999999999995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7184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7375</v>
      </c>
      <c r="AD10" s="31">
        <f>D10*1</f>
        <v>7184</v>
      </c>
      <c r="AE10" s="49">
        <f>D10*2.75%</f>
        <v>197.56</v>
      </c>
      <c r="AF10" s="49">
        <f>AD10*0.95%</f>
        <v>68.248000000000005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197.56</v>
      </c>
      <c r="AP10" s="51"/>
      <c r="AQ10" s="40">
        <v>41</v>
      </c>
      <c r="AR10" s="41">
        <f t="shared" si="10"/>
        <v>7136.44</v>
      </c>
      <c r="AS10" s="52">
        <f>AF10+AH10+AI10</f>
        <v>68.248000000000005</v>
      </c>
      <c r="AT10" s="53">
        <f>AS10-AQ10-AN10</f>
        <v>27.248000000000005</v>
      </c>
      <c r="AU10" s="5">
        <v>36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7916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300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10616</v>
      </c>
      <c r="AD11" s="31">
        <f t="shared" si="1"/>
        <v>7916</v>
      </c>
      <c r="AE11" s="49">
        <f t="shared" si="2"/>
        <v>217.69</v>
      </c>
      <c r="AF11" s="49">
        <f t="shared" si="3"/>
        <v>75.201999999999998</v>
      </c>
      <c r="AG11" s="36">
        <f t="shared" si="7"/>
        <v>74.25</v>
      </c>
      <c r="AH11" s="49">
        <f t="shared" si="4"/>
        <v>25.65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225.94</v>
      </c>
      <c r="AP11" s="51"/>
      <c r="AQ11" s="40">
        <v>44</v>
      </c>
      <c r="AR11" s="41">
        <f t="shared" si="10"/>
        <v>10280.06</v>
      </c>
      <c r="AS11" s="52">
        <f t="shared" si="5"/>
        <v>100.852</v>
      </c>
      <c r="AT11" s="53">
        <f t="shared" si="6"/>
        <v>56.852000000000004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5751</v>
      </c>
      <c r="AD12" s="31">
        <f>D12*1</f>
        <v>5751</v>
      </c>
      <c r="AE12" s="49">
        <f>D12*2.75%</f>
        <v>158.1525</v>
      </c>
      <c r="AF12" s="49">
        <f>AD12*0.95%</f>
        <v>54.634499999999996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158.1525</v>
      </c>
      <c r="AP12" s="51"/>
      <c r="AQ12" s="40">
        <v>42</v>
      </c>
      <c r="AR12" s="41">
        <f t="shared" si="10"/>
        <v>5550.8474999999999</v>
      </c>
      <c r="AS12" s="52">
        <f>AF12+AH12+AI12</f>
        <v>54.634499999999996</v>
      </c>
      <c r="AT12" s="53">
        <f>AS12-AQ12-AN12</f>
        <v>12.634499999999996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3727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20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3907</v>
      </c>
      <c r="AD13" s="31">
        <f t="shared" si="1"/>
        <v>3727</v>
      </c>
      <c r="AE13" s="49">
        <f t="shared" si="2"/>
        <v>102.49250000000001</v>
      </c>
      <c r="AF13" s="49">
        <f t="shared" si="3"/>
        <v>35.406500000000001</v>
      </c>
      <c r="AG13" s="36">
        <f t="shared" si="7"/>
        <v>4.95</v>
      </c>
      <c r="AH13" s="49">
        <f t="shared" si="4"/>
        <v>1.71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103.0425</v>
      </c>
      <c r="AP13" s="51"/>
      <c r="AQ13" s="40">
        <v>30</v>
      </c>
      <c r="AR13" s="41">
        <f t="shared" si="10"/>
        <v>3769.5575000000003</v>
      </c>
      <c r="AS13" s="52">
        <f t="shared" si="5"/>
        <v>37.116500000000002</v>
      </c>
      <c r="AT13" s="53">
        <f>AS13-AQ13-AN13</f>
        <v>7.116500000000002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18505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18505</v>
      </c>
      <c r="AD14" s="31">
        <f t="shared" si="1"/>
        <v>18505</v>
      </c>
      <c r="AE14" s="49">
        <f t="shared" si="2"/>
        <v>508.88749999999999</v>
      </c>
      <c r="AF14" s="49">
        <f t="shared" si="3"/>
        <v>175.79749999999999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508.88749999999999</v>
      </c>
      <c r="AP14" s="51"/>
      <c r="AQ14" s="40">
        <v>136</v>
      </c>
      <c r="AR14" s="41">
        <f>AC14-AE14-AG14-AJ14-AK14-AL14-AM14-AN14-AP14-AQ14</f>
        <v>17860.112499999999</v>
      </c>
      <c r="AS14" s="52">
        <f t="shared" si="5"/>
        <v>175.79749999999999</v>
      </c>
      <c r="AT14" s="60">
        <f t="shared" si="6"/>
        <v>39.797499999999985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15367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15367</v>
      </c>
      <c r="AD15" s="31">
        <f t="shared" si="1"/>
        <v>15367</v>
      </c>
      <c r="AE15" s="49">
        <f t="shared" si="2"/>
        <v>422.59250000000003</v>
      </c>
      <c r="AF15" s="49">
        <f t="shared" si="3"/>
        <v>145.98650000000001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422.59250000000003</v>
      </c>
      <c r="AP15" s="51"/>
      <c r="AQ15" s="40">
        <v>130</v>
      </c>
      <c r="AR15" s="41">
        <f t="shared" si="10"/>
        <v>14814.407499999999</v>
      </c>
      <c r="AS15" s="52">
        <f>AF15+AH15+AI15</f>
        <v>145.98650000000001</v>
      </c>
      <c r="AT15" s="53">
        <f>AS15-AQ15-AN15</f>
        <v>15.986500000000007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29781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>
        <v>5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31096</v>
      </c>
      <c r="AD16" s="31">
        <f t="shared" si="1"/>
        <v>29781</v>
      </c>
      <c r="AE16" s="49">
        <f t="shared" si="2"/>
        <v>818.97749999999996</v>
      </c>
      <c r="AF16" s="49">
        <f t="shared" si="3"/>
        <v>282.91949999999997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820.07749999999999</v>
      </c>
      <c r="AP16" s="51"/>
      <c r="AQ16" s="40">
        <v>137</v>
      </c>
      <c r="AR16" s="41">
        <f>AC16-AE16-AG16-AJ16-AK16-AL16-AM16-AN16-AP16-AQ16</f>
        <v>30130.122499999998</v>
      </c>
      <c r="AS16" s="52">
        <f t="shared" si="5"/>
        <v>286.33949999999999</v>
      </c>
      <c r="AT16" s="53">
        <f t="shared" si="6"/>
        <v>149.33949999999999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10636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50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11086</v>
      </c>
      <c r="AD17" s="31">
        <f>D17*1</f>
        <v>10636</v>
      </c>
      <c r="AE17" s="49">
        <f>D17*2.75%</f>
        <v>292.49</v>
      </c>
      <c r="AF17" s="49">
        <f>AD17*0.95%</f>
        <v>101.042</v>
      </c>
      <c r="AG17" s="36">
        <f t="shared" si="7"/>
        <v>12.375</v>
      </c>
      <c r="AH17" s="49">
        <f t="shared" si="4"/>
        <v>4.2749999999999995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293.86500000000001</v>
      </c>
      <c r="AP17" s="51"/>
      <c r="AQ17" s="40">
        <v>81</v>
      </c>
      <c r="AR17" s="41">
        <f>AC17-AE17-AG17-AJ17-AK17-AL17-AM17-AN17-AP17-AQ17</f>
        <v>10700.135</v>
      </c>
      <c r="AS17" s="52">
        <f>AF17+AH17+AI17</f>
        <v>105.31700000000001</v>
      </c>
      <c r="AT17" s="53">
        <f>AS17-AQ17-AN17</f>
        <v>24.317000000000007</v>
      </c>
      <c r="AU17" s="5"/>
      <c r="AV17" s="55">
        <v>500</v>
      </c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4011</v>
      </c>
      <c r="E18" s="48"/>
      <c r="F18" s="47"/>
      <c r="G18" s="48"/>
      <c r="H18" s="48"/>
      <c r="I18" s="48"/>
      <c r="J18" s="48"/>
      <c r="K18" s="48">
        <v>30</v>
      </c>
      <c r="L18" s="48"/>
      <c r="M18" s="48"/>
      <c r="N18" s="48"/>
      <c r="O18" s="48"/>
      <c r="P18" s="48">
        <v>100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5511</v>
      </c>
      <c r="AD18" s="31">
        <f>D18*1</f>
        <v>4011</v>
      </c>
      <c r="AE18" s="49">
        <f>D18*2.75%</f>
        <v>110.30249999999999</v>
      </c>
      <c r="AF18" s="49">
        <f>AD18*0.95%</f>
        <v>38.104500000000002</v>
      </c>
      <c r="AG18" s="36">
        <f t="shared" si="7"/>
        <v>41.25</v>
      </c>
      <c r="AH18" s="49">
        <f t="shared" si="4"/>
        <v>14.25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113.8775</v>
      </c>
      <c r="AP18" s="51"/>
      <c r="AQ18" s="40">
        <v>150</v>
      </c>
      <c r="AR18" s="41">
        <f t="shared" si="10"/>
        <v>5209.4475000000002</v>
      </c>
      <c r="AS18" s="52">
        <f>AF18+AH18+AI18</f>
        <v>52.354500000000002</v>
      </c>
      <c r="AT18" s="53">
        <f>AS18-AQ18-AN18</f>
        <v>-97.645499999999998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8681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10481</v>
      </c>
      <c r="AD19" s="31">
        <f t="shared" si="1"/>
        <v>8681</v>
      </c>
      <c r="AE19" s="49">
        <f t="shared" si="2"/>
        <v>238.72749999999999</v>
      </c>
      <c r="AF19" s="49">
        <f t="shared" si="3"/>
        <v>82.469499999999996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244.22749999999999</v>
      </c>
      <c r="AP19" s="51"/>
      <c r="AQ19" s="63">
        <v>172</v>
      </c>
      <c r="AR19" s="64">
        <f>AC19-AE19-AG19-AJ19-AK19-AL19-AM19-AN19-AP19-AQ19</f>
        <v>10020.772499999999</v>
      </c>
      <c r="AS19" s="52">
        <f t="shared" si="5"/>
        <v>99.569499999999991</v>
      </c>
      <c r="AT19" s="52">
        <f t="shared" si="6"/>
        <v>-72.430500000000009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5241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5241</v>
      </c>
      <c r="AD20" s="31">
        <f t="shared" si="1"/>
        <v>5241</v>
      </c>
      <c r="AE20" s="49">
        <f t="shared" si="2"/>
        <v>144.1275</v>
      </c>
      <c r="AF20" s="49">
        <f t="shared" si="3"/>
        <v>49.789499999999997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144.1275</v>
      </c>
      <c r="AP20" s="51"/>
      <c r="AQ20" s="63">
        <v>120</v>
      </c>
      <c r="AR20" s="64">
        <f>AC20-AE20-AG20-AJ20-AK20-AL20-AM20-AN20-AP20-AQ20</f>
        <v>4976.8725000000004</v>
      </c>
      <c r="AS20" s="52">
        <f>AF20+AH20+AI20</f>
        <v>49.789499999999997</v>
      </c>
      <c r="AT20" s="52">
        <f>AS20-AQ20-AN20</f>
        <v>-70.210499999999996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5448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8258</v>
      </c>
      <c r="AD21" s="31">
        <f t="shared" si="1"/>
        <v>5448</v>
      </c>
      <c r="AE21" s="49">
        <f t="shared" si="2"/>
        <v>149.82</v>
      </c>
      <c r="AF21" s="49">
        <f t="shared" si="3"/>
        <v>51.756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152.57</v>
      </c>
      <c r="AP21" s="51"/>
      <c r="AQ21" s="63">
        <v>53</v>
      </c>
      <c r="AR21" s="65">
        <f t="shared" si="10"/>
        <v>8030.43</v>
      </c>
      <c r="AS21" s="52">
        <f t="shared" ref="AS21:AS28" si="11">AF21+AH21+AI21</f>
        <v>60.305999999999997</v>
      </c>
      <c r="AT21" s="52">
        <f t="shared" ref="AT21:AT28" si="12">AS21-AQ21-AN21</f>
        <v>7.3059999999999974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11063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200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12863</v>
      </c>
      <c r="AD22" s="31">
        <f t="shared" si="1"/>
        <v>11063</v>
      </c>
      <c r="AE22" s="49">
        <f t="shared" si="2"/>
        <v>304.23250000000002</v>
      </c>
      <c r="AF22" s="49">
        <f t="shared" si="3"/>
        <v>105.0985</v>
      </c>
      <c r="AG22" s="36">
        <f t="shared" si="7"/>
        <v>49.5</v>
      </c>
      <c r="AH22" s="49">
        <f t="shared" si="4"/>
        <v>17.099999999999998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309.73250000000002</v>
      </c>
      <c r="AP22" s="51"/>
      <c r="AQ22" s="63">
        <v>100</v>
      </c>
      <c r="AR22" s="65">
        <f>AC22-AE22-AG22-AJ22-AK22-AL22-AM22-AN22-AP22-AQ22</f>
        <v>12409.2675</v>
      </c>
      <c r="AS22" s="52">
        <f>AF22+AH22+AI22</f>
        <v>122.1985</v>
      </c>
      <c r="AT22" s="52">
        <f>AS22-AQ22-AN22</f>
        <v>22.198499999999996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8002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8002</v>
      </c>
      <c r="AD23" s="31">
        <f t="shared" si="1"/>
        <v>8002</v>
      </c>
      <c r="AE23" s="49">
        <f t="shared" si="2"/>
        <v>220.05500000000001</v>
      </c>
      <c r="AF23" s="49">
        <f t="shared" si="3"/>
        <v>76.018999999999991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220.05500000000001</v>
      </c>
      <c r="AP23" s="51"/>
      <c r="AQ23" s="63">
        <v>90</v>
      </c>
      <c r="AR23" s="65">
        <f t="shared" si="10"/>
        <v>7691.9449999999997</v>
      </c>
      <c r="AS23" s="52">
        <f t="shared" si="11"/>
        <v>76.018999999999991</v>
      </c>
      <c r="AT23" s="52">
        <f t="shared" si="12"/>
        <v>-13.981000000000009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13363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50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13813</v>
      </c>
      <c r="AD24" s="31">
        <f t="shared" si="1"/>
        <v>13363</v>
      </c>
      <c r="AE24" s="49">
        <f t="shared" si="2"/>
        <v>367.48250000000002</v>
      </c>
      <c r="AF24" s="49">
        <f t="shared" si="3"/>
        <v>126.9485</v>
      </c>
      <c r="AG24" s="36">
        <f t="shared" si="7"/>
        <v>12.375</v>
      </c>
      <c r="AH24" s="49">
        <f t="shared" si="4"/>
        <v>4.2749999999999995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368.85750000000002</v>
      </c>
      <c r="AP24" s="51"/>
      <c r="AQ24" s="63">
        <v>103</v>
      </c>
      <c r="AR24" s="65">
        <f t="shared" si="10"/>
        <v>13330.1425</v>
      </c>
      <c r="AS24" s="52">
        <f t="shared" si="11"/>
        <v>131.2235</v>
      </c>
      <c r="AT24" s="52">
        <f t="shared" si="12"/>
        <v>28.223500000000001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6479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6479</v>
      </c>
      <c r="AD25" s="31">
        <f t="shared" si="1"/>
        <v>6479</v>
      </c>
      <c r="AE25" s="49">
        <f t="shared" si="2"/>
        <v>178.17250000000001</v>
      </c>
      <c r="AF25" s="49">
        <f t="shared" si="3"/>
        <v>61.5505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178.17250000000001</v>
      </c>
      <c r="AP25" s="51"/>
      <c r="AQ25" s="63">
        <v>60</v>
      </c>
      <c r="AR25" s="65">
        <f t="shared" si="10"/>
        <v>6240.8275000000003</v>
      </c>
      <c r="AS25" s="52">
        <f t="shared" si="11"/>
        <v>61.5505</v>
      </c>
      <c r="AT25" s="52">
        <f t="shared" si="12"/>
        <v>1.5504999999999995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9612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12477</v>
      </c>
      <c r="AD26" s="31">
        <f t="shared" si="1"/>
        <v>9612</v>
      </c>
      <c r="AE26" s="49">
        <f t="shared" si="2"/>
        <v>264.33</v>
      </c>
      <c r="AF26" s="49">
        <f t="shared" si="3"/>
        <v>91.313999999999993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264.33</v>
      </c>
      <c r="AP26" s="51"/>
      <c r="AQ26" s="63">
        <v>113</v>
      </c>
      <c r="AR26" s="65">
        <f t="shared" si="10"/>
        <v>12099.67</v>
      </c>
      <c r="AS26" s="52">
        <f t="shared" si="11"/>
        <v>91.313999999999993</v>
      </c>
      <c r="AT26" s="52">
        <f t="shared" si="12"/>
        <v>-21.686000000000007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12538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12538</v>
      </c>
      <c r="AD27" s="31">
        <f t="shared" si="1"/>
        <v>12538</v>
      </c>
      <c r="AE27" s="49">
        <f t="shared" si="2"/>
        <v>344.79500000000002</v>
      </c>
      <c r="AF27" s="49">
        <f t="shared" si="3"/>
        <v>119.11099999999999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344.79500000000002</v>
      </c>
      <c r="AP27" s="51"/>
      <c r="AQ27" s="63">
        <v>150</v>
      </c>
      <c r="AR27" s="65">
        <f t="shared" si="10"/>
        <v>12043.205</v>
      </c>
      <c r="AS27" s="52">
        <f t="shared" si="11"/>
        <v>119.11099999999999</v>
      </c>
      <c r="AT27" s="52">
        <f t="shared" si="12"/>
        <v>-30.88900000000001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65" t="s">
        <v>71</v>
      </c>
      <c r="B29" s="166"/>
      <c r="C29" s="166"/>
      <c r="D29" s="81">
        <f t="shared" ref="D29:AQ29" si="14">SUM(D7:D28)</f>
        <v>232787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0</v>
      </c>
      <c r="P29" s="81">
        <f>SUM(P7:P27)</f>
        <v>1280</v>
      </c>
      <c r="Q29" s="81">
        <f t="shared" si="14"/>
        <v>0</v>
      </c>
      <c r="R29" s="81">
        <f t="shared" si="14"/>
        <v>0</v>
      </c>
      <c r="S29" s="81">
        <f t="shared" si="14"/>
        <v>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3</v>
      </c>
      <c r="AB29" s="81">
        <f t="shared" si="14"/>
        <v>0</v>
      </c>
      <c r="AC29" s="82">
        <f t="shared" si="14"/>
        <v>257158</v>
      </c>
      <c r="AD29" s="82">
        <f t="shared" si="14"/>
        <v>232787</v>
      </c>
      <c r="AE29" s="82">
        <f t="shared" si="14"/>
        <v>6401.642499999999</v>
      </c>
      <c r="AF29" s="82">
        <f t="shared" si="14"/>
        <v>2211.4764999999998</v>
      </c>
      <c r="AG29" s="82">
        <f t="shared" si="14"/>
        <v>355.65999999999997</v>
      </c>
      <c r="AH29" s="82">
        <f t="shared" si="14"/>
        <v>122.74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6439.8674999999985</v>
      </c>
      <c r="AP29" s="82">
        <f t="shared" si="14"/>
        <v>0</v>
      </c>
      <c r="AQ29" s="84">
        <f t="shared" si="14"/>
        <v>2105</v>
      </c>
      <c r="AR29" s="85">
        <f>SUM(AR7:AR28)</f>
        <v>248295.69749999998</v>
      </c>
      <c r="AS29" s="85">
        <f>SUM(AS7:AS28)</f>
        <v>2334.2164999999995</v>
      </c>
      <c r="AT29" s="85">
        <f>SUM(AT7:AT28)</f>
        <v>229.21649999999988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7" t="s">
        <v>72</v>
      </c>
      <c r="B30" s="180"/>
      <c r="C30" s="168"/>
      <c r="D30" s="90">
        <f t="shared" ref="D30:AB30" si="16">D4+D5-D29</f>
        <v>890698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320</v>
      </c>
      <c r="L30" s="90">
        <f t="shared" si="16"/>
        <v>0</v>
      </c>
      <c r="M30" s="90">
        <f>M4+M5-M29</f>
        <v>470</v>
      </c>
      <c r="N30" s="90">
        <f t="shared" si="16"/>
        <v>0</v>
      </c>
      <c r="O30" s="90">
        <f t="shared" si="16"/>
        <v>1270</v>
      </c>
      <c r="P30" s="90">
        <f t="shared" si="16"/>
        <v>2080</v>
      </c>
      <c r="Q30" s="90">
        <f t="shared" si="16"/>
        <v>0</v>
      </c>
      <c r="R30" s="90">
        <f t="shared" si="16"/>
        <v>0</v>
      </c>
      <c r="S30" s="90">
        <f>S4+S5-S29</f>
        <v>1114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255</v>
      </c>
      <c r="AA30" s="90">
        <f t="shared" si="16"/>
        <v>281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50</v>
      </c>
      <c r="L31" s="97"/>
      <c r="M31" s="97">
        <v>-100</v>
      </c>
      <c r="N31" s="97"/>
      <c r="O31" s="97">
        <v>-60</v>
      </c>
      <c r="P31" s="97">
        <v>-210</v>
      </c>
      <c r="Q31" s="96"/>
      <c r="R31" s="96"/>
      <c r="S31" s="95">
        <v>-13</v>
      </c>
      <c r="T31" s="95"/>
      <c r="U31" s="95"/>
      <c r="V31" s="95"/>
      <c r="W31" s="95"/>
      <c r="X31" s="95"/>
      <c r="Y31" s="95"/>
      <c r="Z31" s="95">
        <v>-33</v>
      </c>
      <c r="AA31" s="95">
        <v>-6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70" t="s">
        <v>75</v>
      </c>
      <c r="AS32" s="170"/>
      <c r="AT32" s="170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78"/>
      <c r="E34" s="178"/>
      <c r="F34" s="178"/>
      <c r="G34" s="178"/>
      <c r="H34" s="178"/>
      <c r="I34" s="178"/>
      <c r="J34" s="178"/>
      <c r="K34" s="178"/>
      <c r="L34" s="113"/>
      <c r="M34" s="114"/>
      <c r="N34" s="44"/>
      <c r="O34" s="44"/>
      <c r="P34" s="5"/>
      <c r="Q34" s="5"/>
      <c r="AC34" s="99"/>
      <c r="AQ34" s="5"/>
      <c r="AR34" s="67">
        <v>29100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6"/>
      <c r="E35" s="176"/>
      <c r="F35" s="176"/>
      <c r="G35" s="176"/>
      <c r="H35" s="176"/>
      <c r="I35" s="176"/>
      <c r="J35" s="176"/>
      <c r="K35" s="176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76"/>
      <c r="E36" s="176"/>
      <c r="F36" s="176"/>
      <c r="G36" s="176"/>
      <c r="H36" s="176"/>
      <c r="I36" s="176"/>
      <c r="J36" s="176"/>
      <c r="K36" s="176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176"/>
      <c r="E37" s="176"/>
      <c r="F37" s="176"/>
      <c r="G37" s="176"/>
      <c r="H37" s="176"/>
      <c r="I37" s="176"/>
      <c r="J37" s="176"/>
      <c r="K37" s="176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176"/>
      <c r="E38" s="176"/>
      <c r="F38" s="176"/>
      <c r="G38" s="176"/>
      <c r="H38" s="176"/>
      <c r="I38" s="176"/>
      <c r="J38" s="176"/>
      <c r="K38" s="176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76"/>
      <c r="E39" s="176"/>
      <c r="F39" s="176"/>
      <c r="G39" s="176"/>
      <c r="H39" s="176"/>
      <c r="I39" s="176"/>
      <c r="J39" s="176"/>
      <c r="K39" s="176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77"/>
      <c r="E40" s="177"/>
      <c r="F40" s="177"/>
      <c r="G40" s="177"/>
      <c r="H40" s="177"/>
      <c r="I40" s="177"/>
      <c r="J40" s="177"/>
      <c r="K40" s="177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102825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A1:AT1"/>
    <mergeCell ref="A2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207" priority="26" stopIfTrue="1" operator="greaterThan">
      <formula>0</formula>
    </cfRule>
  </conditionalFormatting>
  <conditionalFormatting sqref="AQ32">
    <cfRule type="cellIs" dxfId="206" priority="24" operator="greaterThan">
      <formula>$AQ$7:$AQ$18&lt;100</formula>
    </cfRule>
    <cfRule type="cellIs" dxfId="205" priority="25" operator="greaterThan">
      <formula>100</formula>
    </cfRule>
  </conditionalFormatting>
  <conditionalFormatting sqref="K4:P30 D30:J30 Q30:AB30">
    <cfRule type="cellIs" dxfId="204" priority="23" operator="equal">
      <formula>212030016606640</formula>
    </cfRule>
  </conditionalFormatting>
  <conditionalFormatting sqref="K4:K30 L29:P29 D30:J30 L30:AB30">
    <cfRule type="cellIs" dxfId="203" priority="21" operator="equal">
      <formula>$K$4</formula>
    </cfRule>
    <cfRule type="cellIs" dxfId="202" priority="22" operator="equal">
      <formula>2120</formula>
    </cfRule>
  </conditionalFormatting>
  <conditionalFormatting sqref="M4:N30 D30:L30">
    <cfRule type="cellIs" dxfId="201" priority="19" operator="equal">
      <formula>$M$4</formula>
    </cfRule>
    <cfRule type="cellIs" dxfId="200" priority="20" operator="equal">
      <formula>300</formula>
    </cfRule>
  </conditionalFormatting>
  <conditionalFormatting sqref="O4:O30">
    <cfRule type="cellIs" dxfId="199" priority="17" operator="equal">
      <formula>$O$4</formula>
    </cfRule>
    <cfRule type="cellIs" dxfId="198" priority="18" operator="equal">
      <formula>1660</formula>
    </cfRule>
  </conditionalFormatting>
  <conditionalFormatting sqref="P4:P30">
    <cfRule type="cellIs" dxfId="197" priority="15" operator="equal">
      <formula>$P$4</formula>
    </cfRule>
    <cfRule type="cellIs" dxfId="196" priority="16" operator="equal">
      <formula>6640</formula>
    </cfRule>
  </conditionalFormatting>
  <conditionalFormatting sqref="AT6:AT29">
    <cfRule type="cellIs" dxfId="195" priority="14" operator="lessThan">
      <formula>0</formula>
    </cfRule>
  </conditionalFormatting>
  <conditionalFormatting sqref="AT7:AT18">
    <cfRule type="cellIs" dxfId="194" priority="11" operator="lessThan">
      <formula>0</formula>
    </cfRule>
    <cfRule type="cellIs" dxfId="193" priority="12" operator="lessThan">
      <formula>0</formula>
    </cfRule>
    <cfRule type="cellIs" dxfId="192" priority="13" operator="lessThan">
      <formula>0</formula>
    </cfRule>
  </conditionalFormatting>
  <conditionalFormatting sqref="K4:K29 L29:P29">
    <cfRule type="cellIs" dxfId="191" priority="10" operator="equal">
      <formula>$K$4</formula>
    </cfRule>
  </conditionalFormatting>
  <conditionalFormatting sqref="D4:D30">
    <cfRule type="cellIs" dxfId="190" priority="9" operator="equal">
      <formula>$D$4</formula>
    </cfRule>
  </conditionalFormatting>
  <conditionalFormatting sqref="S4:S30">
    <cfRule type="cellIs" dxfId="189" priority="8" operator="equal">
      <formula>$S$4</formula>
    </cfRule>
  </conditionalFormatting>
  <conditionalFormatting sqref="Z4:Z30">
    <cfRule type="cellIs" dxfId="188" priority="7" operator="equal">
      <formula>$Z$4</formula>
    </cfRule>
  </conditionalFormatting>
  <conditionalFormatting sqref="AA4:AA30">
    <cfRule type="cellIs" dxfId="187" priority="6" operator="equal">
      <formula>$AA$4</formula>
    </cfRule>
  </conditionalFormatting>
  <conditionalFormatting sqref="AB4:AB30">
    <cfRule type="cellIs" dxfId="186" priority="5" operator="equal">
      <formula>$AB$4</formula>
    </cfRule>
  </conditionalFormatting>
  <conditionalFormatting sqref="AB30">
    <cfRule type="cellIs" dxfId="185" priority="4" operator="equal">
      <formula>$AB$4</formula>
    </cfRule>
  </conditionalFormatting>
  <conditionalFormatting sqref="AT7:AT29">
    <cfRule type="cellIs" dxfId="184" priority="1" operator="lessThan">
      <formula>0</formula>
    </cfRule>
    <cfRule type="cellIs" dxfId="183" priority="2" operator="lessThan">
      <formula>0</formula>
    </cfRule>
    <cfRule type="cellIs" dxfId="182" priority="3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O15" sqref="O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</row>
    <row r="2" spans="1:56" ht="21" customHeight="1" thickBot="1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</row>
    <row r="3" spans="1:56" ht="18.75">
      <c r="A3" s="173" t="s">
        <v>110</v>
      </c>
      <c r="B3" s="174"/>
      <c r="C3" s="181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</row>
    <row r="4" spans="1:56">
      <c r="A4" s="163" t="s">
        <v>3</v>
      </c>
      <c r="B4" s="163"/>
      <c r="C4" s="2"/>
      <c r="D4" s="2">
        <v>890698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320</v>
      </c>
      <c r="L4" s="4">
        <v>0</v>
      </c>
      <c r="M4" s="163">
        <v>470</v>
      </c>
      <c r="N4" s="163"/>
      <c r="O4" s="4">
        <v>1270</v>
      </c>
      <c r="P4" s="4">
        <v>2080</v>
      </c>
      <c r="Q4" s="3">
        <v>0</v>
      </c>
      <c r="R4" s="3">
        <v>0</v>
      </c>
      <c r="S4" s="3">
        <v>1114</v>
      </c>
      <c r="T4" s="3"/>
      <c r="U4" s="3"/>
      <c r="V4" s="3"/>
      <c r="W4" s="3"/>
      <c r="X4" s="3"/>
      <c r="Y4" s="3"/>
      <c r="Z4" s="3">
        <v>255</v>
      </c>
      <c r="AA4" s="3">
        <v>281</v>
      </c>
      <c r="AB4" s="3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63" t="s">
        <v>4</v>
      </c>
      <c r="B5" s="163"/>
      <c r="C5" s="2">
        <v>474481</v>
      </c>
      <c r="D5" s="119">
        <v>474481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11488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11488</v>
      </c>
      <c r="AD7" s="34">
        <f t="shared" ref="AD7:AD28" si="1">D7*1</f>
        <v>11488</v>
      </c>
      <c r="AE7" s="36">
        <f t="shared" ref="AE7:AE28" si="2">D7*2.75%</f>
        <v>315.92</v>
      </c>
      <c r="AF7" s="36">
        <f t="shared" ref="AF7:AF28" si="3">AD7*0.95%</f>
        <v>109.136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315.92</v>
      </c>
      <c r="AP7" s="39"/>
      <c r="AQ7" s="40">
        <v>83</v>
      </c>
      <c r="AR7" s="41">
        <f>AC7-AE7-AG7-AJ7-AK7-AL7-AM7-AN7-AP7-AQ7</f>
        <v>11089.08</v>
      </c>
      <c r="AS7" s="42">
        <f t="shared" ref="AS7:AS19" si="5">AF7+AH7+AI7</f>
        <v>109.136</v>
      </c>
      <c r="AT7" s="43">
        <f t="shared" ref="AT7:AT19" si="6">AS7-AQ7-AN7</f>
        <v>26.135999999999996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10499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13235</v>
      </c>
      <c r="AD8" s="31">
        <f t="shared" si="1"/>
        <v>10499</v>
      </c>
      <c r="AE8" s="49">
        <f t="shared" si="2"/>
        <v>288.72250000000003</v>
      </c>
      <c r="AF8" s="49">
        <f t="shared" si="3"/>
        <v>99.740499999999997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290.09750000000003</v>
      </c>
      <c r="AP8" s="51"/>
      <c r="AQ8" s="40">
        <v>120</v>
      </c>
      <c r="AR8" s="41">
        <f t="shared" ref="AR8:AR28" si="10">AC8-AE8-AG8-AJ8-AK8-AL8-AM8-AN8-AP8-AQ8</f>
        <v>12813.9025</v>
      </c>
      <c r="AS8" s="52">
        <f t="shared" si="5"/>
        <v>104.0155</v>
      </c>
      <c r="AT8" s="53">
        <f t="shared" si="6"/>
        <v>-15.984499999999997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13636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13816</v>
      </c>
      <c r="AD9" s="31">
        <f t="shared" si="1"/>
        <v>13636</v>
      </c>
      <c r="AE9" s="49">
        <f t="shared" si="2"/>
        <v>374.99</v>
      </c>
      <c r="AF9" s="49">
        <f t="shared" si="3"/>
        <v>129.542</v>
      </c>
      <c r="AG9" s="36">
        <f t="shared" si="7"/>
        <v>4.95</v>
      </c>
      <c r="AH9" s="49">
        <f t="shared" si="4"/>
        <v>1.71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375.54</v>
      </c>
      <c r="AP9" s="51"/>
      <c r="AQ9" s="40">
        <v>106</v>
      </c>
      <c r="AR9" s="41">
        <f t="shared" si="10"/>
        <v>13330.06</v>
      </c>
      <c r="AS9" s="52">
        <f t="shared" si="5"/>
        <v>131.25200000000001</v>
      </c>
      <c r="AT9" s="53">
        <f t="shared" si="6"/>
        <v>25.25200000000001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9858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10049</v>
      </c>
      <c r="AD10" s="31">
        <f>D10*1</f>
        <v>9858</v>
      </c>
      <c r="AE10" s="49">
        <f>D10*2.75%</f>
        <v>271.09500000000003</v>
      </c>
      <c r="AF10" s="49">
        <f>AD10*0.95%</f>
        <v>93.650999999999996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271.09500000000003</v>
      </c>
      <c r="AP10" s="51"/>
      <c r="AQ10" s="40">
        <v>47</v>
      </c>
      <c r="AR10" s="41">
        <f t="shared" si="10"/>
        <v>9730.9050000000007</v>
      </c>
      <c r="AS10" s="52">
        <f>AF10+AH10+AI10</f>
        <v>93.650999999999996</v>
      </c>
      <c r="AT10" s="53">
        <f>AS10-AQ10-AN10</f>
        <v>46.650999999999996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7567</v>
      </c>
      <c r="E11" s="48"/>
      <c r="F11" s="47"/>
      <c r="G11" s="48"/>
      <c r="H11" s="48"/>
      <c r="I11" s="48"/>
      <c r="J11" s="48"/>
      <c r="K11" s="48">
        <v>10</v>
      </c>
      <c r="L11" s="48"/>
      <c r="M11" s="48">
        <v>20</v>
      </c>
      <c r="N11" s="48"/>
      <c r="O11" s="58"/>
      <c r="P11" s="48">
        <v>80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3</v>
      </c>
      <c r="AB11" s="31"/>
      <c r="AC11" s="35">
        <f t="shared" si="0"/>
        <v>9251</v>
      </c>
      <c r="AD11" s="31">
        <f t="shared" si="1"/>
        <v>7567</v>
      </c>
      <c r="AE11" s="49">
        <f t="shared" si="2"/>
        <v>208.0925</v>
      </c>
      <c r="AF11" s="49">
        <f t="shared" si="3"/>
        <v>71.886499999999998</v>
      </c>
      <c r="AG11" s="36">
        <f t="shared" si="7"/>
        <v>30.8</v>
      </c>
      <c r="AH11" s="49">
        <f t="shared" si="4"/>
        <v>10.64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211.11750000000001</v>
      </c>
      <c r="AP11" s="51"/>
      <c r="AQ11" s="40">
        <v>52</v>
      </c>
      <c r="AR11" s="41">
        <f t="shared" si="10"/>
        <v>8960.1075000000001</v>
      </c>
      <c r="AS11" s="52">
        <f t="shared" si="5"/>
        <v>82.526499999999999</v>
      </c>
      <c r="AT11" s="53">
        <f t="shared" si="6"/>
        <v>30.526499999999999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7017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7017</v>
      </c>
      <c r="AD12" s="31">
        <f>D12*1</f>
        <v>7017</v>
      </c>
      <c r="AE12" s="49">
        <f>D12*2.75%</f>
        <v>192.9675</v>
      </c>
      <c r="AF12" s="49">
        <f>AD12*0.95%</f>
        <v>66.661500000000004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192.9675</v>
      </c>
      <c r="AP12" s="51"/>
      <c r="AQ12" s="40">
        <v>54</v>
      </c>
      <c r="AR12" s="41">
        <f t="shared" si="10"/>
        <v>6770.0325000000003</v>
      </c>
      <c r="AS12" s="52">
        <f>AF12+AH12+AI12</f>
        <v>66.661500000000004</v>
      </c>
      <c r="AT12" s="53">
        <f>AS12-AQ12-AN12</f>
        <v>12.661500000000004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6222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10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6522</v>
      </c>
      <c r="AD13" s="31">
        <f t="shared" si="1"/>
        <v>6222</v>
      </c>
      <c r="AE13" s="49">
        <f t="shared" si="2"/>
        <v>171.10499999999999</v>
      </c>
      <c r="AF13" s="49">
        <f t="shared" si="3"/>
        <v>59.109000000000002</v>
      </c>
      <c r="AG13" s="36">
        <f t="shared" si="7"/>
        <v>8.25</v>
      </c>
      <c r="AH13" s="49">
        <f t="shared" si="4"/>
        <v>2.85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171.655</v>
      </c>
      <c r="AP13" s="51"/>
      <c r="AQ13" s="40">
        <v>42</v>
      </c>
      <c r="AR13" s="41">
        <f t="shared" si="10"/>
        <v>6300.6450000000004</v>
      </c>
      <c r="AS13" s="52">
        <f t="shared" si="5"/>
        <v>61.959000000000003</v>
      </c>
      <c r="AT13" s="53">
        <f>AS13-AQ13-AN13</f>
        <v>19.959000000000003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16558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70</v>
      </c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/>
      <c r="AA14" s="31">
        <v>5</v>
      </c>
      <c r="AB14" s="31"/>
      <c r="AC14" s="35">
        <f t="shared" si="0"/>
        <v>19083</v>
      </c>
      <c r="AD14" s="31">
        <f t="shared" si="1"/>
        <v>16558</v>
      </c>
      <c r="AE14" s="49">
        <f t="shared" si="2"/>
        <v>455.34500000000003</v>
      </c>
      <c r="AF14" s="49">
        <f t="shared" si="3"/>
        <v>157.30099999999999</v>
      </c>
      <c r="AG14" s="36">
        <f t="shared" si="7"/>
        <v>17.324999999999999</v>
      </c>
      <c r="AH14" s="49">
        <f t="shared" si="4"/>
        <v>5.9849999999999994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457.27</v>
      </c>
      <c r="AP14" s="51"/>
      <c r="AQ14" s="40">
        <v>131</v>
      </c>
      <c r="AR14" s="41">
        <f>AC14-AE14-AG14-AJ14-AK14-AL14-AM14-AN14-AP14-AQ14</f>
        <v>18479.329999999998</v>
      </c>
      <c r="AS14" s="52">
        <f t="shared" si="5"/>
        <v>163.286</v>
      </c>
      <c r="AT14" s="60">
        <f t="shared" si="6"/>
        <v>32.286000000000001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16642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13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19125</v>
      </c>
      <c r="AD15" s="31">
        <f t="shared" si="1"/>
        <v>16642</v>
      </c>
      <c r="AE15" s="49">
        <f t="shared" si="2"/>
        <v>457.65500000000003</v>
      </c>
      <c r="AF15" s="49">
        <f t="shared" si="3"/>
        <v>158.09899999999999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457.65500000000003</v>
      </c>
      <c r="AP15" s="51"/>
      <c r="AQ15" s="40">
        <v>135</v>
      </c>
      <c r="AR15" s="41">
        <f t="shared" si="10"/>
        <v>18532.345000000001</v>
      </c>
      <c r="AS15" s="52">
        <f>AF15+AH15+AI15</f>
        <v>158.09899999999999</v>
      </c>
      <c r="AT15" s="53">
        <f>AS15-AQ15-AN15</f>
        <v>23.09899999999999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20675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22475</v>
      </c>
      <c r="AD16" s="31">
        <f t="shared" si="1"/>
        <v>20675</v>
      </c>
      <c r="AE16" s="49">
        <f t="shared" si="2"/>
        <v>568.5625</v>
      </c>
      <c r="AF16" s="49">
        <f t="shared" si="3"/>
        <v>196.41249999999999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574.0625</v>
      </c>
      <c r="AP16" s="51"/>
      <c r="AQ16" s="40">
        <v>506</v>
      </c>
      <c r="AR16" s="41">
        <f>AC16-AE16-AG16-AJ16-AK16-AL16-AM16-AN16-AP16-AQ16</f>
        <v>21350.9375</v>
      </c>
      <c r="AS16" s="52">
        <f t="shared" si="5"/>
        <v>213.51249999999999</v>
      </c>
      <c r="AT16" s="53">
        <f t="shared" si="6"/>
        <v>-292.48750000000001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7546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100</v>
      </c>
      <c r="Q17" s="31"/>
      <c r="R17" s="31"/>
      <c r="S17" s="31">
        <v>3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9583</v>
      </c>
      <c r="AD17" s="31">
        <f>D17*1</f>
        <v>7546</v>
      </c>
      <c r="AE17" s="49">
        <f>D17*2.75%</f>
        <v>207.51500000000001</v>
      </c>
      <c r="AF17" s="49">
        <f>AD17*0.95%</f>
        <v>71.686999999999998</v>
      </c>
      <c r="AG17" s="36">
        <f t="shared" si="7"/>
        <v>24.75</v>
      </c>
      <c r="AH17" s="49">
        <f t="shared" si="4"/>
        <v>8.5499999999999989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210.26500000000001</v>
      </c>
      <c r="AP17" s="51"/>
      <c r="AQ17" s="40">
        <v>50</v>
      </c>
      <c r="AR17" s="41">
        <f>AC17-AE17-AG17-AJ17-AK17-AL17-AM17-AN17-AP17-AQ17</f>
        <v>9300.7350000000006</v>
      </c>
      <c r="AS17" s="52">
        <f>AF17+AH17+AI17</f>
        <v>80.236999999999995</v>
      </c>
      <c r="AT17" s="53">
        <f>AS17-AQ17-AN17</f>
        <v>30.236999999999995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13674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20</v>
      </c>
      <c r="Q18" s="31"/>
      <c r="R18" s="31"/>
      <c r="S18" s="31">
        <v>5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14809</v>
      </c>
      <c r="AD18" s="31">
        <f>D18*1</f>
        <v>13674</v>
      </c>
      <c r="AE18" s="49">
        <f>D18*2.75%</f>
        <v>376.03500000000003</v>
      </c>
      <c r="AF18" s="49">
        <f>AD18*0.95%</f>
        <v>129.90299999999999</v>
      </c>
      <c r="AG18" s="36">
        <f t="shared" si="7"/>
        <v>4.95</v>
      </c>
      <c r="AH18" s="49">
        <f t="shared" si="4"/>
        <v>1.71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376.58499999999998</v>
      </c>
      <c r="AP18" s="51"/>
      <c r="AQ18" s="40">
        <v>100</v>
      </c>
      <c r="AR18" s="41">
        <f t="shared" si="10"/>
        <v>14328.014999999999</v>
      </c>
      <c r="AS18" s="52">
        <f>AF18+AH18+AI18</f>
        <v>131.613</v>
      </c>
      <c r="AT18" s="53">
        <f>AS18-AQ18-AN18</f>
        <v>31.613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12440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5</v>
      </c>
      <c r="AB19" s="31"/>
      <c r="AC19" s="35">
        <f t="shared" si="0"/>
        <v>18155</v>
      </c>
      <c r="AD19" s="31">
        <f t="shared" si="1"/>
        <v>12440</v>
      </c>
      <c r="AE19" s="49">
        <f t="shared" si="2"/>
        <v>342.1</v>
      </c>
      <c r="AF19" s="49">
        <f t="shared" si="3"/>
        <v>118.17999999999999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342.1</v>
      </c>
      <c r="AP19" s="51"/>
      <c r="AQ19" s="63">
        <v>172</v>
      </c>
      <c r="AR19" s="64">
        <f>AC19-AE19-AG19-AJ19-AK19-AL19-AM19-AN19-AP19-AQ19</f>
        <v>17640.900000000001</v>
      </c>
      <c r="AS19" s="52">
        <f t="shared" si="5"/>
        <v>118.17999999999999</v>
      </c>
      <c r="AT19" s="52">
        <f t="shared" si="6"/>
        <v>-53.820000000000007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11099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11099</v>
      </c>
      <c r="AD20" s="31">
        <f t="shared" si="1"/>
        <v>11099</v>
      </c>
      <c r="AE20" s="49">
        <f t="shared" si="2"/>
        <v>305.22250000000003</v>
      </c>
      <c r="AF20" s="49">
        <f t="shared" si="3"/>
        <v>105.4405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305.22250000000003</v>
      </c>
      <c r="AP20" s="51"/>
      <c r="AQ20" s="63">
        <v>120</v>
      </c>
      <c r="AR20" s="64">
        <f>AC20-AE20-AG20-AJ20-AK20-AL20-AM20-AN20-AP20-AQ20</f>
        <v>10673.7775</v>
      </c>
      <c r="AS20" s="52">
        <f>AF20+AH20+AI20</f>
        <v>105.4405</v>
      </c>
      <c r="AT20" s="52">
        <f>AS20-AQ20-AN20</f>
        <v>-14.5595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5348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>
        <v>20</v>
      </c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5528</v>
      </c>
      <c r="AD21" s="31">
        <f t="shared" si="1"/>
        <v>5348</v>
      </c>
      <c r="AE21" s="49">
        <f t="shared" si="2"/>
        <v>147.07</v>
      </c>
      <c r="AF21" s="49">
        <f t="shared" si="3"/>
        <v>50.805999999999997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147.62</v>
      </c>
      <c r="AP21" s="51"/>
      <c r="AQ21" s="63">
        <v>50</v>
      </c>
      <c r="AR21" s="65">
        <f t="shared" si="10"/>
        <v>5325.9800000000005</v>
      </c>
      <c r="AS21" s="52">
        <f t="shared" ref="AS21:AS28" si="11">AF21+AH21+AI21</f>
        <v>52.515999999999998</v>
      </c>
      <c r="AT21" s="52">
        <f t="shared" ref="AT21:AT28" si="12">AS21-AQ21-AN21</f>
        <v>2.5159999999999982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18093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/>
      <c r="T22" s="31"/>
      <c r="U22" s="31"/>
      <c r="V22" s="31"/>
      <c r="W22" s="31"/>
      <c r="X22" s="31"/>
      <c r="Y22" s="31"/>
      <c r="Z22" s="31">
        <v>5</v>
      </c>
      <c r="AA22" s="31">
        <v>5</v>
      </c>
      <c r="AB22" s="31"/>
      <c r="AC22" s="35">
        <f t="shared" si="0"/>
        <v>20888</v>
      </c>
      <c r="AD22" s="31">
        <f t="shared" si="1"/>
        <v>18093</v>
      </c>
      <c r="AE22" s="49">
        <f t="shared" si="2"/>
        <v>497.5575</v>
      </c>
      <c r="AF22" s="49">
        <f t="shared" si="3"/>
        <v>171.8835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500.3075</v>
      </c>
      <c r="AP22" s="51"/>
      <c r="AQ22" s="63">
        <v>170</v>
      </c>
      <c r="AR22" s="65">
        <f>AC22-AE22-AG22-AJ22-AK22-AL22-AM22-AN22-AP22-AQ22</f>
        <v>20195.692500000001</v>
      </c>
      <c r="AS22" s="52">
        <f>AF22+AH22+AI22</f>
        <v>180.43350000000001</v>
      </c>
      <c r="AT22" s="52">
        <f>AS22-AQ22-AN22</f>
        <v>10.433500000000009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10269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10269</v>
      </c>
      <c r="AD23" s="31">
        <f t="shared" si="1"/>
        <v>10269</v>
      </c>
      <c r="AE23" s="49">
        <f t="shared" si="2"/>
        <v>282.39749999999998</v>
      </c>
      <c r="AF23" s="49">
        <f t="shared" si="3"/>
        <v>97.555499999999995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282.39749999999998</v>
      </c>
      <c r="AP23" s="51"/>
      <c r="AQ23" s="63">
        <v>110</v>
      </c>
      <c r="AR23" s="65">
        <f t="shared" si="10"/>
        <v>9876.6025000000009</v>
      </c>
      <c r="AS23" s="52">
        <f t="shared" si="11"/>
        <v>97.555499999999995</v>
      </c>
      <c r="AT23" s="52">
        <f t="shared" si="12"/>
        <v>-12.444500000000005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28101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100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>
        <v>2</v>
      </c>
      <c r="AB24" s="31"/>
      <c r="AC24" s="35">
        <f t="shared" si="0"/>
        <v>32787</v>
      </c>
      <c r="AD24" s="31">
        <f t="shared" si="1"/>
        <v>28101</v>
      </c>
      <c r="AE24" s="49">
        <f t="shared" si="2"/>
        <v>772.77750000000003</v>
      </c>
      <c r="AF24" s="49">
        <f t="shared" si="3"/>
        <v>266.95949999999999</v>
      </c>
      <c r="AG24" s="36">
        <f t="shared" si="7"/>
        <v>66</v>
      </c>
      <c r="AH24" s="49">
        <f t="shared" si="4"/>
        <v>22.8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778.27750000000003</v>
      </c>
      <c r="AP24" s="51"/>
      <c r="AQ24" s="63">
        <v>128</v>
      </c>
      <c r="AR24" s="65">
        <f t="shared" si="10"/>
        <v>31820.2225</v>
      </c>
      <c r="AS24" s="52">
        <f t="shared" si="11"/>
        <v>289.7595</v>
      </c>
      <c r="AT24" s="52">
        <f t="shared" si="12"/>
        <v>161.7595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9149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9149</v>
      </c>
      <c r="AD25" s="31">
        <f t="shared" si="1"/>
        <v>9149</v>
      </c>
      <c r="AE25" s="49">
        <f t="shared" si="2"/>
        <v>251.5975</v>
      </c>
      <c r="AF25" s="49">
        <f t="shared" si="3"/>
        <v>86.915499999999994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251.5975</v>
      </c>
      <c r="AP25" s="51"/>
      <c r="AQ25" s="63">
        <v>90</v>
      </c>
      <c r="AR25" s="65">
        <f t="shared" si="10"/>
        <v>8807.4025000000001</v>
      </c>
      <c r="AS25" s="52">
        <f t="shared" si="11"/>
        <v>86.915499999999994</v>
      </c>
      <c r="AT25" s="52">
        <f t="shared" si="12"/>
        <v>-3.0845000000000056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4626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4626</v>
      </c>
      <c r="AD26" s="31">
        <f t="shared" si="1"/>
        <v>4626</v>
      </c>
      <c r="AE26" s="49">
        <f t="shared" si="2"/>
        <v>127.215</v>
      </c>
      <c r="AF26" s="49">
        <f t="shared" si="3"/>
        <v>43.946999999999996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127.215</v>
      </c>
      <c r="AP26" s="51"/>
      <c r="AQ26" s="63"/>
      <c r="AR26" s="65">
        <f t="shared" si="10"/>
        <v>4498.7849999999999</v>
      </c>
      <c r="AS26" s="52">
        <f t="shared" si="11"/>
        <v>43.946999999999996</v>
      </c>
      <c r="AT26" s="52">
        <f t="shared" si="12"/>
        <v>43.946999999999996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7401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7401</v>
      </c>
      <c r="AD27" s="31">
        <f t="shared" si="1"/>
        <v>7401</v>
      </c>
      <c r="AE27" s="49">
        <f t="shared" si="2"/>
        <v>203.5275</v>
      </c>
      <c r="AF27" s="49">
        <f t="shared" si="3"/>
        <v>70.3095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203.5275</v>
      </c>
      <c r="AP27" s="51"/>
      <c r="AQ27" s="63">
        <v>70</v>
      </c>
      <c r="AR27" s="65">
        <f t="shared" si="10"/>
        <v>7127.4724999999999</v>
      </c>
      <c r="AS27" s="52">
        <f t="shared" si="11"/>
        <v>70.3095</v>
      </c>
      <c r="AT27" s="52">
        <f t="shared" si="12"/>
        <v>0.30949999999999989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65" t="s">
        <v>71</v>
      </c>
      <c r="B29" s="166"/>
      <c r="C29" s="166"/>
      <c r="D29" s="81">
        <f t="shared" ref="D29:AQ29" si="14">SUM(D7:D28)</f>
        <v>247908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70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20</v>
      </c>
      <c r="P29" s="81">
        <f>SUM(P7:P27)</f>
        <v>740</v>
      </c>
      <c r="Q29" s="81">
        <f t="shared" si="14"/>
        <v>0</v>
      </c>
      <c r="R29" s="81">
        <f t="shared" si="14"/>
        <v>0</v>
      </c>
      <c r="S29" s="81">
        <f t="shared" si="14"/>
        <v>71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25</v>
      </c>
      <c r="AB29" s="81">
        <f t="shared" si="14"/>
        <v>0</v>
      </c>
      <c r="AC29" s="82">
        <f t="shared" si="14"/>
        <v>276355</v>
      </c>
      <c r="AD29" s="82">
        <f t="shared" si="14"/>
        <v>247908</v>
      </c>
      <c r="AE29" s="82">
        <f t="shared" si="14"/>
        <v>6817.47</v>
      </c>
      <c r="AF29" s="82">
        <f t="shared" si="14"/>
        <v>2355.1259999999997</v>
      </c>
      <c r="AG29" s="82">
        <f t="shared" si="14"/>
        <v>248.59999999999997</v>
      </c>
      <c r="AH29" s="82">
        <f t="shared" si="14"/>
        <v>85.88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6842.4950000000008</v>
      </c>
      <c r="AP29" s="82">
        <f t="shared" si="14"/>
        <v>0</v>
      </c>
      <c r="AQ29" s="84">
        <f t="shared" si="14"/>
        <v>2336</v>
      </c>
      <c r="AR29" s="85">
        <f>SUM(AR7:AR28)</f>
        <v>266952.93000000005</v>
      </c>
      <c r="AS29" s="85">
        <f>SUM(AS7:AS28)</f>
        <v>2441.0060000000003</v>
      </c>
      <c r="AT29" s="85">
        <f>SUM(AT7:AT28)</f>
        <v>105.00599999999996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7" t="s">
        <v>72</v>
      </c>
      <c r="B30" s="180"/>
      <c r="C30" s="168"/>
      <c r="D30" s="90">
        <f t="shared" ref="D30:AB30" si="16">D4+D5-D29</f>
        <v>1117271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250</v>
      </c>
      <c r="L30" s="90">
        <f t="shared" si="16"/>
        <v>0</v>
      </c>
      <c r="M30" s="90">
        <f>M4+M5-M29</f>
        <v>390</v>
      </c>
      <c r="N30" s="90">
        <f t="shared" si="16"/>
        <v>0</v>
      </c>
      <c r="O30" s="90">
        <f t="shared" si="16"/>
        <v>1250</v>
      </c>
      <c r="P30" s="90">
        <f t="shared" si="16"/>
        <v>1340</v>
      </c>
      <c r="Q30" s="90">
        <f t="shared" si="16"/>
        <v>0</v>
      </c>
      <c r="R30" s="90">
        <f t="shared" si="16"/>
        <v>0</v>
      </c>
      <c r="S30" s="90">
        <f>S4+S5-S29</f>
        <v>1043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70" t="s">
        <v>75</v>
      </c>
      <c r="AS32" s="170"/>
      <c r="AT32" s="170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29970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78"/>
      <c r="E34" s="178"/>
      <c r="F34" s="178"/>
      <c r="G34" s="178"/>
      <c r="H34" s="178"/>
      <c r="I34" s="178"/>
      <c r="J34" s="178"/>
      <c r="K34" s="178"/>
      <c r="L34" s="113"/>
      <c r="M34" s="114"/>
      <c r="N34" s="44"/>
      <c r="O34" s="44"/>
      <c r="P34" s="5"/>
      <c r="Q34" s="5"/>
      <c r="AC34" s="99"/>
      <c r="AQ34" s="5"/>
      <c r="AR34" s="67">
        <v>11509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6"/>
      <c r="E35" s="176"/>
      <c r="F35" s="176"/>
      <c r="G35" s="176"/>
      <c r="H35" s="176"/>
      <c r="I35" s="176"/>
      <c r="J35" s="176"/>
      <c r="K35" s="176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76"/>
      <c r="E36" s="176"/>
      <c r="F36" s="176"/>
      <c r="G36" s="176"/>
      <c r="H36" s="176"/>
      <c r="I36" s="176"/>
      <c r="J36" s="176"/>
      <c r="K36" s="176"/>
      <c r="L36" s="112"/>
      <c r="M36" s="114"/>
      <c r="O36" s="5"/>
      <c r="P36" s="5"/>
      <c r="Q36" s="5"/>
      <c r="AQ36" s="5"/>
      <c r="AR36" s="67">
        <v>18533</v>
      </c>
      <c r="AS36" s="67" t="s">
        <v>102</v>
      </c>
      <c r="AT36" s="67"/>
    </row>
    <row r="37" spans="1:48" ht="15.75">
      <c r="A37" s="5"/>
      <c r="B37" s="5"/>
      <c r="C37" s="56"/>
      <c r="D37" s="176"/>
      <c r="E37" s="176"/>
      <c r="F37" s="176"/>
      <c r="G37" s="176"/>
      <c r="H37" s="176"/>
      <c r="I37" s="176"/>
      <c r="J37" s="176"/>
      <c r="K37" s="176"/>
      <c r="L37" s="115"/>
      <c r="M37" s="114"/>
      <c r="O37" s="99"/>
      <c r="AR37" s="50"/>
      <c r="AS37" s="67" t="s">
        <v>94</v>
      </c>
      <c r="AT37" s="67"/>
    </row>
    <row r="38" spans="1:48" ht="15.75">
      <c r="A38" s="107"/>
      <c r="B38" s="107"/>
      <c r="C38" s="56"/>
      <c r="D38" s="176"/>
      <c r="E38" s="176"/>
      <c r="F38" s="176"/>
      <c r="G38" s="176"/>
      <c r="H38" s="176"/>
      <c r="I38" s="176"/>
      <c r="J38" s="176"/>
      <c r="K38" s="176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76"/>
      <c r="E39" s="176"/>
      <c r="F39" s="176"/>
      <c r="G39" s="176"/>
      <c r="H39" s="176"/>
      <c r="I39" s="176"/>
      <c r="J39" s="176"/>
      <c r="K39" s="176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77"/>
      <c r="E40" s="177"/>
      <c r="F40" s="177"/>
      <c r="G40" s="177"/>
      <c r="H40" s="177"/>
      <c r="I40" s="177"/>
      <c r="J40" s="177"/>
      <c r="K40" s="177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/>
      <c r="AS42" s="67"/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96020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A1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181" priority="26" stopIfTrue="1" operator="greaterThan">
      <formula>0</formula>
    </cfRule>
  </conditionalFormatting>
  <conditionalFormatting sqref="AQ32">
    <cfRule type="cellIs" dxfId="180" priority="24" operator="greaterThan">
      <formula>$AQ$7:$AQ$18&lt;100</formula>
    </cfRule>
    <cfRule type="cellIs" dxfId="179" priority="25" operator="greaterThan">
      <formula>100</formula>
    </cfRule>
  </conditionalFormatting>
  <conditionalFormatting sqref="K4:P30 D30:J30 Q30:AB30">
    <cfRule type="cellIs" dxfId="178" priority="23" operator="equal">
      <formula>212030016606640</formula>
    </cfRule>
  </conditionalFormatting>
  <conditionalFormatting sqref="K4:K30 L29:P29 D30:J30 L30:AB30">
    <cfRule type="cellIs" dxfId="177" priority="21" operator="equal">
      <formula>$K$4</formula>
    </cfRule>
    <cfRule type="cellIs" dxfId="176" priority="22" operator="equal">
      <formula>2120</formula>
    </cfRule>
  </conditionalFormatting>
  <conditionalFormatting sqref="M4:N30 D30:L30">
    <cfRule type="cellIs" dxfId="175" priority="19" operator="equal">
      <formula>$M$4</formula>
    </cfRule>
    <cfRule type="cellIs" dxfId="174" priority="20" operator="equal">
      <formula>300</formula>
    </cfRule>
  </conditionalFormatting>
  <conditionalFormatting sqref="O4:O30">
    <cfRule type="cellIs" dxfId="173" priority="17" operator="equal">
      <formula>$O$4</formula>
    </cfRule>
    <cfRule type="cellIs" dxfId="172" priority="18" operator="equal">
      <formula>1660</formula>
    </cfRule>
  </conditionalFormatting>
  <conditionalFormatting sqref="P4:P30">
    <cfRule type="cellIs" dxfId="171" priority="15" operator="equal">
      <formula>$P$4</formula>
    </cfRule>
    <cfRule type="cellIs" dxfId="170" priority="16" operator="equal">
      <formula>6640</formula>
    </cfRule>
  </conditionalFormatting>
  <conditionalFormatting sqref="AT6:AT29">
    <cfRule type="cellIs" dxfId="169" priority="14" operator="lessThan">
      <formula>0</formula>
    </cfRule>
  </conditionalFormatting>
  <conditionalFormatting sqref="AT7:AT18">
    <cfRule type="cellIs" dxfId="168" priority="11" operator="lessThan">
      <formula>0</formula>
    </cfRule>
    <cfRule type="cellIs" dxfId="167" priority="12" operator="lessThan">
      <formula>0</formula>
    </cfRule>
    <cfRule type="cellIs" dxfId="166" priority="13" operator="lessThan">
      <formula>0</formula>
    </cfRule>
  </conditionalFormatting>
  <conditionalFormatting sqref="K4:K29 L29:P29">
    <cfRule type="cellIs" dxfId="165" priority="10" operator="equal">
      <formula>$K$4</formula>
    </cfRule>
  </conditionalFormatting>
  <conditionalFormatting sqref="D4:D30">
    <cfRule type="cellIs" dxfId="164" priority="9" operator="equal">
      <formula>$D$4</formula>
    </cfRule>
  </conditionalFormatting>
  <conditionalFormatting sqref="S4:S30">
    <cfRule type="cellIs" dxfId="163" priority="8" operator="equal">
      <formula>$S$4</formula>
    </cfRule>
  </conditionalFormatting>
  <conditionalFormatting sqref="Z4:Z30">
    <cfRule type="cellIs" dxfId="162" priority="7" operator="equal">
      <formula>$Z$4</formula>
    </cfRule>
  </conditionalFormatting>
  <conditionalFormatting sqref="AA4:AA30">
    <cfRule type="cellIs" dxfId="161" priority="6" operator="equal">
      <formula>$AA$4</formula>
    </cfRule>
  </conditionalFormatting>
  <conditionalFormatting sqref="AB4:AB30">
    <cfRule type="cellIs" dxfId="160" priority="5" operator="equal">
      <formula>$AB$4</formula>
    </cfRule>
  </conditionalFormatting>
  <conditionalFormatting sqref="AB30">
    <cfRule type="cellIs" dxfId="159" priority="4" operator="equal">
      <formula>$AB$4</formula>
    </cfRule>
  </conditionalFormatting>
  <conditionalFormatting sqref="AT7:AT29">
    <cfRule type="cellIs" dxfId="158" priority="1" operator="lessThan">
      <formula>0</formula>
    </cfRule>
    <cfRule type="cellIs" dxfId="157" priority="2" operator="lessThan">
      <formula>0</formula>
    </cfRule>
    <cfRule type="cellIs" dxfId="156" priority="3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D29" sqref="D2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</row>
    <row r="2" spans="1:56" ht="21" customHeight="1" thickBot="1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</row>
    <row r="3" spans="1:56" ht="18.75">
      <c r="A3" s="173" t="s">
        <v>112</v>
      </c>
      <c r="B3" s="174"/>
      <c r="C3" s="181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</row>
    <row r="4" spans="1:56">
      <c r="A4" s="163" t="s">
        <v>3</v>
      </c>
      <c r="B4" s="163"/>
      <c r="C4" s="2"/>
      <c r="D4" s="2">
        <v>1117181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250</v>
      </c>
      <c r="L4" s="4">
        <v>0</v>
      </c>
      <c r="M4" s="163">
        <v>390</v>
      </c>
      <c r="N4" s="163"/>
      <c r="O4" s="4">
        <v>1250</v>
      </c>
      <c r="P4" s="4">
        <v>1340</v>
      </c>
      <c r="Q4" s="3">
        <v>0</v>
      </c>
      <c r="R4" s="3">
        <v>0</v>
      </c>
      <c r="S4" s="3">
        <v>1043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63" t="s">
        <v>4</v>
      </c>
      <c r="B5" s="163"/>
      <c r="C5" s="2"/>
      <c r="D5" s="119"/>
      <c r="E5" s="119"/>
      <c r="F5" s="119"/>
      <c r="G5" s="119"/>
      <c r="H5" s="119"/>
      <c r="I5" s="119"/>
      <c r="J5" s="119"/>
      <c r="K5" s="4">
        <v>2000</v>
      </c>
      <c r="L5" s="4"/>
      <c r="M5" s="4">
        <v>2000</v>
      </c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4122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4122</v>
      </c>
      <c r="AD7" s="34">
        <f t="shared" ref="AD7:AD28" si="1">D7*1</f>
        <v>4122</v>
      </c>
      <c r="AE7" s="36">
        <f t="shared" ref="AE7:AE28" si="2">D7*2.75%</f>
        <v>113.355</v>
      </c>
      <c r="AF7" s="36">
        <f t="shared" ref="AF7:AF28" si="3">AD7*0.95%</f>
        <v>39.158999999999999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113.355</v>
      </c>
      <c r="AP7" s="39"/>
      <c r="AQ7" s="40"/>
      <c r="AR7" s="41">
        <f>AC7-AE7-AG7-AJ7-AK7-AL7-AM7-AN7-AP7-AQ7</f>
        <v>4008.645</v>
      </c>
      <c r="AS7" s="42">
        <f t="shared" ref="AS7:AS19" si="5">AF7+AH7+AI7</f>
        <v>39.158999999999999</v>
      </c>
      <c r="AT7" s="43">
        <f t="shared" ref="AT7:AT19" si="6">AS7-AQ7-AN7</f>
        <v>39.158999999999999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5086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250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9246</v>
      </c>
      <c r="AD8" s="31">
        <f t="shared" si="1"/>
        <v>5086</v>
      </c>
      <c r="AE8" s="49">
        <f t="shared" si="2"/>
        <v>139.86500000000001</v>
      </c>
      <c r="AF8" s="49">
        <f t="shared" si="3"/>
        <v>48.317</v>
      </c>
      <c r="AG8" s="36">
        <f t="shared" ref="AG8:AG28" si="7">SUM(E8*999+F8*499+G8*75+H8*50+I8*30+K8*20+L8*19+M8*10+P8*9+N8*10+J8*29+R8*4+Q8*5+O8*9)*2.75%</f>
        <v>61.875</v>
      </c>
      <c r="AH8" s="49">
        <f t="shared" si="4"/>
        <v>21.375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146.74</v>
      </c>
      <c r="AP8" s="51"/>
      <c r="AQ8" s="40">
        <v>84</v>
      </c>
      <c r="AR8" s="41">
        <f>AC8-AE8-AG8-AJ8-AK8-AL8-AM8-AN8-AP8-AQ8</f>
        <v>8960.26</v>
      </c>
      <c r="AS8" s="52">
        <f t="shared" si="5"/>
        <v>69.692000000000007</v>
      </c>
      <c r="AT8" s="53">
        <f t="shared" si="6"/>
        <v>-14.307999999999993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13219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250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16424</v>
      </c>
      <c r="AD9" s="31">
        <f t="shared" si="1"/>
        <v>13219</v>
      </c>
      <c r="AE9" s="49">
        <f t="shared" si="2"/>
        <v>363.52249999999998</v>
      </c>
      <c r="AF9" s="49">
        <f t="shared" si="3"/>
        <v>125.5805</v>
      </c>
      <c r="AG9" s="36">
        <f t="shared" si="7"/>
        <v>61.875</v>
      </c>
      <c r="AH9" s="49">
        <f t="shared" si="4"/>
        <v>21.375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370.39749999999998</v>
      </c>
      <c r="AP9" s="51"/>
      <c r="AQ9" s="40">
        <v>108</v>
      </c>
      <c r="AR9" s="41">
        <f t="shared" ref="AR9:AR28" si="10">AC9-AE9-AG9-AJ9-AK9-AL9-AM9-AN9-AP9-AQ9</f>
        <v>15890.602500000001</v>
      </c>
      <c r="AS9" s="52">
        <f t="shared" si="5"/>
        <v>146.9555</v>
      </c>
      <c r="AT9" s="53">
        <f t="shared" si="6"/>
        <v>38.955500000000001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4066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4257</v>
      </c>
      <c r="AD10" s="31">
        <f>D10*1</f>
        <v>4066</v>
      </c>
      <c r="AE10" s="49">
        <f>D10*2.75%</f>
        <v>111.815</v>
      </c>
      <c r="AF10" s="49">
        <f>AD10*0.95%</f>
        <v>38.627000000000002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111.815</v>
      </c>
      <c r="AP10" s="51"/>
      <c r="AQ10" s="40">
        <v>30</v>
      </c>
      <c r="AR10" s="41">
        <f t="shared" si="10"/>
        <v>4115.1850000000004</v>
      </c>
      <c r="AS10" s="52">
        <f>AF10+AH10+AI10</f>
        <v>38.627000000000002</v>
      </c>
      <c r="AT10" s="53">
        <f>AS10-AQ10-AN10</f>
        <v>8.6270000000000024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8124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100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9024</v>
      </c>
      <c r="AD11" s="31">
        <f t="shared" si="1"/>
        <v>8124</v>
      </c>
      <c r="AE11" s="49">
        <f t="shared" si="2"/>
        <v>223.41</v>
      </c>
      <c r="AF11" s="49">
        <f t="shared" si="3"/>
        <v>77.177999999999997</v>
      </c>
      <c r="AG11" s="36">
        <f t="shared" si="7"/>
        <v>24.75</v>
      </c>
      <c r="AH11" s="49">
        <f t="shared" si="4"/>
        <v>8.5499999999999989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226.16</v>
      </c>
      <c r="AP11" s="51"/>
      <c r="AQ11" s="40">
        <v>50</v>
      </c>
      <c r="AR11" s="41">
        <f t="shared" si="10"/>
        <v>8725.84</v>
      </c>
      <c r="AS11" s="52">
        <f t="shared" si="5"/>
        <v>85.727999999999994</v>
      </c>
      <c r="AT11" s="53">
        <f t="shared" si="6"/>
        <v>35.727999999999994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5176</v>
      </c>
      <c r="AD12" s="31">
        <f>D12*1</f>
        <v>5176</v>
      </c>
      <c r="AE12" s="49">
        <f>D12*2.75%</f>
        <v>142.34</v>
      </c>
      <c r="AF12" s="49">
        <f>AD12*0.95%</f>
        <v>49.171999999999997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142.34</v>
      </c>
      <c r="AP12" s="51"/>
      <c r="AQ12" s="40">
        <v>33</v>
      </c>
      <c r="AR12" s="41">
        <f t="shared" si="10"/>
        <v>5000.66</v>
      </c>
      <c r="AS12" s="52">
        <f>AF12+AH12+AI12</f>
        <v>49.171999999999997</v>
      </c>
      <c r="AT12" s="53">
        <f>AS12-AQ12-AN12</f>
        <v>16.171999999999997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5334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5334</v>
      </c>
      <c r="AD13" s="31">
        <f t="shared" si="1"/>
        <v>5334</v>
      </c>
      <c r="AE13" s="49">
        <f t="shared" si="2"/>
        <v>146.685</v>
      </c>
      <c r="AF13" s="49">
        <f t="shared" si="3"/>
        <v>50.673000000000002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146.685</v>
      </c>
      <c r="AP13" s="51"/>
      <c r="AQ13" s="40">
        <v>40</v>
      </c>
      <c r="AR13" s="41">
        <f t="shared" si="10"/>
        <v>5147.3149999999996</v>
      </c>
      <c r="AS13" s="52">
        <f t="shared" si="5"/>
        <v>50.673000000000002</v>
      </c>
      <c r="AT13" s="53">
        <f>AS13-AQ13-AN13</f>
        <v>10.673000000000002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8844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8844</v>
      </c>
      <c r="AD14" s="31">
        <f t="shared" si="1"/>
        <v>8844</v>
      </c>
      <c r="AE14" s="49">
        <f t="shared" si="2"/>
        <v>243.21</v>
      </c>
      <c r="AF14" s="49">
        <f t="shared" si="3"/>
        <v>84.018000000000001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243.21</v>
      </c>
      <c r="AP14" s="51"/>
      <c r="AQ14" s="40">
        <v>80</v>
      </c>
      <c r="AR14" s="41">
        <f>AC14-AE14-AG14-AJ14-AK14-AL14-AM14-AN14-AP14-AQ14</f>
        <v>8520.7900000000009</v>
      </c>
      <c r="AS14" s="52">
        <f t="shared" si="5"/>
        <v>84.018000000000001</v>
      </c>
      <c r="AT14" s="60">
        <f t="shared" si="6"/>
        <v>4.0180000000000007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17194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18340</v>
      </c>
      <c r="AD15" s="31">
        <f t="shared" si="1"/>
        <v>17194</v>
      </c>
      <c r="AE15" s="49">
        <f t="shared" si="2"/>
        <v>472.83499999999998</v>
      </c>
      <c r="AF15" s="49">
        <f t="shared" si="3"/>
        <v>163.34299999999999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472.83499999999998</v>
      </c>
      <c r="AP15" s="51"/>
      <c r="AQ15" s="40">
        <v>140</v>
      </c>
      <c r="AR15" s="41">
        <f t="shared" si="10"/>
        <v>17727.165000000001</v>
      </c>
      <c r="AS15" s="52">
        <f>AF15+AH15+AI15</f>
        <v>163.34299999999999</v>
      </c>
      <c r="AT15" s="53">
        <f>AS15-AQ15-AN15</f>
        <v>23.342999999999989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2570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210</v>
      </c>
      <c r="Q16" s="31"/>
      <c r="R16" s="31"/>
      <c r="S16" s="31">
        <v>10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6370</v>
      </c>
      <c r="AD16" s="31">
        <f t="shared" si="1"/>
        <v>2570</v>
      </c>
      <c r="AE16" s="49">
        <f t="shared" si="2"/>
        <v>70.674999999999997</v>
      </c>
      <c r="AF16" s="49">
        <f t="shared" si="3"/>
        <v>24.414999999999999</v>
      </c>
      <c r="AG16" s="36">
        <f t="shared" si="7"/>
        <v>51.975000000000001</v>
      </c>
      <c r="AH16" s="49">
        <f t="shared" si="4"/>
        <v>17.954999999999998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76.45</v>
      </c>
      <c r="AP16" s="51"/>
      <c r="AQ16" s="40">
        <v>42</v>
      </c>
      <c r="AR16" s="41">
        <f>AC16-AE16-AG16-AJ16-AK16-AL16-AM16-AN16-AP16-AQ16</f>
        <v>6205.3499999999995</v>
      </c>
      <c r="AS16" s="52">
        <f t="shared" si="5"/>
        <v>42.37</v>
      </c>
      <c r="AT16" s="53">
        <f t="shared" si="6"/>
        <v>0.36999999999999744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9969</v>
      </c>
      <c r="E17" s="48"/>
      <c r="F17" s="47"/>
      <c r="G17" s="48"/>
      <c r="H17" s="48"/>
      <c r="I17" s="48"/>
      <c r="J17" s="48"/>
      <c r="K17" s="48"/>
      <c r="L17" s="48"/>
      <c r="M17" s="48">
        <v>40</v>
      </c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12279</v>
      </c>
      <c r="AD17" s="31">
        <f>D17*1</f>
        <v>9969</v>
      </c>
      <c r="AE17" s="49">
        <f>D17*2.75%</f>
        <v>274.14749999999998</v>
      </c>
      <c r="AF17" s="49">
        <f>AD17*0.95%</f>
        <v>94.705500000000001</v>
      </c>
      <c r="AG17" s="36">
        <f t="shared" si="7"/>
        <v>11</v>
      </c>
      <c r="AH17" s="49">
        <f t="shared" si="4"/>
        <v>3.8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275.2475</v>
      </c>
      <c r="AP17" s="51"/>
      <c r="AQ17" s="40">
        <v>93</v>
      </c>
      <c r="AR17" s="41">
        <f>AC17-AE17-AG17-AJ17-AK17-AL17-AM17-AN17-AP17-AQ17</f>
        <v>11900.852500000001</v>
      </c>
      <c r="AS17" s="52">
        <f>AF17+AH17+AI17</f>
        <v>98.505499999999998</v>
      </c>
      <c r="AT17" s="53">
        <f>AS17-AQ17-AN17</f>
        <v>5.5054999999999978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9515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110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12415</v>
      </c>
      <c r="AD18" s="31">
        <f>D18*1</f>
        <v>9515</v>
      </c>
      <c r="AE18" s="49">
        <f>D18*2.75%</f>
        <v>261.66250000000002</v>
      </c>
      <c r="AF18" s="49">
        <f>AD18*0.95%</f>
        <v>90.392499999999998</v>
      </c>
      <c r="AG18" s="36">
        <f t="shared" si="7"/>
        <v>27.225000000000001</v>
      </c>
      <c r="AH18" s="49">
        <f t="shared" si="4"/>
        <v>9.4049999999999994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264.6875</v>
      </c>
      <c r="AP18" s="51"/>
      <c r="AQ18" s="40">
        <v>150</v>
      </c>
      <c r="AR18" s="41">
        <f t="shared" si="10"/>
        <v>11976.112499999999</v>
      </c>
      <c r="AS18" s="52">
        <f>AF18+AH18+AI18</f>
        <v>99.797499999999999</v>
      </c>
      <c r="AT18" s="53">
        <f>AS18-AQ18-AN18</f>
        <v>-50.202500000000001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10496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10496</v>
      </c>
      <c r="AD19" s="31">
        <f t="shared" si="1"/>
        <v>10496</v>
      </c>
      <c r="AE19" s="49">
        <f t="shared" si="2"/>
        <v>288.64</v>
      </c>
      <c r="AF19" s="49">
        <f t="shared" si="3"/>
        <v>99.712000000000003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288.64</v>
      </c>
      <c r="AP19" s="51"/>
      <c r="AQ19" s="63">
        <v>157</v>
      </c>
      <c r="AR19" s="64">
        <f>AC19-AE19-AG19-AJ19-AK19-AL19-AM19-AN19-AP19-AQ19</f>
        <v>10050.36</v>
      </c>
      <c r="AS19" s="52">
        <f t="shared" si="5"/>
        <v>99.712000000000003</v>
      </c>
      <c r="AT19" s="52">
        <f t="shared" si="6"/>
        <v>-57.287999999999997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2054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250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7304</v>
      </c>
      <c r="AD20" s="31">
        <f t="shared" si="1"/>
        <v>2054</v>
      </c>
      <c r="AE20" s="49">
        <f t="shared" si="2"/>
        <v>56.484999999999999</v>
      </c>
      <c r="AF20" s="49">
        <f t="shared" si="3"/>
        <v>19.512999999999998</v>
      </c>
      <c r="AG20" s="36">
        <f t="shared" si="7"/>
        <v>144.375</v>
      </c>
      <c r="AH20" s="49">
        <f t="shared" si="4"/>
        <v>49.875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68.86</v>
      </c>
      <c r="AP20" s="51"/>
      <c r="AQ20" s="63"/>
      <c r="AR20" s="64">
        <f>AC20-AE20-AG20-AJ20-AK20-AL20-AM20-AN20-AP20-AQ20</f>
        <v>7103.14</v>
      </c>
      <c r="AS20" s="52">
        <f>AF20+AH20+AI20</f>
        <v>69.388000000000005</v>
      </c>
      <c r="AT20" s="52">
        <f>AS20-AQ20-AN20</f>
        <v>69.388000000000005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6063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31"/>
      <c r="R21" s="31"/>
      <c r="S21" s="31">
        <v>8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8191</v>
      </c>
      <c r="AD21" s="31">
        <f t="shared" si="1"/>
        <v>6063</v>
      </c>
      <c r="AE21" s="49">
        <f t="shared" si="2"/>
        <v>166.73249999999999</v>
      </c>
      <c r="AF21" s="49">
        <f t="shared" si="3"/>
        <v>57.598500000000001</v>
      </c>
      <c r="AG21" s="36">
        <f t="shared" si="7"/>
        <v>16.5</v>
      </c>
      <c r="AH21" s="49">
        <f t="shared" si="4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167.83250000000001</v>
      </c>
      <c r="AP21" s="51"/>
      <c r="AQ21" s="63">
        <v>47</v>
      </c>
      <c r="AR21" s="65">
        <f t="shared" si="10"/>
        <v>7960.7674999999999</v>
      </c>
      <c r="AS21" s="52">
        <f t="shared" ref="AS21:AS28" si="11">AF21+AH21+AI21</f>
        <v>63.298500000000004</v>
      </c>
      <c r="AT21" s="52">
        <f t="shared" ref="AT21:AT28" si="12">AS21-AQ21-AN21</f>
        <v>16.298500000000004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9870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48</v>
      </c>
      <c r="AR22" s="65">
        <f>AC22-AE22-AG22-AJ22-AK22-AL22-AM22-AN22-AP22-AQ22</f>
        <v>9550.5750000000007</v>
      </c>
      <c r="AS22" s="52">
        <f>AF22+AH22+AI22</f>
        <v>93.765000000000001</v>
      </c>
      <c r="AT22" s="52">
        <f>AS22-AQ22-AN22</f>
        <v>45.765000000000001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1234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>
        <v>500</v>
      </c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10509</v>
      </c>
      <c r="AD23" s="31">
        <f t="shared" si="1"/>
        <v>1234</v>
      </c>
      <c r="AE23" s="49">
        <f t="shared" si="2"/>
        <v>33.935000000000002</v>
      </c>
      <c r="AF23" s="49">
        <f t="shared" si="3"/>
        <v>11.722999999999999</v>
      </c>
      <c r="AG23" s="36">
        <f t="shared" si="7"/>
        <v>123.75</v>
      </c>
      <c r="AH23" s="49">
        <f t="shared" si="4"/>
        <v>42.75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47.685000000000002</v>
      </c>
      <c r="AP23" s="51"/>
      <c r="AQ23" s="63"/>
      <c r="AR23" s="65">
        <f t="shared" si="10"/>
        <v>10351.315000000001</v>
      </c>
      <c r="AS23" s="52">
        <f t="shared" si="11"/>
        <v>54.472999999999999</v>
      </c>
      <c r="AT23" s="52">
        <f t="shared" si="12"/>
        <v>54.472999999999999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12792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14702</v>
      </c>
      <c r="AD24" s="31">
        <f t="shared" si="1"/>
        <v>12792</v>
      </c>
      <c r="AE24" s="49">
        <f t="shared" si="2"/>
        <v>351.78000000000003</v>
      </c>
      <c r="AF24" s="49">
        <f t="shared" si="3"/>
        <v>121.524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351.78000000000003</v>
      </c>
      <c r="AP24" s="51"/>
      <c r="AQ24" s="63">
        <v>110</v>
      </c>
      <c r="AR24" s="65">
        <f t="shared" si="10"/>
        <v>14240.22</v>
      </c>
      <c r="AS24" s="52">
        <f t="shared" si="11"/>
        <v>121.524</v>
      </c>
      <c r="AT24" s="52">
        <f t="shared" si="12"/>
        <v>11.524000000000001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7863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7863</v>
      </c>
      <c r="AD26" s="31">
        <f t="shared" si="1"/>
        <v>7863</v>
      </c>
      <c r="AE26" s="49">
        <f t="shared" si="2"/>
        <v>216.23249999999999</v>
      </c>
      <c r="AF26" s="49">
        <f t="shared" si="3"/>
        <v>74.698499999999996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216.23249999999999</v>
      </c>
      <c r="AP26" s="51"/>
      <c r="AQ26" s="63">
        <v>66</v>
      </c>
      <c r="AR26" s="65">
        <f t="shared" si="10"/>
        <v>7580.7674999999999</v>
      </c>
      <c r="AS26" s="52">
        <f t="shared" si="11"/>
        <v>74.698499999999996</v>
      </c>
      <c r="AT26" s="52">
        <f t="shared" si="12"/>
        <v>8.6984999999999957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12332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50</v>
      </c>
      <c r="N27" s="48"/>
      <c r="O27" s="48"/>
      <c r="P27" s="48"/>
      <c r="Q27" s="31"/>
      <c r="R27" s="31"/>
      <c r="S27" s="31">
        <v>6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14978</v>
      </c>
      <c r="AD27" s="31">
        <f t="shared" si="1"/>
        <v>12332</v>
      </c>
      <c r="AE27" s="49">
        <f t="shared" si="2"/>
        <v>339.13</v>
      </c>
      <c r="AF27" s="49">
        <f t="shared" si="3"/>
        <v>117.154</v>
      </c>
      <c r="AG27" s="36">
        <f t="shared" si="7"/>
        <v>41.25</v>
      </c>
      <c r="AH27" s="49">
        <f t="shared" si="4"/>
        <v>14.25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341.88</v>
      </c>
      <c r="AP27" s="51"/>
      <c r="AQ27" s="63">
        <v>150</v>
      </c>
      <c r="AR27" s="65">
        <f t="shared" si="10"/>
        <v>14447.62</v>
      </c>
      <c r="AS27" s="52">
        <f t="shared" si="11"/>
        <v>131.404</v>
      </c>
      <c r="AT27" s="52">
        <f t="shared" si="12"/>
        <v>-18.596000000000004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65" t="s">
        <v>71</v>
      </c>
      <c r="B29" s="166"/>
      <c r="C29" s="166"/>
      <c r="D29" s="81">
        <f t="shared" ref="D29:AQ29" si="14">SUM(D7:D28)</f>
        <v>164972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170</v>
      </c>
      <c r="L29" s="81">
        <f t="shared" ref="L29:N29" si="15">SUM(L7:L18)</f>
        <v>0</v>
      </c>
      <c r="M29" s="81">
        <f>SUM(M7:M27)</f>
        <v>210</v>
      </c>
      <c r="N29" s="81">
        <f t="shared" si="15"/>
        <v>0</v>
      </c>
      <c r="O29" s="81">
        <f>SUM(O7:O27)</f>
        <v>0</v>
      </c>
      <c r="P29" s="81">
        <f>SUM(P7:P27)</f>
        <v>1670</v>
      </c>
      <c r="Q29" s="81">
        <f t="shared" si="14"/>
        <v>0</v>
      </c>
      <c r="R29" s="81">
        <f t="shared" si="14"/>
        <v>0</v>
      </c>
      <c r="S29" s="81">
        <f t="shared" si="14"/>
        <v>101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204793</v>
      </c>
      <c r="AD29" s="82">
        <f t="shared" si="14"/>
        <v>164972</v>
      </c>
      <c r="AE29" s="82">
        <f t="shared" si="14"/>
        <v>4536.7300000000005</v>
      </c>
      <c r="AF29" s="82">
        <f t="shared" si="14"/>
        <v>1567.2340000000002</v>
      </c>
      <c r="AG29" s="82">
        <f t="shared" si="14"/>
        <v>564.57500000000005</v>
      </c>
      <c r="AH29" s="82">
        <f t="shared" si="14"/>
        <v>195.03499999999997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4593.1050000000005</v>
      </c>
      <c r="AP29" s="82">
        <f t="shared" si="14"/>
        <v>0</v>
      </c>
      <c r="AQ29" s="84">
        <f t="shared" si="14"/>
        <v>1518</v>
      </c>
      <c r="AR29" s="85">
        <f>SUM(AR7:AR28)</f>
        <v>198173.69500000001</v>
      </c>
      <c r="AS29" s="85">
        <f>SUM(AS7:AS28)</f>
        <v>1762.269</v>
      </c>
      <c r="AT29" s="85">
        <f>SUM(AT7:AT28)</f>
        <v>244.26900000000001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7" t="s">
        <v>72</v>
      </c>
      <c r="B30" s="180"/>
      <c r="C30" s="168"/>
      <c r="D30" s="90">
        <f t="shared" ref="D30:AB30" si="16">D4+D5-D29</f>
        <v>952209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2080</v>
      </c>
      <c r="L30" s="90">
        <f t="shared" si="16"/>
        <v>0</v>
      </c>
      <c r="M30" s="90">
        <f>M4+M5-M29</f>
        <v>2180</v>
      </c>
      <c r="N30" s="90">
        <f t="shared" si="16"/>
        <v>0</v>
      </c>
      <c r="O30" s="90">
        <f t="shared" si="16"/>
        <v>1250</v>
      </c>
      <c r="P30" s="90">
        <f>P4+P5-P29</f>
        <v>4670</v>
      </c>
      <c r="Q30" s="90">
        <f t="shared" si="16"/>
        <v>0</v>
      </c>
      <c r="R30" s="90">
        <f t="shared" si="16"/>
        <v>0</v>
      </c>
      <c r="S30" s="90">
        <f>S4+S5-S29</f>
        <v>942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70" t="s">
        <v>75</v>
      </c>
      <c r="AS32" s="170"/>
      <c r="AT32" s="170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2000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78"/>
      <c r="E34" s="178"/>
      <c r="F34" s="178"/>
      <c r="G34" s="178"/>
      <c r="H34" s="178"/>
      <c r="I34" s="178"/>
      <c r="J34" s="178"/>
      <c r="K34" s="178"/>
      <c r="L34" s="113"/>
      <c r="M34" s="114"/>
      <c r="N34" s="44"/>
      <c r="O34" s="44"/>
      <c r="P34" s="5"/>
      <c r="Q34" s="5"/>
      <c r="AC34" s="99"/>
      <c r="AQ34" s="5"/>
      <c r="AR34" s="67">
        <v>20219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6"/>
      <c r="E35" s="176"/>
      <c r="F35" s="176"/>
      <c r="G35" s="176"/>
      <c r="H35" s="176"/>
      <c r="I35" s="176"/>
      <c r="J35" s="176"/>
      <c r="K35" s="176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76"/>
      <c r="E36" s="176"/>
      <c r="F36" s="176"/>
      <c r="G36" s="176"/>
      <c r="H36" s="176"/>
      <c r="I36" s="176"/>
      <c r="J36" s="176"/>
      <c r="K36" s="176"/>
      <c r="L36" s="112"/>
      <c r="M36" s="114"/>
      <c r="O36" s="5"/>
      <c r="P36" s="5"/>
      <c r="Q36" s="5"/>
      <c r="AQ36" s="5"/>
      <c r="AR36" s="67"/>
      <c r="AS36" s="67" t="s">
        <v>102</v>
      </c>
      <c r="AT36" s="67"/>
    </row>
    <row r="37" spans="1:48" ht="15.75">
      <c r="A37" s="5"/>
      <c r="B37" s="5"/>
      <c r="C37" s="56"/>
      <c r="D37" s="176"/>
      <c r="E37" s="176"/>
      <c r="F37" s="176"/>
      <c r="G37" s="176"/>
      <c r="H37" s="176"/>
      <c r="I37" s="176"/>
      <c r="J37" s="176"/>
      <c r="K37" s="176"/>
      <c r="L37" s="115"/>
      <c r="M37" s="114"/>
      <c r="O37" s="99"/>
      <c r="AR37" s="50">
        <v>1200</v>
      </c>
      <c r="AS37" s="67" t="s">
        <v>94</v>
      </c>
      <c r="AT37" s="67"/>
    </row>
    <row r="38" spans="1:48" ht="15.75">
      <c r="A38" s="107"/>
      <c r="B38" s="107"/>
      <c r="C38" s="56"/>
      <c r="D38" s="176"/>
      <c r="E38" s="176"/>
      <c r="F38" s="176"/>
      <c r="G38" s="176"/>
      <c r="H38" s="176"/>
      <c r="I38" s="176"/>
      <c r="J38" s="176"/>
      <c r="K38" s="176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76"/>
      <c r="E39" s="176"/>
      <c r="F39" s="176"/>
      <c r="G39" s="176"/>
      <c r="H39" s="176"/>
      <c r="I39" s="176"/>
      <c r="J39" s="176"/>
      <c r="K39" s="176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77"/>
      <c r="E40" s="177"/>
      <c r="F40" s="177"/>
      <c r="G40" s="177"/>
      <c r="H40" s="177"/>
      <c r="I40" s="177"/>
      <c r="J40" s="177"/>
      <c r="K40" s="177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1490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60917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A1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155" priority="26" stopIfTrue="1" operator="greaterThan">
      <formula>0</formula>
    </cfRule>
  </conditionalFormatting>
  <conditionalFormatting sqref="AQ32">
    <cfRule type="cellIs" dxfId="154" priority="24" operator="greaterThan">
      <formula>$AQ$7:$AQ$18&lt;100</formula>
    </cfRule>
    <cfRule type="cellIs" dxfId="153" priority="25" operator="greaterThan">
      <formula>100</formula>
    </cfRule>
  </conditionalFormatting>
  <conditionalFormatting sqref="K4:P30 D30:J30 Q30:AB30">
    <cfRule type="cellIs" dxfId="152" priority="23" operator="equal">
      <formula>212030016606640</formula>
    </cfRule>
  </conditionalFormatting>
  <conditionalFormatting sqref="K4:K30 L29:P29 D30:J30 L30:AB30">
    <cfRule type="cellIs" dxfId="151" priority="21" operator="equal">
      <formula>$K$4</formula>
    </cfRule>
    <cfRule type="cellIs" dxfId="150" priority="22" operator="equal">
      <formula>2120</formula>
    </cfRule>
  </conditionalFormatting>
  <conditionalFormatting sqref="M4:N30 D30:L30">
    <cfRule type="cellIs" dxfId="149" priority="19" operator="equal">
      <formula>$M$4</formula>
    </cfRule>
    <cfRule type="cellIs" dxfId="148" priority="20" operator="equal">
      <formula>300</formula>
    </cfRule>
  </conditionalFormatting>
  <conditionalFormatting sqref="O4:O30">
    <cfRule type="cellIs" dxfId="147" priority="17" operator="equal">
      <formula>$O$4</formula>
    </cfRule>
    <cfRule type="cellIs" dxfId="146" priority="18" operator="equal">
      <formula>1660</formula>
    </cfRule>
  </conditionalFormatting>
  <conditionalFormatting sqref="P4:P30">
    <cfRule type="cellIs" dxfId="145" priority="15" operator="equal">
      <formula>$P$4</formula>
    </cfRule>
    <cfRule type="cellIs" dxfId="144" priority="16" operator="equal">
      <formula>6640</formula>
    </cfRule>
  </conditionalFormatting>
  <conditionalFormatting sqref="AT6:AT29">
    <cfRule type="cellIs" dxfId="143" priority="14" operator="lessThan">
      <formula>0</formula>
    </cfRule>
  </conditionalFormatting>
  <conditionalFormatting sqref="AT7:AT18">
    <cfRule type="cellIs" dxfId="142" priority="11" operator="lessThan">
      <formula>0</formula>
    </cfRule>
    <cfRule type="cellIs" dxfId="141" priority="12" operator="lessThan">
      <formula>0</formula>
    </cfRule>
    <cfRule type="cellIs" dxfId="140" priority="13" operator="lessThan">
      <formula>0</formula>
    </cfRule>
  </conditionalFormatting>
  <conditionalFormatting sqref="K4:K29 L29:P29">
    <cfRule type="cellIs" dxfId="139" priority="10" operator="equal">
      <formula>$K$4</formula>
    </cfRule>
  </conditionalFormatting>
  <conditionalFormatting sqref="D4 D6:D30">
    <cfRule type="cellIs" dxfId="138" priority="9" operator="equal">
      <formula>$D$4</formula>
    </cfRule>
  </conditionalFormatting>
  <conditionalFormatting sqref="S4:S30">
    <cfRule type="cellIs" dxfId="137" priority="8" operator="equal">
      <formula>$S$4</formula>
    </cfRule>
  </conditionalFormatting>
  <conditionalFormatting sqref="Z4:Z30">
    <cfRule type="cellIs" dxfId="136" priority="7" operator="equal">
      <formula>$Z$4</formula>
    </cfRule>
  </conditionalFormatting>
  <conditionalFormatting sqref="AA4:AA30">
    <cfRule type="cellIs" dxfId="135" priority="6" operator="equal">
      <formula>$AA$4</formula>
    </cfRule>
  </conditionalFormatting>
  <conditionalFormatting sqref="AB4:AB30">
    <cfRule type="cellIs" dxfId="134" priority="5" operator="equal">
      <formula>$AB$4</formula>
    </cfRule>
  </conditionalFormatting>
  <conditionalFormatting sqref="AB30">
    <cfRule type="cellIs" dxfId="133" priority="4" operator="equal">
      <formula>$AB$4</formula>
    </cfRule>
  </conditionalFormatting>
  <conditionalFormatting sqref="AT7:AT29">
    <cfRule type="cellIs" dxfId="132" priority="1" operator="lessThan">
      <formula>0</formula>
    </cfRule>
    <cfRule type="cellIs" dxfId="131" priority="2" operator="lessThan">
      <formula>0</formula>
    </cfRule>
    <cfRule type="cellIs" dxfId="130" priority="3" operator="less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25" sqref="A25:XFD2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</row>
    <row r="2" spans="1:56" ht="21" customHeight="1" thickBot="1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</row>
    <row r="3" spans="1:56" ht="18.75">
      <c r="A3" s="173" t="s">
        <v>114</v>
      </c>
      <c r="B3" s="174"/>
      <c r="C3" s="181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</row>
    <row r="4" spans="1:56">
      <c r="A4" s="163" t="s">
        <v>3</v>
      </c>
      <c r="B4" s="163"/>
      <c r="C4" s="2"/>
      <c r="D4" s="2">
        <v>952209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2080</v>
      </c>
      <c r="L4" s="4">
        <v>0</v>
      </c>
      <c r="M4" s="163">
        <v>2180</v>
      </c>
      <c r="N4" s="163"/>
      <c r="O4" s="4">
        <v>1250</v>
      </c>
      <c r="P4" s="4">
        <v>4670</v>
      </c>
      <c r="Q4" s="3">
        <v>0</v>
      </c>
      <c r="R4" s="3">
        <v>0</v>
      </c>
      <c r="S4" s="3">
        <v>942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63" t="s">
        <v>4</v>
      </c>
      <c r="B5" s="163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10637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>
        <v>6</v>
      </c>
      <c r="AA7" s="34">
        <v>2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15215</v>
      </c>
      <c r="AD7" s="34">
        <f t="shared" ref="AD7:AD28" si="1">D7*1</f>
        <v>10637</v>
      </c>
      <c r="AE7" s="36">
        <f t="shared" ref="AE7:AE28" si="2">D7*2.75%</f>
        <v>292.51749999999998</v>
      </c>
      <c r="AF7" s="36">
        <f t="shared" ref="AF7:AF28" si="3">AD7*0.95%</f>
        <v>101.0515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292.51749999999998</v>
      </c>
      <c r="AP7" s="39"/>
      <c r="AQ7" s="40">
        <v>123</v>
      </c>
      <c r="AR7" s="41">
        <f>AC7-AE7-AG7-AJ7-AK7-AL7-AM7-AN7-AP7-AQ7</f>
        <v>14799.4825</v>
      </c>
      <c r="AS7" s="42">
        <f t="shared" ref="AS7:AS19" si="5">AF7+AH7+AI7</f>
        <v>101.0515</v>
      </c>
      <c r="AT7" s="43">
        <f t="shared" ref="AT7:AT19" si="6">AS7-AQ7-AN7</f>
        <v>-21.948499999999996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9909</v>
      </c>
      <c r="E8" s="48"/>
      <c r="F8" s="47"/>
      <c r="G8" s="48"/>
      <c r="H8" s="48"/>
      <c r="I8" s="48"/>
      <c r="J8" s="48"/>
      <c r="K8" s="48">
        <v>30</v>
      </c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10509</v>
      </c>
      <c r="AD8" s="31">
        <f t="shared" si="1"/>
        <v>9909</v>
      </c>
      <c r="AE8" s="49">
        <f t="shared" si="2"/>
        <v>272.4975</v>
      </c>
      <c r="AF8" s="49">
        <f t="shared" si="3"/>
        <v>94.135499999999993</v>
      </c>
      <c r="AG8" s="36">
        <f t="shared" ref="AG8:AG28" si="7">SUM(E8*999+F8*499+G8*75+H8*50+I8*30+K8*20+L8*19+M8*10+P8*9+N8*10+J8*29+R8*4+Q8*5+O8*9)*2.75%</f>
        <v>16.5</v>
      </c>
      <c r="AH8" s="49">
        <f t="shared" si="4"/>
        <v>5.7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273.32249999999999</v>
      </c>
      <c r="AP8" s="51"/>
      <c r="AQ8" s="40">
        <v>170</v>
      </c>
      <c r="AR8" s="41">
        <f>AC8-AE8-AG8-AJ8-AK8-AL8-AM8-AN8-AP8-AQ8</f>
        <v>10050.002500000001</v>
      </c>
      <c r="AS8" s="52">
        <f t="shared" si="5"/>
        <v>99.835499999999996</v>
      </c>
      <c r="AT8" s="53">
        <f t="shared" si="6"/>
        <v>-70.164500000000004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11538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11538</v>
      </c>
      <c r="AD9" s="31">
        <f t="shared" si="1"/>
        <v>11538</v>
      </c>
      <c r="AE9" s="49">
        <f t="shared" si="2"/>
        <v>317.29500000000002</v>
      </c>
      <c r="AF9" s="49">
        <f t="shared" si="3"/>
        <v>109.611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317.29500000000002</v>
      </c>
      <c r="AP9" s="51"/>
      <c r="AQ9" s="40">
        <v>91</v>
      </c>
      <c r="AR9" s="41">
        <f t="shared" ref="AR9:AR28" si="10">AC9-AE9-AG9-AJ9-AK9-AL9-AM9-AN9-AP9-AQ9</f>
        <v>11129.705</v>
      </c>
      <c r="AS9" s="52">
        <f t="shared" si="5"/>
        <v>109.611</v>
      </c>
      <c r="AT9" s="53">
        <f t="shared" si="6"/>
        <v>18.611000000000004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4526</v>
      </c>
      <c r="E10" s="48"/>
      <c r="F10" s="47"/>
      <c r="G10" s="48"/>
      <c r="H10" s="48"/>
      <c r="I10" s="48"/>
      <c r="J10" s="48"/>
      <c r="K10" s="48"/>
      <c r="L10" s="48"/>
      <c r="M10" s="48">
        <v>10</v>
      </c>
      <c r="N10" s="48"/>
      <c r="O10" s="48"/>
      <c r="P10" s="48">
        <v>20</v>
      </c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4997</v>
      </c>
      <c r="AD10" s="31">
        <f>D10*1</f>
        <v>4526</v>
      </c>
      <c r="AE10" s="49">
        <f>D10*2.75%</f>
        <v>124.465</v>
      </c>
      <c r="AF10" s="49">
        <f>AD10*0.95%</f>
        <v>42.997</v>
      </c>
      <c r="AG10" s="36">
        <f t="shared" si="7"/>
        <v>7.7</v>
      </c>
      <c r="AH10" s="49">
        <f t="shared" si="4"/>
        <v>2.66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125.29</v>
      </c>
      <c r="AP10" s="51"/>
      <c r="AQ10" s="40">
        <v>34</v>
      </c>
      <c r="AR10" s="41">
        <f t="shared" si="10"/>
        <v>4830.835</v>
      </c>
      <c r="AS10" s="52">
        <f>AF10+AH10+AI10</f>
        <v>45.656999999999996</v>
      </c>
      <c r="AT10" s="53">
        <f>AS10-AQ10-AN10</f>
        <v>11.656999999999996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5554</v>
      </c>
      <c r="E11" s="48"/>
      <c r="F11" s="47"/>
      <c r="G11" s="48"/>
      <c r="H11" s="48"/>
      <c r="I11" s="48"/>
      <c r="J11" s="48"/>
      <c r="K11" s="48"/>
      <c r="L11" s="48"/>
      <c r="M11" s="48">
        <v>200</v>
      </c>
      <c r="N11" s="48"/>
      <c r="O11" s="58"/>
      <c r="P11" s="48">
        <v>250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9804</v>
      </c>
      <c r="AD11" s="31">
        <f t="shared" si="1"/>
        <v>5554</v>
      </c>
      <c r="AE11" s="49">
        <f t="shared" si="2"/>
        <v>152.73500000000001</v>
      </c>
      <c r="AF11" s="49">
        <f t="shared" si="3"/>
        <v>52.762999999999998</v>
      </c>
      <c r="AG11" s="36">
        <f t="shared" si="7"/>
        <v>116.875</v>
      </c>
      <c r="AH11" s="49">
        <f t="shared" si="4"/>
        <v>40.375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165.11</v>
      </c>
      <c r="AP11" s="51"/>
      <c r="AQ11" s="40">
        <v>79</v>
      </c>
      <c r="AR11" s="41">
        <f t="shared" si="10"/>
        <v>9455.39</v>
      </c>
      <c r="AS11" s="52">
        <f t="shared" si="5"/>
        <v>93.138000000000005</v>
      </c>
      <c r="AT11" s="53">
        <f t="shared" si="6"/>
        <v>14.138000000000005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6605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6605</v>
      </c>
      <c r="AD12" s="31">
        <f>D12*1</f>
        <v>6605</v>
      </c>
      <c r="AE12" s="49">
        <f>D12*2.75%</f>
        <v>181.63749999999999</v>
      </c>
      <c r="AF12" s="49">
        <f>AD12*0.95%</f>
        <v>62.747499999999995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181.63749999999999</v>
      </c>
      <c r="AP12" s="51"/>
      <c r="AQ12" s="40">
        <v>53</v>
      </c>
      <c r="AR12" s="41">
        <f t="shared" si="10"/>
        <v>6370.3625000000002</v>
      </c>
      <c r="AS12" s="52">
        <f>AF12+AH12+AI12</f>
        <v>62.747499999999995</v>
      </c>
      <c r="AT12" s="53">
        <f>AS12-AQ12-AN12</f>
        <v>9.7474999999999952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6531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6531</v>
      </c>
      <c r="AD13" s="31">
        <f t="shared" si="1"/>
        <v>6531</v>
      </c>
      <c r="AE13" s="49">
        <f t="shared" si="2"/>
        <v>179.60249999999999</v>
      </c>
      <c r="AF13" s="49">
        <f t="shared" si="3"/>
        <v>62.044499999999999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179.60249999999999</v>
      </c>
      <c r="AP13" s="51"/>
      <c r="AQ13" s="40">
        <v>51</v>
      </c>
      <c r="AR13" s="41">
        <f t="shared" si="10"/>
        <v>6300.3975</v>
      </c>
      <c r="AS13" s="52">
        <f t="shared" si="5"/>
        <v>62.044499999999999</v>
      </c>
      <c r="AT13" s="53">
        <f>AS13-AQ13-AN13</f>
        <v>11.044499999999999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14173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250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>
        <v>2</v>
      </c>
      <c r="AB14" s="31"/>
      <c r="AC14" s="35">
        <f t="shared" si="0"/>
        <v>16799</v>
      </c>
      <c r="AD14" s="31">
        <f t="shared" si="1"/>
        <v>14173</v>
      </c>
      <c r="AE14" s="49">
        <f t="shared" si="2"/>
        <v>389.75749999999999</v>
      </c>
      <c r="AF14" s="49">
        <f t="shared" si="3"/>
        <v>134.64349999999999</v>
      </c>
      <c r="AG14" s="36">
        <f t="shared" si="7"/>
        <v>61.875</v>
      </c>
      <c r="AH14" s="49">
        <f t="shared" si="4"/>
        <v>21.375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396.63249999999999</v>
      </c>
      <c r="AP14" s="51"/>
      <c r="AQ14" s="40">
        <v>147</v>
      </c>
      <c r="AR14" s="41">
        <f>AC14-AE14-AG14-AJ14-AK14-AL14-AM14-AN14-AP14-AQ14</f>
        <v>16200.3675</v>
      </c>
      <c r="AS14" s="52">
        <f t="shared" si="5"/>
        <v>156.01849999999999</v>
      </c>
      <c r="AT14" s="60">
        <f t="shared" si="6"/>
        <v>9.0184999999999889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18073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40</v>
      </c>
      <c r="N15" s="48"/>
      <c r="O15" s="48"/>
      <c r="P15" s="48">
        <v>50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20523</v>
      </c>
      <c r="AD15" s="31">
        <f t="shared" si="1"/>
        <v>18073</v>
      </c>
      <c r="AE15" s="49">
        <f t="shared" si="2"/>
        <v>497.00749999999999</v>
      </c>
      <c r="AF15" s="49">
        <f t="shared" si="3"/>
        <v>171.6935</v>
      </c>
      <c r="AG15" s="36">
        <f t="shared" si="7"/>
        <v>67.375</v>
      </c>
      <c r="AH15" s="49">
        <f t="shared" si="4"/>
        <v>23.274999999999999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501.6825</v>
      </c>
      <c r="AP15" s="51"/>
      <c r="AQ15" s="40">
        <v>140</v>
      </c>
      <c r="AR15" s="41">
        <f t="shared" si="10"/>
        <v>19818.6175</v>
      </c>
      <c r="AS15" s="52">
        <f>AF15+AH15+AI15</f>
        <v>194.96850000000001</v>
      </c>
      <c r="AT15" s="53">
        <f>AS15-AQ15-AN15</f>
        <v>54.968500000000006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19746</v>
      </c>
      <c r="E16" s="48"/>
      <c r="F16" s="47"/>
      <c r="G16" s="48"/>
      <c r="H16" s="48"/>
      <c r="I16" s="48"/>
      <c r="J16" s="48"/>
      <c r="K16" s="48"/>
      <c r="L16" s="48"/>
      <c r="M16" s="48">
        <v>30</v>
      </c>
      <c r="N16" s="48"/>
      <c r="O16" s="48"/>
      <c r="P16" s="48"/>
      <c r="Q16" s="31"/>
      <c r="R16" s="31"/>
      <c r="S16" s="31">
        <v>1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20237</v>
      </c>
      <c r="AD16" s="31">
        <f t="shared" si="1"/>
        <v>19746</v>
      </c>
      <c r="AE16" s="49">
        <f t="shared" si="2"/>
        <v>543.01499999999999</v>
      </c>
      <c r="AF16" s="49">
        <f t="shared" si="3"/>
        <v>187.58699999999999</v>
      </c>
      <c r="AG16" s="36">
        <f t="shared" si="7"/>
        <v>8.25</v>
      </c>
      <c r="AH16" s="49">
        <f t="shared" si="4"/>
        <v>2.85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543.84</v>
      </c>
      <c r="AP16" s="51"/>
      <c r="AQ16" s="40">
        <v>135</v>
      </c>
      <c r="AR16" s="41">
        <f>AC16-AE16-AG16-AJ16-AK16-AL16-AM16-AN16-AP16-AQ16</f>
        <v>19550.735000000001</v>
      </c>
      <c r="AS16" s="52">
        <f t="shared" si="5"/>
        <v>190.43699999999998</v>
      </c>
      <c r="AT16" s="53">
        <f t="shared" si="6"/>
        <v>55.436999999999983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8986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100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11386</v>
      </c>
      <c r="AD17" s="31">
        <f>D17*1</f>
        <v>8986</v>
      </c>
      <c r="AE17" s="49">
        <f>D17*2.75%</f>
        <v>247.11500000000001</v>
      </c>
      <c r="AF17" s="49">
        <f>AD17*0.95%</f>
        <v>85.367000000000004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252.61500000000001</v>
      </c>
      <c r="AP17" s="51"/>
      <c r="AQ17" s="40">
        <v>72</v>
      </c>
      <c r="AR17" s="41">
        <f>AC17-AE17-AG17-AJ17-AK17-AL17-AM17-AN17-AP17-AQ17</f>
        <v>11000.885</v>
      </c>
      <c r="AS17" s="52">
        <f>AF17+AH17+AI17</f>
        <v>108.167</v>
      </c>
      <c r="AT17" s="53">
        <f>AS17-AQ17-AN17</f>
        <v>36.167000000000002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3703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40</v>
      </c>
      <c r="N18" s="48"/>
      <c r="O18" s="48">
        <v>20</v>
      </c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5133</v>
      </c>
      <c r="AD18" s="31">
        <f>D18*1</f>
        <v>3703</v>
      </c>
      <c r="AE18" s="49">
        <f>D18*2.75%</f>
        <v>101.8325</v>
      </c>
      <c r="AF18" s="49">
        <f>AD18*0.95%</f>
        <v>35.1785</v>
      </c>
      <c r="AG18" s="36">
        <f t="shared" si="7"/>
        <v>39.325000000000003</v>
      </c>
      <c r="AH18" s="49">
        <f t="shared" si="4"/>
        <v>13.584999999999999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105.4075</v>
      </c>
      <c r="AP18" s="51"/>
      <c r="AQ18" s="40">
        <v>101</v>
      </c>
      <c r="AR18" s="41">
        <f t="shared" si="10"/>
        <v>4890.8424999999997</v>
      </c>
      <c r="AS18" s="52">
        <f>AF18+AH18+AI18</f>
        <v>48.763500000000001</v>
      </c>
      <c r="AT18" s="53">
        <f>AS18-AQ18-AN18</f>
        <v>-52.236499999999999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10698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100</v>
      </c>
      <c r="N19" s="48"/>
      <c r="O19" s="48"/>
      <c r="P19" s="48">
        <v>20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12478</v>
      </c>
      <c r="AD19" s="31">
        <f t="shared" si="1"/>
        <v>10698</v>
      </c>
      <c r="AE19" s="49">
        <f t="shared" si="2"/>
        <v>294.19499999999999</v>
      </c>
      <c r="AF19" s="49">
        <f t="shared" si="3"/>
        <v>101.631</v>
      </c>
      <c r="AG19" s="36">
        <f t="shared" si="7"/>
        <v>48.95</v>
      </c>
      <c r="AH19" s="49">
        <f t="shared" si="4"/>
        <v>16.91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298.32</v>
      </c>
      <c r="AP19" s="51"/>
      <c r="AQ19" s="63">
        <v>174</v>
      </c>
      <c r="AR19" s="64">
        <f>AC19-AE19-AG19-AJ19-AK19-AL19-AM19-AN19-AP19-AQ19</f>
        <v>11960.855</v>
      </c>
      <c r="AS19" s="52">
        <f t="shared" si="5"/>
        <v>118.541</v>
      </c>
      <c r="AT19" s="52">
        <f t="shared" si="6"/>
        <v>-55.459000000000003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5961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5961</v>
      </c>
      <c r="AD20" s="31">
        <f t="shared" si="1"/>
        <v>5961</v>
      </c>
      <c r="AE20" s="49">
        <f t="shared" si="2"/>
        <v>163.92750000000001</v>
      </c>
      <c r="AF20" s="49">
        <f t="shared" si="3"/>
        <v>56.6295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163.92750000000001</v>
      </c>
      <c r="AP20" s="51"/>
      <c r="AQ20" s="63">
        <v>120</v>
      </c>
      <c r="AR20" s="64">
        <f>AC20-AE20-AG20-AJ20-AK20-AL20-AM20-AN20-AP20-AQ20</f>
        <v>5677.0725000000002</v>
      </c>
      <c r="AS20" s="52">
        <f>AF20+AH20+AI20</f>
        <v>56.6295</v>
      </c>
      <c r="AT20" s="52">
        <f>AS20-AQ20-AN20</f>
        <v>-63.3705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5140</v>
      </c>
      <c r="E21" s="48"/>
      <c r="F21" s="47"/>
      <c r="G21" s="48"/>
      <c r="H21" s="48"/>
      <c r="I21" s="48"/>
      <c r="J21" s="48"/>
      <c r="K21" s="48">
        <v>30</v>
      </c>
      <c r="L21" s="48"/>
      <c r="M21" s="48">
        <v>50</v>
      </c>
      <c r="N21" s="48"/>
      <c r="O21" s="48"/>
      <c r="P21" s="48">
        <v>10</v>
      </c>
      <c r="Q21" s="31"/>
      <c r="R21" s="31"/>
      <c r="S21" s="31">
        <v>2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6712</v>
      </c>
      <c r="AD21" s="31">
        <f t="shared" si="1"/>
        <v>5140</v>
      </c>
      <c r="AE21" s="49">
        <f t="shared" si="2"/>
        <v>141.35</v>
      </c>
      <c r="AF21" s="49">
        <f t="shared" si="3"/>
        <v>48.83</v>
      </c>
      <c r="AG21" s="36">
        <f t="shared" si="7"/>
        <v>32.725000000000001</v>
      </c>
      <c r="AH21" s="49">
        <f t="shared" si="4"/>
        <v>11.305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143.82499999999999</v>
      </c>
      <c r="AP21" s="51"/>
      <c r="AQ21" s="63">
        <v>47</v>
      </c>
      <c r="AR21" s="65">
        <f t="shared" si="10"/>
        <v>6490.9249999999993</v>
      </c>
      <c r="AS21" s="52">
        <f t="shared" ref="AS21:AS28" si="11">AF21+AH21+AI21</f>
        <v>60.134999999999998</v>
      </c>
      <c r="AT21" s="52">
        <f t="shared" ref="AT21:AT28" si="12">AS21-AQ21-AN21</f>
        <v>13.134999999999998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13771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13771</v>
      </c>
      <c r="AD22" s="31">
        <f t="shared" si="1"/>
        <v>13771</v>
      </c>
      <c r="AE22" s="49">
        <f t="shared" si="2"/>
        <v>378.70249999999999</v>
      </c>
      <c r="AF22" s="49">
        <f t="shared" si="3"/>
        <v>130.8245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378.70249999999999</v>
      </c>
      <c r="AP22" s="51"/>
      <c r="AQ22" s="63">
        <v>122</v>
      </c>
      <c r="AR22" s="65">
        <f>AC22-AE22-AG22-AJ22-AK22-AL22-AM22-AN22-AP22-AQ22</f>
        <v>13270.297500000001</v>
      </c>
      <c r="AS22" s="52">
        <f>AF22+AH22+AI22</f>
        <v>130.8245</v>
      </c>
      <c r="AT22" s="52">
        <f>AS22-AQ22-AN22</f>
        <v>8.8245000000000005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8890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8890</v>
      </c>
      <c r="AD23" s="31">
        <f t="shared" si="1"/>
        <v>8890</v>
      </c>
      <c r="AE23" s="49">
        <f t="shared" si="2"/>
        <v>244.47499999999999</v>
      </c>
      <c r="AF23" s="49">
        <f t="shared" si="3"/>
        <v>84.454999999999998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244.47499999999999</v>
      </c>
      <c r="AP23" s="51"/>
      <c r="AQ23" s="63">
        <v>90</v>
      </c>
      <c r="AR23" s="65">
        <f t="shared" si="10"/>
        <v>8555.5249999999996</v>
      </c>
      <c r="AS23" s="52">
        <f t="shared" si="11"/>
        <v>84.454999999999998</v>
      </c>
      <c r="AT23" s="52">
        <f t="shared" si="12"/>
        <v>-5.5450000000000017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30751</v>
      </c>
      <c r="E24" s="48"/>
      <c r="F24" s="47"/>
      <c r="G24" s="48"/>
      <c r="H24" s="48"/>
      <c r="I24" s="48"/>
      <c r="J24" s="48"/>
      <c r="K24" s="48">
        <v>100</v>
      </c>
      <c r="L24" s="48"/>
      <c r="M24" s="48"/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>D24*1+E24*999+F24*499+G24*75+H24*50+I24*30+K24*20+L24*19+M24*10+P24*9+N24*10+J24*29+S24*191+V24*4744+W24*110+X24*450+Y24*110+Z24*191+AA24*182+AB24*182+U24*30+T24*350+R24*4+Q24*5+O24*9</f>
        <v>35471</v>
      </c>
      <c r="AD24" s="31">
        <f t="shared" si="1"/>
        <v>30751</v>
      </c>
      <c r="AE24" s="49">
        <f t="shared" si="2"/>
        <v>845.65250000000003</v>
      </c>
      <c r="AF24" s="49">
        <f t="shared" si="3"/>
        <v>292.1345</v>
      </c>
      <c r="AG24" s="36">
        <f t="shared" si="7"/>
        <v>79.75</v>
      </c>
      <c r="AH24" s="49">
        <f t="shared" si="4"/>
        <v>27.55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851.15250000000003</v>
      </c>
      <c r="AP24" s="51"/>
      <c r="AQ24" s="63">
        <v>145</v>
      </c>
      <c r="AR24" s="65">
        <f t="shared" si="10"/>
        <v>34400.597500000003</v>
      </c>
      <c r="AS24" s="52">
        <f t="shared" si="11"/>
        <v>319.68450000000001</v>
      </c>
      <c r="AT24" s="52">
        <f t="shared" si="12"/>
        <v>174.68450000000001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7212</v>
      </c>
      <c r="E26" s="48"/>
      <c r="F26" s="47"/>
      <c r="G26" s="48"/>
      <c r="H26" s="48"/>
      <c r="I26" s="48"/>
      <c r="J26" s="48"/>
      <c r="K26" s="47">
        <v>30</v>
      </c>
      <c r="L26" s="48"/>
      <c r="M26" s="48"/>
      <c r="N26" s="48"/>
      <c r="O26" s="48"/>
      <c r="P26" s="48">
        <v>60</v>
      </c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8352</v>
      </c>
      <c r="AD26" s="31">
        <f t="shared" si="1"/>
        <v>7212</v>
      </c>
      <c r="AE26" s="49">
        <f t="shared" si="2"/>
        <v>198.33</v>
      </c>
      <c r="AF26" s="49">
        <f t="shared" si="3"/>
        <v>68.513999999999996</v>
      </c>
      <c r="AG26" s="36">
        <f t="shared" si="7"/>
        <v>31.35</v>
      </c>
      <c r="AH26" s="49">
        <f t="shared" si="4"/>
        <v>10.83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200.80500000000001</v>
      </c>
      <c r="AP26" s="51"/>
      <c r="AQ26" s="63">
        <v>70</v>
      </c>
      <c r="AR26" s="65">
        <f t="shared" si="10"/>
        <v>8052.32</v>
      </c>
      <c r="AS26" s="52">
        <f t="shared" si="11"/>
        <v>79.343999999999994</v>
      </c>
      <c r="AT26" s="52">
        <f t="shared" si="12"/>
        <v>9.3439999999999941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7544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8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9072</v>
      </c>
      <c r="AD27" s="31">
        <f t="shared" si="1"/>
        <v>7544</v>
      </c>
      <c r="AE27" s="49">
        <f t="shared" si="2"/>
        <v>207.46</v>
      </c>
      <c r="AF27" s="49">
        <f t="shared" si="3"/>
        <v>71.667999999999992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207.46</v>
      </c>
      <c r="AP27" s="51"/>
      <c r="AQ27" s="63">
        <v>100</v>
      </c>
      <c r="AR27" s="65">
        <f t="shared" si="10"/>
        <v>8764.5400000000009</v>
      </c>
      <c r="AS27" s="52">
        <f t="shared" si="11"/>
        <v>71.667999999999992</v>
      </c>
      <c r="AT27" s="52">
        <f t="shared" si="12"/>
        <v>-28.332000000000008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65" t="s">
        <v>71</v>
      </c>
      <c r="B29" s="166"/>
      <c r="C29" s="166"/>
      <c r="D29" s="81">
        <f>SUM(D7:D28)</f>
        <v>218997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370</v>
      </c>
      <c r="L29" s="81">
        <f t="shared" ref="L29:N29" si="15">SUM(L7:L18)</f>
        <v>0</v>
      </c>
      <c r="M29" s="81">
        <f>SUM(M7:M27)</f>
        <v>520</v>
      </c>
      <c r="N29" s="81">
        <f t="shared" si="15"/>
        <v>0</v>
      </c>
      <c r="O29" s="81">
        <f>SUM(O7:O27)</f>
        <v>20</v>
      </c>
      <c r="P29" s="81">
        <f>SUM(P7:P27)</f>
        <v>910</v>
      </c>
      <c r="Q29" s="81">
        <f t="shared" si="14"/>
        <v>0</v>
      </c>
      <c r="R29" s="81">
        <f t="shared" si="14"/>
        <v>0</v>
      </c>
      <c r="S29" s="81">
        <f>SUM(S7:S28)</f>
        <v>27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7</v>
      </c>
      <c r="AA29" s="81">
        <f t="shared" si="14"/>
        <v>14</v>
      </c>
      <c r="AB29" s="81">
        <f t="shared" si="14"/>
        <v>0</v>
      </c>
      <c r="AC29" s="82">
        <f t="shared" si="14"/>
        <v>249033</v>
      </c>
      <c r="AD29" s="82">
        <f t="shared" si="14"/>
        <v>218997</v>
      </c>
      <c r="AE29" s="82">
        <f t="shared" si="14"/>
        <v>6022.4174999999996</v>
      </c>
      <c r="AF29" s="82">
        <f t="shared" si="14"/>
        <v>2080.4715000000001</v>
      </c>
      <c r="AG29" s="82">
        <f t="shared" si="14"/>
        <v>576.67500000000007</v>
      </c>
      <c r="AH29" s="82">
        <f t="shared" si="14"/>
        <v>199.215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6072.4675000000007</v>
      </c>
      <c r="AP29" s="82">
        <f t="shared" si="14"/>
        <v>0</v>
      </c>
      <c r="AQ29" s="84">
        <f t="shared" si="14"/>
        <v>2154</v>
      </c>
      <c r="AR29" s="85">
        <f>SUM(AR7:AR28)</f>
        <v>240279.90750000003</v>
      </c>
      <c r="AS29" s="85">
        <f>SUM(AS7:AS28)</f>
        <v>2279.6864999999998</v>
      </c>
      <c r="AT29" s="85">
        <f>SUM(AT7:AT28)</f>
        <v>125.68649999999998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7" t="s">
        <v>72</v>
      </c>
      <c r="B30" s="180"/>
      <c r="C30" s="168"/>
      <c r="D30" s="90">
        <f t="shared" ref="D30:AB30" si="16">D4+D5-D29</f>
        <v>733212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1710</v>
      </c>
      <c r="L30" s="90">
        <f t="shared" si="16"/>
        <v>0</v>
      </c>
      <c r="M30" s="90">
        <f>M4+M5-M29</f>
        <v>1660</v>
      </c>
      <c r="N30" s="90">
        <f t="shared" si="16"/>
        <v>0</v>
      </c>
      <c r="O30" s="90">
        <f t="shared" si="16"/>
        <v>1230</v>
      </c>
      <c r="P30" s="90">
        <f>P4+P5-P29</f>
        <v>3760</v>
      </c>
      <c r="Q30" s="90">
        <f t="shared" si="16"/>
        <v>0</v>
      </c>
      <c r="R30" s="90">
        <f t="shared" si="16"/>
        <v>0</v>
      </c>
      <c r="S30" s="90">
        <f>S4+S5-S29</f>
        <v>915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242</v>
      </c>
      <c r="AA30" s="90">
        <f>AA4+AA5-AA29</f>
        <v>242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70" t="s">
        <v>75</v>
      </c>
      <c r="AS32" s="170"/>
      <c r="AT32" s="170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27"/>
      <c r="E34" s="127"/>
      <c r="F34" s="127"/>
      <c r="G34" s="127"/>
      <c r="H34" s="127"/>
      <c r="I34" s="127"/>
      <c r="J34" s="127"/>
      <c r="K34" s="127"/>
      <c r="L34" s="113"/>
      <c r="M34" s="114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25"/>
      <c r="E35" s="125"/>
      <c r="F35" s="125"/>
      <c r="G35" s="125"/>
      <c r="H35" s="125"/>
      <c r="I35" s="125"/>
      <c r="J35" s="125"/>
      <c r="K35" s="125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25"/>
      <c r="E36" s="125"/>
      <c r="F36" s="125"/>
      <c r="G36" s="125"/>
      <c r="H36" s="125"/>
      <c r="I36" s="125"/>
      <c r="J36" s="125"/>
      <c r="K36" s="125"/>
      <c r="L36" s="112"/>
      <c r="M36" s="114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25"/>
      <c r="E37" s="125"/>
      <c r="F37" s="125"/>
      <c r="G37" s="125"/>
      <c r="H37" s="125"/>
      <c r="I37" s="125"/>
      <c r="J37" s="125"/>
      <c r="K37" s="125"/>
      <c r="L37" s="115"/>
      <c r="M37" s="114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25"/>
      <c r="E38" s="125"/>
      <c r="F38" s="125"/>
      <c r="G38" s="125"/>
      <c r="H38" s="125"/>
      <c r="I38" s="125"/>
      <c r="J38" s="125"/>
      <c r="K38" s="125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25"/>
      <c r="E39" s="125"/>
      <c r="F39" s="125"/>
      <c r="G39" s="125"/>
      <c r="H39" s="125"/>
      <c r="I39" s="125"/>
      <c r="J39" s="125"/>
      <c r="K39" s="12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26"/>
      <c r="E40" s="126"/>
      <c r="F40" s="126"/>
      <c r="G40" s="126"/>
      <c r="H40" s="126"/>
      <c r="I40" s="126"/>
      <c r="J40" s="126"/>
      <c r="K40" s="126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67278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AR32:AT32"/>
  </mergeCells>
  <conditionalFormatting sqref="AP7:AP28">
    <cfRule type="cellIs" dxfId="129" priority="26" stopIfTrue="1" operator="greaterThan">
      <formula>0</formula>
    </cfRule>
  </conditionalFormatting>
  <conditionalFormatting sqref="AQ32">
    <cfRule type="cellIs" dxfId="128" priority="24" operator="greaterThan">
      <formula>$AQ$7:$AQ$18&lt;100</formula>
    </cfRule>
    <cfRule type="cellIs" dxfId="127" priority="25" operator="greaterThan">
      <formula>100</formula>
    </cfRule>
  </conditionalFormatting>
  <conditionalFormatting sqref="K4:P30 D30:J30 Q30:AB30">
    <cfRule type="cellIs" dxfId="126" priority="23" operator="equal">
      <formula>212030016606640</formula>
    </cfRule>
  </conditionalFormatting>
  <conditionalFormatting sqref="K4:K30 L29:P29 D30:J30 L30:AB30">
    <cfRule type="cellIs" dxfId="125" priority="21" operator="equal">
      <formula>$K$4</formula>
    </cfRule>
    <cfRule type="cellIs" dxfId="124" priority="22" operator="equal">
      <formula>2120</formula>
    </cfRule>
  </conditionalFormatting>
  <conditionalFormatting sqref="M4:N30 D30:L30">
    <cfRule type="cellIs" dxfId="123" priority="19" operator="equal">
      <formula>$M$4</formula>
    </cfRule>
    <cfRule type="cellIs" dxfId="122" priority="20" operator="equal">
      <formula>300</formula>
    </cfRule>
  </conditionalFormatting>
  <conditionalFormatting sqref="O4:O30">
    <cfRule type="cellIs" dxfId="121" priority="17" operator="equal">
      <formula>$O$4</formula>
    </cfRule>
    <cfRule type="cellIs" dxfId="120" priority="18" operator="equal">
      <formula>1660</formula>
    </cfRule>
  </conditionalFormatting>
  <conditionalFormatting sqref="P4:P30">
    <cfRule type="cellIs" dxfId="119" priority="15" operator="equal">
      <formula>$P$4</formula>
    </cfRule>
    <cfRule type="cellIs" dxfId="118" priority="16" operator="equal">
      <formula>6640</formula>
    </cfRule>
  </conditionalFormatting>
  <conditionalFormatting sqref="AT6:AT29">
    <cfRule type="cellIs" dxfId="117" priority="14" operator="lessThan">
      <formula>0</formula>
    </cfRule>
  </conditionalFormatting>
  <conditionalFormatting sqref="AT7:AT18">
    <cfRule type="cellIs" dxfId="116" priority="11" operator="lessThan">
      <formula>0</formula>
    </cfRule>
    <cfRule type="cellIs" dxfId="115" priority="12" operator="lessThan">
      <formula>0</formula>
    </cfRule>
    <cfRule type="cellIs" dxfId="114" priority="13" operator="lessThan">
      <formula>0</formula>
    </cfRule>
  </conditionalFormatting>
  <conditionalFormatting sqref="K4:K29 L29:P29">
    <cfRule type="cellIs" dxfId="113" priority="10" operator="equal">
      <formula>$K$4</formula>
    </cfRule>
  </conditionalFormatting>
  <conditionalFormatting sqref="D4 D6:D30">
    <cfRule type="cellIs" dxfId="112" priority="9" operator="equal">
      <formula>$D$4</formula>
    </cfRule>
  </conditionalFormatting>
  <conditionalFormatting sqref="S4:S30">
    <cfRule type="cellIs" dxfId="111" priority="8" operator="equal">
      <formula>$S$4</formula>
    </cfRule>
  </conditionalFormatting>
  <conditionalFormatting sqref="Z4:Z30">
    <cfRule type="cellIs" dxfId="110" priority="7" operator="equal">
      <formula>$Z$4</formula>
    </cfRule>
  </conditionalFormatting>
  <conditionalFormatting sqref="AA4:AA30">
    <cfRule type="cellIs" dxfId="109" priority="6" operator="equal">
      <formula>$AA$4</formula>
    </cfRule>
  </conditionalFormatting>
  <conditionalFormatting sqref="AB4:AB30">
    <cfRule type="cellIs" dxfId="108" priority="5" operator="equal">
      <formula>$AB$4</formula>
    </cfRule>
  </conditionalFormatting>
  <conditionalFormatting sqref="AB30">
    <cfRule type="cellIs" dxfId="107" priority="4" operator="equal">
      <formula>$AB$4</formula>
    </cfRule>
  </conditionalFormatting>
  <conditionalFormatting sqref="AT7:AT29">
    <cfRule type="cellIs" dxfId="106" priority="1" operator="lessThan">
      <formula>0</formula>
    </cfRule>
    <cfRule type="cellIs" dxfId="105" priority="2" operator="lessThan">
      <formula>0</formula>
    </cfRule>
    <cfRule type="cellIs" dxfId="104" priority="3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AC24 M29" formula="1"/>
  </ignoredError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M23" sqref="M2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</row>
    <row r="2" spans="1:56" ht="21" customHeight="1" thickBot="1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</row>
    <row r="3" spans="1:56" ht="18.75">
      <c r="A3" s="173" t="s">
        <v>115</v>
      </c>
      <c r="B3" s="174"/>
      <c r="C3" s="181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</row>
    <row r="4" spans="1:56">
      <c r="A4" s="163" t="s">
        <v>3</v>
      </c>
      <c r="B4" s="163"/>
      <c r="C4" s="130"/>
      <c r="D4" s="130">
        <v>733212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29">
        <v>1710</v>
      </c>
      <c r="L4" s="129">
        <v>0</v>
      </c>
      <c r="M4" s="163">
        <v>1660</v>
      </c>
      <c r="N4" s="163"/>
      <c r="O4" s="129">
        <v>1230</v>
      </c>
      <c r="P4" s="129">
        <v>3760</v>
      </c>
      <c r="Q4" s="3">
        <v>0</v>
      </c>
      <c r="R4" s="3">
        <v>0</v>
      </c>
      <c r="S4" s="3">
        <v>915</v>
      </c>
      <c r="T4" s="3"/>
      <c r="U4" s="3"/>
      <c r="V4" s="3"/>
      <c r="W4" s="3"/>
      <c r="X4" s="3"/>
      <c r="Y4" s="3"/>
      <c r="Z4" s="3">
        <v>242</v>
      </c>
      <c r="AA4" s="3">
        <v>242</v>
      </c>
      <c r="AB4" s="3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63" t="s">
        <v>4</v>
      </c>
      <c r="B5" s="163"/>
      <c r="C5" s="130"/>
      <c r="D5" s="119">
        <v>563377</v>
      </c>
      <c r="E5" s="119"/>
      <c r="F5" s="119"/>
      <c r="G5" s="119"/>
      <c r="H5" s="119"/>
      <c r="I5" s="119"/>
      <c r="J5" s="119"/>
      <c r="K5" s="129"/>
      <c r="L5" s="129"/>
      <c r="M5" s="129"/>
      <c r="N5" s="129"/>
      <c r="O5" s="129"/>
      <c r="P5" s="12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28">
        <v>1908446134</v>
      </c>
      <c r="C7" s="128" t="s">
        <v>51</v>
      </c>
      <c r="D7" s="32">
        <v>8498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9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11117</v>
      </c>
      <c r="AD7" s="34">
        <f t="shared" ref="AD7:AD28" si="1">D7*1</f>
        <v>8498</v>
      </c>
      <c r="AE7" s="36">
        <f t="shared" ref="AE7:AE28" si="2">D7*2.75%</f>
        <v>233.69499999999999</v>
      </c>
      <c r="AF7" s="36">
        <f t="shared" ref="AF7:AF28" si="3">AD7*0.95%</f>
        <v>80.730999999999995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236.44499999999999</v>
      </c>
      <c r="AP7" s="39"/>
      <c r="AQ7" s="40">
        <v>109</v>
      </c>
      <c r="AR7" s="41">
        <f>AC7-AE7-AG7-AJ7-AK7-AL7-AM7-AN7-AP7-AQ7</f>
        <v>10749.105</v>
      </c>
      <c r="AS7" s="42">
        <f t="shared" ref="AS7:AS19" si="5">AF7+AH7+AI7</f>
        <v>89.280999999999992</v>
      </c>
      <c r="AT7" s="43">
        <f t="shared" ref="AT7:AT19" si="6">AS7-AQ7-AN7</f>
        <v>-19.719000000000008</v>
      </c>
      <c r="AU7" s="44">
        <v>-500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28">
        <v>1908446135</v>
      </c>
      <c r="C8" s="34" t="s">
        <v>52</v>
      </c>
      <c r="D8" s="47">
        <v>6691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128"/>
      <c r="R8" s="128"/>
      <c r="S8" s="128">
        <v>1</v>
      </c>
      <c r="T8" s="128"/>
      <c r="U8" s="128"/>
      <c r="V8" s="128"/>
      <c r="W8" s="128"/>
      <c r="X8" s="128"/>
      <c r="Y8" s="128"/>
      <c r="Z8" s="128"/>
      <c r="AA8" s="128"/>
      <c r="AB8" s="128"/>
      <c r="AC8" s="35">
        <f t="shared" si="0"/>
        <v>7332</v>
      </c>
      <c r="AD8" s="128">
        <f t="shared" si="1"/>
        <v>6691</v>
      </c>
      <c r="AE8" s="49">
        <f t="shared" si="2"/>
        <v>184.0025</v>
      </c>
      <c r="AF8" s="49">
        <f t="shared" si="3"/>
        <v>63.564499999999995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185.3775</v>
      </c>
      <c r="AP8" s="51"/>
      <c r="AQ8" s="40">
        <v>80</v>
      </c>
      <c r="AR8" s="41">
        <f>AC8-AE8-AG8-AJ8-AK8-AL8-AM8-AN8-AP8-AQ8</f>
        <v>7055.6225000000004</v>
      </c>
      <c r="AS8" s="52">
        <f t="shared" si="5"/>
        <v>67.839500000000001</v>
      </c>
      <c r="AT8" s="53">
        <f t="shared" si="6"/>
        <v>-12.160499999999999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28">
        <v>1908446136</v>
      </c>
      <c r="C9" s="128" t="s">
        <v>53</v>
      </c>
      <c r="D9" s="47">
        <v>14247</v>
      </c>
      <c r="E9" s="48"/>
      <c r="F9" s="47"/>
      <c r="G9" s="48"/>
      <c r="H9" s="48"/>
      <c r="I9" s="48"/>
      <c r="J9" s="48"/>
      <c r="K9" s="48">
        <v>10</v>
      </c>
      <c r="L9" s="48"/>
      <c r="M9" s="48">
        <v>50</v>
      </c>
      <c r="N9" s="48"/>
      <c r="O9" s="48"/>
      <c r="P9" s="48">
        <v>100</v>
      </c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35">
        <f t="shared" si="0"/>
        <v>15847</v>
      </c>
      <c r="AD9" s="128">
        <f t="shared" si="1"/>
        <v>14247</v>
      </c>
      <c r="AE9" s="49">
        <f t="shared" si="2"/>
        <v>391.79250000000002</v>
      </c>
      <c r="AF9" s="49">
        <f t="shared" si="3"/>
        <v>135.34649999999999</v>
      </c>
      <c r="AG9" s="36">
        <f t="shared" si="7"/>
        <v>44</v>
      </c>
      <c r="AH9" s="49">
        <f t="shared" si="4"/>
        <v>15.2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396.1925</v>
      </c>
      <c r="AP9" s="51"/>
      <c r="AQ9" s="40">
        <v>111</v>
      </c>
      <c r="AR9" s="41">
        <f t="shared" ref="AR9:AR28" si="10">AC9-AE9-AG9-AJ9-AK9-AL9-AM9-AN9-AP9-AQ9</f>
        <v>15300.2075</v>
      </c>
      <c r="AS9" s="52">
        <f t="shared" si="5"/>
        <v>150.54649999999998</v>
      </c>
      <c r="AT9" s="53">
        <f t="shared" si="6"/>
        <v>39.54649999999998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28">
        <v>1908446137</v>
      </c>
      <c r="C10" s="128" t="s">
        <v>54</v>
      </c>
      <c r="D10" s="47">
        <v>7100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28"/>
      <c r="R10" s="128"/>
      <c r="S10" s="128">
        <v>4</v>
      </c>
      <c r="T10" s="128"/>
      <c r="U10" s="128"/>
      <c r="V10" s="128"/>
      <c r="W10" s="128"/>
      <c r="X10" s="128"/>
      <c r="Y10" s="128"/>
      <c r="Z10" s="128"/>
      <c r="AA10" s="128"/>
      <c r="AB10" s="128"/>
      <c r="AC10" s="35">
        <f t="shared" si="0"/>
        <v>7864</v>
      </c>
      <c r="AD10" s="128">
        <f>D10*1</f>
        <v>7100</v>
      </c>
      <c r="AE10" s="49">
        <f>D10*2.75%</f>
        <v>195.25</v>
      </c>
      <c r="AF10" s="49">
        <f>AD10*0.95%</f>
        <v>67.45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195.25</v>
      </c>
      <c r="AP10" s="51"/>
      <c r="AQ10" s="40">
        <v>44</v>
      </c>
      <c r="AR10" s="41">
        <f t="shared" si="10"/>
        <v>7624.75</v>
      </c>
      <c r="AS10" s="52">
        <f>AF10+AH10+AI10</f>
        <v>67.45</v>
      </c>
      <c r="AT10" s="53">
        <f>AS10-AQ10-AN10</f>
        <v>23.450000000000003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28">
        <v>1908446138</v>
      </c>
      <c r="C11" s="57" t="s">
        <v>97</v>
      </c>
      <c r="D11" s="47">
        <v>5856</v>
      </c>
      <c r="E11" s="48"/>
      <c r="F11" s="47"/>
      <c r="G11" s="48"/>
      <c r="H11" s="48"/>
      <c r="I11" s="48"/>
      <c r="J11" s="48"/>
      <c r="K11" s="48">
        <v>20</v>
      </c>
      <c r="L11" s="48"/>
      <c r="M11" s="48"/>
      <c r="N11" s="48"/>
      <c r="O11" s="58"/>
      <c r="P11" s="48"/>
      <c r="Q11" s="128"/>
      <c r="R11" s="128"/>
      <c r="S11" s="128">
        <v>15</v>
      </c>
      <c r="T11" s="128"/>
      <c r="U11" s="128"/>
      <c r="V11" s="128"/>
      <c r="W11" s="128"/>
      <c r="X11" s="128"/>
      <c r="Y11" s="128"/>
      <c r="Z11" s="128"/>
      <c r="AA11" s="128"/>
      <c r="AB11" s="128"/>
      <c r="AC11" s="35">
        <f t="shared" si="0"/>
        <v>9121</v>
      </c>
      <c r="AD11" s="128">
        <f t="shared" si="1"/>
        <v>5856</v>
      </c>
      <c r="AE11" s="49">
        <f t="shared" si="2"/>
        <v>161.04</v>
      </c>
      <c r="AF11" s="49">
        <f t="shared" si="3"/>
        <v>55.631999999999998</v>
      </c>
      <c r="AG11" s="36">
        <f t="shared" si="7"/>
        <v>11</v>
      </c>
      <c r="AH11" s="49">
        <f t="shared" si="4"/>
        <v>3.8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161.59</v>
      </c>
      <c r="AP11" s="51"/>
      <c r="AQ11" s="40">
        <v>53</v>
      </c>
      <c r="AR11" s="41">
        <f t="shared" si="10"/>
        <v>8895.9599999999991</v>
      </c>
      <c r="AS11" s="52">
        <f t="shared" si="5"/>
        <v>59.431999999999995</v>
      </c>
      <c r="AT11" s="53">
        <f t="shared" si="6"/>
        <v>6.4319999999999951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28">
        <v>1908446139</v>
      </c>
      <c r="C12" s="128" t="s">
        <v>56</v>
      </c>
      <c r="D12" s="47">
        <v>5515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28"/>
      <c r="R12" s="128"/>
      <c r="S12" s="128">
        <v>5</v>
      </c>
      <c r="T12" s="128"/>
      <c r="U12" s="128"/>
      <c r="V12" s="128"/>
      <c r="W12" s="128"/>
      <c r="X12" s="128"/>
      <c r="Y12" s="128"/>
      <c r="Z12" s="128"/>
      <c r="AA12" s="128"/>
      <c r="AB12" s="128"/>
      <c r="AC12" s="35">
        <f>D12*1+E12*999+F12*499+G12*75+H12*50+I12*30+K12*20+L12*19+M12*10+P12*9+N12*10+J12*29+S12*191+V12*4744+W12*110+X12*450+Y12*110+Z12*191+AA12*188+AB12*182+U12*30+T12*350+R12*4+Q12*5+O12*9</f>
        <v>6470</v>
      </c>
      <c r="AD12" s="128">
        <f>D12*1</f>
        <v>5515</v>
      </c>
      <c r="AE12" s="49">
        <f>D12*2.75%</f>
        <v>151.66249999999999</v>
      </c>
      <c r="AF12" s="49">
        <f>AD12*0.95%</f>
        <v>52.392499999999998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151.66249999999999</v>
      </c>
      <c r="AP12" s="51"/>
      <c r="AQ12" s="40">
        <v>38</v>
      </c>
      <c r="AR12" s="41">
        <f t="shared" si="10"/>
        <v>6280.3374999999996</v>
      </c>
      <c r="AS12" s="52">
        <f>AF12+AH12+AI12</f>
        <v>52.392499999999998</v>
      </c>
      <c r="AT12" s="53">
        <f>AS12-AQ12-AN12</f>
        <v>14.392499999999998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28">
        <v>1908446140</v>
      </c>
      <c r="C13" s="128" t="s">
        <v>57</v>
      </c>
      <c r="D13" s="47">
        <v>4461</v>
      </c>
      <c r="E13" s="48"/>
      <c r="F13" s="47"/>
      <c r="G13" s="48"/>
      <c r="H13" s="48"/>
      <c r="I13" s="48"/>
      <c r="J13" s="48"/>
      <c r="K13" s="48">
        <v>20</v>
      </c>
      <c r="L13" s="48"/>
      <c r="M13" s="48"/>
      <c r="N13" s="48"/>
      <c r="O13" s="48"/>
      <c r="P13" s="48">
        <v>130</v>
      </c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35">
        <f t="shared" si="0"/>
        <v>6031</v>
      </c>
      <c r="AD13" s="128">
        <f t="shared" si="1"/>
        <v>4461</v>
      </c>
      <c r="AE13" s="49">
        <f t="shared" si="2"/>
        <v>122.67749999999999</v>
      </c>
      <c r="AF13" s="49">
        <f t="shared" si="3"/>
        <v>42.3795</v>
      </c>
      <c r="AG13" s="36">
        <f t="shared" si="7"/>
        <v>43.174999999999997</v>
      </c>
      <c r="AH13" s="49">
        <f t="shared" si="4"/>
        <v>14.914999999999999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126.80249999999999</v>
      </c>
      <c r="AP13" s="51"/>
      <c r="AQ13" s="40">
        <v>45</v>
      </c>
      <c r="AR13" s="41">
        <f t="shared" si="10"/>
        <v>5820.1475</v>
      </c>
      <c r="AS13" s="52">
        <f t="shared" si="5"/>
        <v>57.294499999999999</v>
      </c>
      <c r="AT13" s="53">
        <f>AS13-AQ13-AN13</f>
        <v>12.294499999999999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28">
        <v>1908446141</v>
      </c>
      <c r="C14" s="128" t="s">
        <v>58</v>
      </c>
      <c r="D14" s="47">
        <v>11412</v>
      </c>
      <c r="E14" s="48"/>
      <c r="F14" s="47"/>
      <c r="G14" s="48"/>
      <c r="H14" s="48"/>
      <c r="I14" s="48"/>
      <c r="J14" s="48"/>
      <c r="K14" s="48">
        <v>100</v>
      </c>
      <c r="L14" s="48"/>
      <c r="M14" s="48">
        <v>100</v>
      </c>
      <c r="N14" s="48"/>
      <c r="O14" s="48"/>
      <c r="P14" s="48">
        <v>250</v>
      </c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35">
        <f t="shared" si="0"/>
        <v>16662</v>
      </c>
      <c r="AD14" s="128">
        <f t="shared" si="1"/>
        <v>11412</v>
      </c>
      <c r="AE14" s="49">
        <f t="shared" si="2"/>
        <v>313.83</v>
      </c>
      <c r="AF14" s="49">
        <f t="shared" si="3"/>
        <v>108.414</v>
      </c>
      <c r="AG14" s="36">
        <f t="shared" si="7"/>
        <v>144.375</v>
      </c>
      <c r="AH14" s="49">
        <f t="shared" si="4"/>
        <v>49.875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326.20499999999998</v>
      </c>
      <c r="AP14" s="51"/>
      <c r="AQ14" s="40">
        <v>144</v>
      </c>
      <c r="AR14" s="41">
        <f>AC14-AE14-AG14-AJ14-AK14-AL14-AM14-AN14-AP14-AQ14</f>
        <v>16059.795</v>
      </c>
      <c r="AS14" s="52">
        <f t="shared" si="5"/>
        <v>158.28899999999999</v>
      </c>
      <c r="AT14" s="60">
        <f t="shared" si="6"/>
        <v>14.288999999999987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28">
        <v>1908446142</v>
      </c>
      <c r="C15" s="61" t="s">
        <v>59</v>
      </c>
      <c r="D15" s="47">
        <v>15264</v>
      </c>
      <c r="E15" s="48"/>
      <c r="F15" s="47"/>
      <c r="G15" s="48"/>
      <c r="H15" s="48"/>
      <c r="I15" s="48"/>
      <c r="J15" s="48"/>
      <c r="K15" s="48">
        <v>20</v>
      </c>
      <c r="L15" s="48"/>
      <c r="M15" s="48"/>
      <c r="N15" s="48"/>
      <c r="O15" s="48"/>
      <c r="P15" s="48"/>
      <c r="Q15" s="128"/>
      <c r="R15" s="128"/>
      <c r="S15" s="128">
        <v>6</v>
      </c>
      <c r="T15" s="128"/>
      <c r="U15" s="128"/>
      <c r="V15" s="128"/>
      <c r="W15" s="128"/>
      <c r="X15" s="128"/>
      <c r="Y15" s="128"/>
      <c r="Z15" s="128"/>
      <c r="AA15" s="128"/>
      <c r="AB15" s="128"/>
      <c r="AC15" s="35">
        <f t="shared" si="0"/>
        <v>16810</v>
      </c>
      <c r="AD15" s="128">
        <f t="shared" si="1"/>
        <v>15264</v>
      </c>
      <c r="AE15" s="49">
        <f t="shared" si="2"/>
        <v>419.76</v>
      </c>
      <c r="AF15" s="49">
        <f t="shared" si="3"/>
        <v>145.00800000000001</v>
      </c>
      <c r="AG15" s="36">
        <f t="shared" si="7"/>
        <v>11</v>
      </c>
      <c r="AH15" s="49">
        <f t="shared" si="4"/>
        <v>3.8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420.31</v>
      </c>
      <c r="AP15" s="51"/>
      <c r="AQ15" s="40">
        <v>125</v>
      </c>
      <c r="AR15" s="41">
        <f t="shared" si="10"/>
        <v>16254.240000000002</v>
      </c>
      <c r="AS15" s="52">
        <f>AF15+AH15+AI15</f>
        <v>148.80800000000002</v>
      </c>
      <c r="AT15" s="53">
        <f>AS15-AQ15-AN15</f>
        <v>23.808000000000021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28">
        <v>1908446143</v>
      </c>
      <c r="C16" s="128" t="s">
        <v>60</v>
      </c>
      <c r="D16" s="47">
        <v>12638</v>
      </c>
      <c r="E16" s="48"/>
      <c r="F16" s="47"/>
      <c r="G16" s="48"/>
      <c r="H16" s="48"/>
      <c r="I16" s="48"/>
      <c r="J16" s="48"/>
      <c r="K16" s="48">
        <v>30</v>
      </c>
      <c r="L16" s="48"/>
      <c r="M16" s="48"/>
      <c r="N16" s="48"/>
      <c r="O16" s="48"/>
      <c r="P16" s="48">
        <v>10</v>
      </c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35">
        <f t="shared" si="0"/>
        <v>13328</v>
      </c>
      <c r="AD16" s="128">
        <f t="shared" si="1"/>
        <v>12638</v>
      </c>
      <c r="AE16" s="49">
        <f t="shared" si="2"/>
        <v>347.54500000000002</v>
      </c>
      <c r="AF16" s="49">
        <f t="shared" si="3"/>
        <v>120.06099999999999</v>
      </c>
      <c r="AG16" s="36">
        <f t="shared" si="7"/>
        <v>18.975000000000001</v>
      </c>
      <c r="AH16" s="49">
        <f t="shared" si="4"/>
        <v>6.5549999999999997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348.64499999999998</v>
      </c>
      <c r="AP16" s="51"/>
      <c r="AQ16" s="40">
        <v>101</v>
      </c>
      <c r="AR16" s="41">
        <f>AC16-AE16-AG16-AJ16-AK16-AL16-AM16-AN16-AP16-AQ16</f>
        <v>12860.48</v>
      </c>
      <c r="AS16" s="52">
        <f t="shared" si="5"/>
        <v>126.61599999999999</v>
      </c>
      <c r="AT16" s="53">
        <f t="shared" si="6"/>
        <v>25.615999999999985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28">
        <v>1908446144</v>
      </c>
      <c r="C17" s="61" t="s">
        <v>61</v>
      </c>
      <c r="D17" s="47">
        <v>10948</v>
      </c>
      <c r="E17" s="48"/>
      <c r="F17" s="47"/>
      <c r="G17" s="48"/>
      <c r="H17" s="48"/>
      <c r="I17" s="48"/>
      <c r="J17" s="48"/>
      <c r="K17" s="48"/>
      <c r="L17" s="48"/>
      <c r="M17" s="48">
        <v>20</v>
      </c>
      <c r="N17" s="48"/>
      <c r="O17" s="48"/>
      <c r="P17" s="48">
        <v>50</v>
      </c>
      <c r="Q17" s="128"/>
      <c r="R17" s="128"/>
      <c r="S17" s="128">
        <v>4</v>
      </c>
      <c r="T17" s="128"/>
      <c r="U17" s="128"/>
      <c r="V17" s="128"/>
      <c r="W17" s="128"/>
      <c r="X17" s="128"/>
      <c r="Y17" s="128"/>
      <c r="Z17" s="128"/>
      <c r="AA17" s="128">
        <v>3</v>
      </c>
      <c r="AB17" s="128"/>
      <c r="AC17" s="35">
        <f t="shared" si="0"/>
        <v>12926</v>
      </c>
      <c r="AD17" s="128">
        <f>D17*1</f>
        <v>10948</v>
      </c>
      <c r="AE17" s="49">
        <f>D17*2.75%</f>
        <v>301.07</v>
      </c>
      <c r="AF17" s="49">
        <f>AD17*0.95%</f>
        <v>104.006</v>
      </c>
      <c r="AG17" s="36">
        <f t="shared" si="7"/>
        <v>17.875</v>
      </c>
      <c r="AH17" s="49">
        <f t="shared" si="4"/>
        <v>6.1749999999999998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302.995</v>
      </c>
      <c r="AP17" s="51"/>
      <c r="AQ17" s="40">
        <v>130</v>
      </c>
      <c r="AR17" s="41">
        <f>AC17-AE17-AG17-AJ17-AK17-AL17-AM17-AN17-AP17-AQ17</f>
        <v>12477.055</v>
      </c>
      <c r="AS17" s="52">
        <f>AF17+AH17+AI17</f>
        <v>110.181</v>
      </c>
      <c r="AT17" s="53">
        <f>AS17-AQ17-AN17</f>
        <v>-19.819000000000003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28">
        <v>1908446145</v>
      </c>
      <c r="C18" s="57" t="s">
        <v>98</v>
      </c>
      <c r="D18" s="47">
        <v>8844</v>
      </c>
      <c r="E18" s="48"/>
      <c r="F18" s="47"/>
      <c r="G18" s="48"/>
      <c r="H18" s="48"/>
      <c r="I18" s="48"/>
      <c r="J18" s="48"/>
      <c r="K18" s="48">
        <v>10</v>
      </c>
      <c r="L18" s="48"/>
      <c r="M18" s="48">
        <v>100</v>
      </c>
      <c r="N18" s="48"/>
      <c r="O18" s="48"/>
      <c r="P18" s="4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35">
        <f t="shared" si="0"/>
        <v>10044</v>
      </c>
      <c r="AD18" s="128">
        <f>D18*1</f>
        <v>8844</v>
      </c>
      <c r="AE18" s="49">
        <f>D18*2.75%</f>
        <v>243.21</v>
      </c>
      <c r="AF18" s="49">
        <f>AD18*0.95%</f>
        <v>84.018000000000001</v>
      </c>
      <c r="AG18" s="36">
        <f t="shared" si="7"/>
        <v>33</v>
      </c>
      <c r="AH18" s="49">
        <f t="shared" si="4"/>
        <v>11.4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246.23500000000001</v>
      </c>
      <c r="AP18" s="51"/>
      <c r="AQ18" s="40">
        <v>97</v>
      </c>
      <c r="AR18" s="41">
        <f t="shared" si="10"/>
        <v>9670.7900000000009</v>
      </c>
      <c r="AS18" s="52">
        <f>AF18+AH18+AI18</f>
        <v>95.418000000000006</v>
      </c>
      <c r="AT18" s="53">
        <f>AS18-AQ18-AN18</f>
        <v>-1.5819999999999936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28">
        <v>1908446146</v>
      </c>
      <c r="C19" s="128" t="s">
        <v>63</v>
      </c>
      <c r="D19" s="47">
        <v>10281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35">
        <f t="shared" si="0"/>
        <v>10281</v>
      </c>
      <c r="AD19" s="128">
        <f t="shared" si="1"/>
        <v>10281</v>
      </c>
      <c r="AE19" s="49">
        <f t="shared" si="2"/>
        <v>282.72750000000002</v>
      </c>
      <c r="AF19" s="49">
        <f t="shared" si="3"/>
        <v>97.669499999999999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282.72750000000002</v>
      </c>
      <c r="AP19" s="51"/>
      <c r="AQ19" s="63">
        <v>173</v>
      </c>
      <c r="AR19" s="64">
        <f>AC19-AE19-AG19-AJ19-AK19-AL19-AM19-AN19-AP19-AQ19</f>
        <v>9825.2724999999991</v>
      </c>
      <c r="AS19" s="52">
        <f t="shared" si="5"/>
        <v>97.669499999999999</v>
      </c>
      <c r="AT19" s="52">
        <f t="shared" si="6"/>
        <v>-75.330500000000001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28">
        <v>1908446147</v>
      </c>
      <c r="C20" s="128" t="s">
        <v>64</v>
      </c>
      <c r="D20" s="47">
        <v>8017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35">
        <f t="shared" si="0"/>
        <v>8017</v>
      </c>
      <c r="AD20" s="128">
        <f t="shared" si="1"/>
        <v>8017</v>
      </c>
      <c r="AE20" s="49">
        <f t="shared" si="2"/>
        <v>220.4675</v>
      </c>
      <c r="AF20" s="49">
        <f t="shared" si="3"/>
        <v>76.161500000000004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220.4675</v>
      </c>
      <c r="AP20" s="51"/>
      <c r="AQ20" s="63">
        <v>120</v>
      </c>
      <c r="AR20" s="64">
        <f>AC20-AE20-AG20-AJ20-AK20-AL20-AM20-AN20-AP20-AQ20</f>
        <v>7676.5325000000003</v>
      </c>
      <c r="AS20" s="52">
        <f>AF20+AH20+AI20</f>
        <v>76.161500000000004</v>
      </c>
      <c r="AT20" s="52">
        <f>AS20-AQ20-AN20</f>
        <v>-43.838499999999996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28">
        <v>1908446148</v>
      </c>
      <c r="C21" s="128" t="s">
        <v>59</v>
      </c>
      <c r="D21" s="47">
        <v>4519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28"/>
      <c r="R21" s="128"/>
      <c r="S21" s="128">
        <v>2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35">
        <f t="shared" si="0"/>
        <v>4901</v>
      </c>
      <c r="AD21" s="128">
        <f t="shared" si="1"/>
        <v>4519</v>
      </c>
      <c r="AE21" s="49">
        <f t="shared" si="2"/>
        <v>124.27249999999999</v>
      </c>
      <c r="AF21" s="49">
        <f t="shared" si="3"/>
        <v>42.930500000000002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124.27249999999999</v>
      </c>
      <c r="AP21" s="51"/>
      <c r="AQ21" s="63">
        <v>39</v>
      </c>
      <c r="AR21" s="65">
        <f t="shared" si="10"/>
        <v>4737.7275</v>
      </c>
      <c r="AS21" s="52">
        <f t="shared" ref="AS21:AS28" si="11">AF21+AH21+AI21</f>
        <v>42.930500000000002</v>
      </c>
      <c r="AT21" s="52">
        <f t="shared" ref="AT21:AT28" si="12">AS21-AQ21-AN21</f>
        <v>3.9305000000000021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28">
        <v>1908446149</v>
      </c>
      <c r="C22" s="66" t="s">
        <v>65</v>
      </c>
      <c r="D22" s="47">
        <v>10172</v>
      </c>
      <c r="E22" s="48"/>
      <c r="F22" s="47"/>
      <c r="G22" s="48"/>
      <c r="H22" s="48"/>
      <c r="I22" s="48"/>
      <c r="J22" s="48"/>
      <c r="K22" s="48">
        <v>30</v>
      </c>
      <c r="L22" s="48"/>
      <c r="M22" s="48">
        <v>30</v>
      </c>
      <c r="N22" s="48"/>
      <c r="O22" s="48"/>
      <c r="P22" s="4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35">
        <f t="shared" si="0"/>
        <v>11072</v>
      </c>
      <c r="AD22" s="128">
        <f t="shared" si="1"/>
        <v>10172</v>
      </c>
      <c r="AE22" s="49">
        <f t="shared" si="2"/>
        <v>279.73</v>
      </c>
      <c r="AF22" s="49">
        <f t="shared" si="3"/>
        <v>96.634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281.38</v>
      </c>
      <c r="AP22" s="51"/>
      <c r="AQ22" s="63">
        <v>97</v>
      </c>
      <c r="AR22" s="65">
        <f>AC22-AE22-AG22-AJ22-AK22-AL22-AM22-AN22-AP22-AQ22</f>
        <v>10670.52</v>
      </c>
      <c r="AS22" s="52">
        <f>AF22+AH22+AI22</f>
        <v>105.184</v>
      </c>
      <c r="AT22" s="52">
        <f>AS22-AQ22-AN22</f>
        <v>8.1839999999999975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28">
        <v>1908446150</v>
      </c>
      <c r="C23" s="128" t="s">
        <v>66</v>
      </c>
      <c r="D23" s="47">
        <v>8414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35">
        <f t="shared" si="0"/>
        <v>8414</v>
      </c>
      <c r="AD23" s="128">
        <f t="shared" si="1"/>
        <v>8414</v>
      </c>
      <c r="AE23" s="49">
        <f t="shared" si="2"/>
        <v>231.38499999999999</v>
      </c>
      <c r="AF23" s="49">
        <f t="shared" si="3"/>
        <v>79.932999999999993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231.38499999999999</v>
      </c>
      <c r="AP23" s="51"/>
      <c r="AQ23" s="63">
        <v>80</v>
      </c>
      <c r="AR23" s="65">
        <f t="shared" si="10"/>
        <v>8102.6149999999998</v>
      </c>
      <c r="AS23" s="52">
        <f t="shared" si="11"/>
        <v>79.932999999999993</v>
      </c>
      <c r="AT23" s="52">
        <f t="shared" si="12"/>
        <v>-6.7000000000007276E-2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28">
        <v>1908446151</v>
      </c>
      <c r="C24" s="128" t="s">
        <v>67</v>
      </c>
      <c r="D24" s="47">
        <v>14852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150</v>
      </c>
      <c r="Q24" s="128"/>
      <c r="R24" s="128"/>
      <c r="S24" s="128">
        <v>3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35">
        <f>D24*1+E24*999+F24*499+G24*75+H24*50+I24*30+K24*20+L24*19+M24*10+P24*9+N24*10+J24*29+S24*191+V24*4744+W24*110+X24*450+Y24*110+Z24*191+AA24*182+AB24*182+U24*30+T24*350+R24*4+Q24*5+O24*9</f>
        <v>16775</v>
      </c>
      <c r="AD24" s="128">
        <f t="shared" si="1"/>
        <v>14852</v>
      </c>
      <c r="AE24" s="49">
        <f t="shared" si="2"/>
        <v>408.43</v>
      </c>
      <c r="AF24" s="49">
        <f t="shared" si="3"/>
        <v>141.09399999999999</v>
      </c>
      <c r="AG24" s="36">
        <f t="shared" si="7"/>
        <v>37.125</v>
      </c>
      <c r="AH24" s="49">
        <f t="shared" si="4"/>
        <v>12.824999999999999</v>
      </c>
      <c r="AI24" s="49">
        <f t="shared" si="8"/>
        <v>0</v>
      </c>
      <c r="AJ24" s="128"/>
      <c r="AK24" s="128"/>
      <c r="AL24" s="67"/>
      <c r="AM24" s="67"/>
      <c r="AN24" s="37">
        <v>0</v>
      </c>
      <c r="AO24" s="38">
        <f t="shared" si="9"/>
        <v>412.55500000000001</v>
      </c>
      <c r="AP24" s="51"/>
      <c r="AQ24" s="63">
        <v>120</v>
      </c>
      <c r="AR24" s="65">
        <f t="shared" si="10"/>
        <v>16209.445</v>
      </c>
      <c r="AS24" s="52">
        <f t="shared" si="11"/>
        <v>153.91899999999998</v>
      </c>
      <c r="AT24" s="52">
        <f t="shared" si="12"/>
        <v>33.918999999999983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28">
        <v>1908446152</v>
      </c>
      <c r="C25" s="128" t="s">
        <v>68</v>
      </c>
      <c r="D25" s="47">
        <v>6991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35">
        <f t="shared" si="0"/>
        <v>6991</v>
      </c>
      <c r="AD25" s="128">
        <f t="shared" si="1"/>
        <v>6991</v>
      </c>
      <c r="AE25" s="49">
        <f t="shared" si="2"/>
        <v>192.2525</v>
      </c>
      <c r="AF25" s="49">
        <f t="shared" si="3"/>
        <v>66.414500000000004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192.2525</v>
      </c>
      <c r="AP25" s="51"/>
      <c r="AQ25" s="63">
        <v>70</v>
      </c>
      <c r="AR25" s="65">
        <f t="shared" si="10"/>
        <v>6728.7475000000004</v>
      </c>
      <c r="AS25" s="52">
        <f t="shared" si="11"/>
        <v>66.414500000000004</v>
      </c>
      <c r="AT25" s="52">
        <f t="shared" si="12"/>
        <v>-3.5854999999999961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28">
        <v>1908446153</v>
      </c>
      <c r="C26" s="68" t="s">
        <v>69</v>
      </c>
      <c r="D26" s="47">
        <v>7866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28"/>
      <c r="R26" s="128"/>
      <c r="S26" s="128"/>
      <c r="T26" s="128"/>
      <c r="U26" s="128"/>
      <c r="V26" s="128"/>
      <c r="W26" s="128"/>
      <c r="X26" s="128"/>
      <c r="Y26" s="128"/>
      <c r="Z26" s="128">
        <v>10</v>
      </c>
      <c r="AA26" s="128"/>
      <c r="AB26" s="128"/>
      <c r="AC26" s="35">
        <f t="shared" si="0"/>
        <v>9776</v>
      </c>
      <c r="AD26" s="128">
        <f t="shared" si="1"/>
        <v>7866</v>
      </c>
      <c r="AE26" s="49">
        <f t="shared" si="2"/>
        <v>216.315</v>
      </c>
      <c r="AF26" s="49">
        <f t="shared" si="3"/>
        <v>74.727000000000004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216.315</v>
      </c>
      <c r="AP26" s="51"/>
      <c r="AQ26" s="63">
        <v>80</v>
      </c>
      <c r="AR26" s="65">
        <f t="shared" si="10"/>
        <v>9479.6849999999995</v>
      </c>
      <c r="AS26" s="52">
        <f t="shared" si="11"/>
        <v>74.727000000000004</v>
      </c>
      <c r="AT26" s="52">
        <f t="shared" si="12"/>
        <v>-5.2729999999999961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28">
        <v>1908446154</v>
      </c>
      <c r="C27" s="128" t="s">
        <v>70</v>
      </c>
      <c r="D27" s="47">
        <v>7710</v>
      </c>
      <c r="E27" s="48"/>
      <c r="F27" s="47"/>
      <c r="G27" s="48"/>
      <c r="H27" s="48"/>
      <c r="I27" s="48"/>
      <c r="J27" s="48"/>
      <c r="K27" s="47">
        <v>10</v>
      </c>
      <c r="L27" s="48"/>
      <c r="M27" s="48">
        <v>30</v>
      </c>
      <c r="N27" s="48"/>
      <c r="O27" s="48">
        <v>10</v>
      </c>
      <c r="P27" s="48">
        <v>30</v>
      </c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35">
        <f t="shared" si="0"/>
        <v>8570</v>
      </c>
      <c r="AD27" s="128">
        <f t="shared" si="1"/>
        <v>7710</v>
      </c>
      <c r="AE27" s="49">
        <f t="shared" si="2"/>
        <v>212.02500000000001</v>
      </c>
      <c r="AF27" s="49">
        <f t="shared" si="3"/>
        <v>73.245000000000005</v>
      </c>
      <c r="AG27" s="36">
        <f t="shared" si="7"/>
        <v>23.65</v>
      </c>
      <c r="AH27" s="49">
        <f t="shared" si="4"/>
        <v>8.17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214.22499999999999</v>
      </c>
      <c r="AP27" s="51"/>
      <c r="AQ27" s="63">
        <v>111</v>
      </c>
      <c r="AR27" s="65">
        <f t="shared" si="10"/>
        <v>8223.3250000000007</v>
      </c>
      <c r="AS27" s="52">
        <f t="shared" si="11"/>
        <v>81.415000000000006</v>
      </c>
      <c r="AT27" s="52">
        <f t="shared" si="12"/>
        <v>-29.584999999999994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65" t="s">
        <v>71</v>
      </c>
      <c r="B29" s="166"/>
      <c r="C29" s="166"/>
      <c r="D29" s="81">
        <f>SUM(D7:D28)</f>
        <v>190296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250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10</v>
      </c>
      <c r="P29" s="81">
        <f>SUM(P7:P27)</f>
        <v>870</v>
      </c>
      <c r="Q29" s="81">
        <f t="shared" si="14"/>
        <v>0</v>
      </c>
      <c r="R29" s="81">
        <f t="shared" si="14"/>
        <v>0</v>
      </c>
      <c r="S29" s="81">
        <f>SUM(S7:S28)</f>
        <v>49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10</v>
      </c>
      <c r="AA29" s="81">
        <f t="shared" si="14"/>
        <v>3</v>
      </c>
      <c r="AB29" s="81">
        <f t="shared" si="14"/>
        <v>0</v>
      </c>
      <c r="AC29" s="82">
        <f t="shared" si="14"/>
        <v>218349</v>
      </c>
      <c r="AD29" s="82">
        <f t="shared" si="14"/>
        <v>190296</v>
      </c>
      <c r="AE29" s="82">
        <f t="shared" si="14"/>
        <v>5233.1399999999994</v>
      </c>
      <c r="AF29" s="82">
        <f t="shared" si="14"/>
        <v>1807.8119999999999</v>
      </c>
      <c r="AG29" s="82">
        <f t="shared" si="14"/>
        <v>446.5</v>
      </c>
      <c r="AH29" s="82">
        <f t="shared" si="14"/>
        <v>154.08999999999997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5273.29</v>
      </c>
      <c r="AP29" s="82">
        <f t="shared" si="14"/>
        <v>0</v>
      </c>
      <c r="AQ29" s="84">
        <f t="shared" si="14"/>
        <v>1967</v>
      </c>
      <c r="AR29" s="85">
        <f>SUM(AR7:AR28)</f>
        <v>210702.36000000002</v>
      </c>
      <c r="AS29" s="85">
        <f>SUM(AS7:AS28)</f>
        <v>1961.9019999999996</v>
      </c>
      <c r="AT29" s="85">
        <f>SUM(AT7:AT28)</f>
        <v>-5.0980000000000487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7" t="s">
        <v>72</v>
      </c>
      <c r="B30" s="180"/>
      <c r="C30" s="168"/>
      <c r="D30" s="90">
        <f t="shared" ref="D30:AB30" si="16">D4+D5-D29</f>
        <v>1106293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1460</v>
      </c>
      <c r="L30" s="90">
        <f t="shared" si="16"/>
        <v>0</v>
      </c>
      <c r="M30" s="90">
        <f>M4+M5-M29</f>
        <v>1330</v>
      </c>
      <c r="N30" s="90">
        <f t="shared" si="16"/>
        <v>0</v>
      </c>
      <c r="O30" s="90">
        <f t="shared" si="16"/>
        <v>1220</v>
      </c>
      <c r="P30" s="90">
        <f>P4+P5-P29</f>
        <v>2890</v>
      </c>
      <c r="Q30" s="90">
        <f t="shared" si="16"/>
        <v>0</v>
      </c>
      <c r="R30" s="90">
        <f t="shared" si="16"/>
        <v>0</v>
      </c>
      <c r="S30" s="90">
        <f>S4+S5-S29</f>
        <v>866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232</v>
      </c>
      <c r="AA30" s="90">
        <f>AA4+AA5-AA29</f>
        <v>239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20</v>
      </c>
      <c r="P31" s="97">
        <v>-140</v>
      </c>
      <c r="Q31" s="96"/>
      <c r="R31" s="96"/>
      <c r="S31" s="95">
        <v>-31</v>
      </c>
      <c r="T31" s="95"/>
      <c r="U31" s="95"/>
      <c r="V31" s="95"/>
      <c r="W31" s="95"/>
      <c r="X31" s="95"/>
      <c r="Y31" s="95"/>
      <c r="Z31" s="95">
        <v>-45</v>
      </c>
      <c r="AA31" s="95">
        <v>-12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70" t="s">
        <v>75</v>
      </c>
      <c r="AS32" s="170"/>
      <c r="AT32" s="170"/>
      <c r="AU32" s="100"/>
    </row>
    <row r="33" spans="1:48" ht="15.75">
      <c r="A33" s="5"/>
      <c r="B33" s="5"/>
      <c r="C33" s="56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33"/>
      <c r="E34" s="133"/>
      <c r="F34" s="133"/>
      <c r="G34" s="133"/>
      <c r="H34" s="133"/>
      <c r="I34" s="133"/>
      <c r="J34" s="133"/>
      <c r="K34" s="133"/>
      <c r="L34" s="113"/>
      <c r="M34" s="133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31"/>
      <c r="E35" s="131"/>
      <c r="F35" s="131"/>
      <c r="G35" s="131"/>
      <c r="H35" s="131"/>
      <c r="I35" s="131"/>
      <c r="J35" s="131"/>
      <c r="K35" s="131"/>
      <c r="L35" s="131"/>
      <c r="M35" s="133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31"/>
      <c r="E36" s="131"/>
      <c r="F36" s="131"/>
      <c r="G36" s="131"/>
      <c r="H36" s="131"/>
      <c r="I36" s="131"/>
      <c r="J36" s="131"/>
      <c r="K36" s="131"/>
      <c r="L36" s="131"/>
      <c r="M36" s="133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31"/>
      <c r="E37" s="131"/>
      <c r="F37" s="131"/>
      <c r="G37" s="131"/>
      <c r="H37" s="131"/>
      <c r="I37" s="131"/>
      <c r="J37" s="131"/>
      <c r="K37" s="131"/>
      <c r="L37" s="115"/>
      <c r="M37" s="133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31"/>
      <c r="E39" s="131"/>
      <c r="F39" s="131"/>
      <c r="G39" s="131"/>
      <c r="H39" s="131"/>
      <c r="I39" s="131"/>
      <c r="J39" s="131"/>
      <c r="K39" s="131"/>
      <c r="L39" s="115"/>
      <c r="M39" s="133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32"/>
      <c r="E40" s="132"/>
      <c r="F40" s="132"/>
      <c r="G40" s="132"/>
      <c r="H40" s="132"/>
      <c r="I40" s="132"/>
      <c r="J40" s="132"/>
      <c r="K40" s="132"/>
      <c r="L40" s="132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500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66168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AR32:AT32"/>
  </mergeCells>
  <conditionalFormatting sqref="AP7:AP28">
    <cfRule type="cellIs" dxfId="103" priority="26" stopIfTrue="1" operator="greaterThan">
      <formula>0</formula>
    </cfRule>
  </conditionalFormatting>
  <conditionalFormatting sqref="AQ32">
    <cfRule type="cellIs" dxfId="102" priority="24" operator="greaterThan">
      <formula>$AQ$7:$AQ$18&lt;100</formula>
    </cfRule>
    <cfRule type="cellIs" dxfId="101" priority="25" operator="greaterThan">
      <formula>100</formula>
    </cfRule>
  </conditionalFormatting>
  <conditionalFormatting sqref="K4:P30 D30:J30 Q30:AB30">
    <cfRule type="cellIs" dxfId="100" priority="23" operator="equal">
      <formula>212030016606640</formula>
    </cfRule>
  </conditionalFormatting>
  <conditionalFormatting sqref="K4:K30 L29:P29 D30:J30 L30:AB30">
    <cfRule type="cellIs" dxfId="99" priority="21" operator="equal">
      <formula>$K$4</formula>
    </cfRule>
    <cfRule type="cellIs" dxfId="98" priority="22" operator="equal">
      <formula>2120</formula>
    </cfRule>
  </conditionalFormatting>
  <conditionalFormatting sqref="M4:N30 D30:L30">
    <cfRule type="cellIs" dxfId="97" priority="19" operator="equal">
      <formula>$M$4</formula>
    </cfRule>
    <cfRule type="cellIs" dxfId="96" priority="20" operator="equal">
      <formula>300</formula>
    </cfRule>
  </conditionalFormatting>
  <conditionalFormatting sqref="O4:O30">
    <cfRule type="cellIs" dxfId="95" priority="17" operator="equal">
      <formula>$O$4</formula>
    </cfRule>
    <cfRule type="cellIs" dxfId="94" priority="18" operator="equal">
      <formula>1660</formula>
    </cfRule>
  </conditionalFormatting>
  <conditionalFormatting sqref="P4:P30">
    <cfRule type="cellIs" dxfId="93" priority="15" operator="equal">
      <formula>$P$4</formula>
    </cfRule>
    <cfRule type="cellIs" dxfId="92" priority="16" operator="equal">
      <formula>6640</formula>
    </cfRule>
  </conditionalFormatting>
  <conditionalFormatting sqref="AT6:AT29">
    <cfRule type="cellIs" dxfId="91" priority="14" operator="lessThan">
      <formula>0</formula>
    </cfRule>
  </conditionalFormatting>
  <conditionalFormatting sqref="AT7:AT18">
    <cfRule type="cellIs" dxfId="90" priority="11" operator="lessThan">
      <formula>0</formula>
    </cfRule>
    <cfRule type="cellIs" dxfId="89" priority="12" operator="lessThan">
      <formula>0</formula>
    </cfRule>
    <cfRule type="cellIs" dxfId="88" priority="13" operator="lessThan">
      <formula>0</formula>
    </cfRule>
  </conditionalFormatting>
  <conditionalFormatting sqref="K4:K29 L29:P29">
    <cfRule type="cellIs" dxfId="87" priority="10" operator="equal">
      <formula>$K$4</formula>
    </cfRule>
  </conditionalFormatting>
  <conditionalFormatting sqref="D4 D6:D30">
    <cfRule type="cellIs" dxfId="86" priority="9" operator="equal">
      <formula>$D$4</formula>
    </cfRule>
  </conditionalFormatting>
  <conditionalFormatting sqref="S4:S30">
    <cfRule type="cellIs" dxfId="85" priority="8" operator="equal">
      <formula>$S$4</formula>
    </cfRule>
  </conditionalFormatting>
  <conditionalFormatting sqref="Z4:Z30">
    <cfRule type="cellIs" dxfId="84" priority="7" operator="equal">
      <formula>$Z$4</formula>
    </cfRule>
  </conditionalFormatting>
  <conditionalFormatting sqref="AA4:AA30">
    <cfRule type="cellIs" dxfId="83" priority="6" operator="equal">
      <formula>$AA$4</formula>
    </cfRule>
  </conditionalFormatting>
  <conditionalFormatting sqref="AB4:AB30">
    <cfRule type="cellIs" dxfId="82" priority="5" operator="equal">
      <formula>$AB$4</formula>
    </cfRule>
  </conditionalFormatting>
  <conditionalFormatting sqref="AB30">
    <cfRule type="cellIs" dxfId="81" priority="4" operator="equal">
      <formula>$AB$4</formula>
    </cfRule>
  </conditionalFormatting>
  <conditionalFormatting sqref="AT7:AT29">
    <cfRule type="cellIs" dxfId="80" priority="1" operator="lessThan">
      <formula>0</formula>
    </cfRule>
    <cfRule type="cellIs" dxfId="79" priority="2" operator="lessThan">
      <formula>0</formula>
    </cfRule>
    <cfRule type="cellIs" dxfId="78" priority="3" operator="lessThan">
      <formula>0</formula>
    </cfRule>
  </conditionalFormatting>
  <pageMargins left="0.7" right="0.7" top="0.75" bottom="0.75" header="0.3" footer="0.3"/>
  <ignoredErrors>
    <ignoredError sqref="M29 AC24" formula="1"/>
  </ignoredErrors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A33" sqref="AA3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</row>
    <row r="2" spans="1:56" ht="21" customHeight="1" thickBot="1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</row>
    <row r="3" spans="1:56" ht="18.75">
      <c r="A3" s="173" t="s">
        <v>116</v>
      </c>
      <c r="B3" s="174"/>
      <c r="C3" s="181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</row>
    <row r="4" spans="1:56">
      <c r="A4" s="163" t="s">
        <v>3</v>
      </c>
      <c r="B4" s="163"/>
      <c r="C4" s="136"/>
      <c r="D4" s="136">
        <v>1106293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35">
        <v>1460</v>
      </c>
      <c r="L4" s="135">
        <v>0</v>
      </c>
      <c r="M4" s="163">
        <v>1330</v>
      </c>
      <c r="N4" s="163"/>
      <c r="O4" s="135">
        <v>1220</v>
      </c>
      <c r="P4" s="135">
        <v>2890</v>
      </c>
      <c r="Q4" s="3">
        <v>0</v>
      </c>
      <c r="R4" s="3">
        <v>0</v>
      </c>
      <c r="S4" s="3">
        <v>866</v>
      </c>
      <c r="T4" s="3"/>
      <c r="U4" s="3"/>
      <c r="V4" s="3"/>
      <c r="W4" s="3"/>
      <c r="X4" s="3"/>
      <c r="Y4" s="3"/>
      <c r="Z4" s="3">
        <v>232</v>
      </c>
      <c r="AA4" s="3">
        <v>239</v>
      </c>
      <c r="AB4" s="3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63" t="s">
        <v>4</v>
      </c>
      <c r="B5" s="163"/>
      <c r="C5" s="136"/>
      <c r="D5" s="119"/>
      <c r="E5" s="119"/>
      <c r="F5" s="119"/>
      <c r="G5" s="119"/>
      <c r="H5" s="119"/>
      <c r="I5" s="119"/>
      <c r="J5" s="119"/>
      <c r="K5" s="135"/>
      <c r="L5" s="135"/>
      <c r="M5" s="135"/>
      <c r="N5" s="135"/>
      <c r="O5" s="135"/>
      <c r="P5" s="135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34">
        <v>1908446134</v>
      </c>
      <c r="C7" s="134" t="s">
        <v>51</v>
      </c>
      <c r="D7" s="32">
        <v>16603</v>
      </c>
      <c r="E7" s="33"/>
      <c r="F7" s="32"/>
      <c r="G7" s="33"/>
      <c r="H7" s="33"/>
      <c r="I7" s="33"/>
      <c r="J7" s="33"/>
      <c r="K7" s="33"/>
      <c r="L7" s="33"/>
      <c r="M7" s="33">
        <v>20</v>
      </c>
      <c r="N7" s="33"/>
      <c r="O7" s="33"/>
      <c r="P7" s="33">
        <v>20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16983</v>
      </c>
      <c r="AD7" s="34">
        <f t="shared" ref="AD7:AD28" si="0">D7*1</f>
        <v>16603</v>
      </c>
      <c r="AE7" s="36">
        <f t="shared" ref="AE7:AE28" si="1">D7*2.75%</f>
        <v>456.58249999999998</v>
      </c>
      <c r="AF7" s="36">
        <f t="shared" ref="AF7:AF28" si="2">AD7*0.95%</f>
        <v>157.7285</v>
      </c>
      <c r="AG7" s="36">
        <f>SUM(E7*999+F7*499+G7*75+H7*50+I7*30+K7*20+L7*19+M7*10+P7*9+N7*10+J7*29+R7*4+Q7*5+O7*9)*2.8%</f>
        <v>10.639999999999999</v>
      </c>
      <c r="AH7" s="36">
        <f t="shared" ref="AH7:AH28" si="3">SUM(E7*999+F7*499+G7*75+H7*50+I7*30+J7*29+K7*20+L7*19+M7*10+N7*10+O7*9+P7*9+Q7*5+R7*4)*0.95%</f>
        <v>3.61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457.6825</v>
      </c>
      <c r="AP7" s="39"/>
      <c r="AQ7" s="40">
        <v>115</v>
      </c>
      <c r="AR7" s="41">
        <f>AC7-AE7-AG7-AJ7-AK7-AL7-AM7-AN7-AP7-AQ7</f>
        <v>16400.7775</v>
      </c>
      <c r="AS7" s="42">
        <f t="shared" ref="AS7:AS19" si="4">AF7+AH7+AI7</f>
        <v>161.33850000000001</v>
      </c>
      <c r="AT7" s="43">
        <f t="shared" ref="AT7:AT19" si="5">AS7-AQ7-AN7</f>
        <v>46.33850000000001</v>
      </c>
      <c r="AU7" s="44"/>
      <c r="AV7" s="183" t="s">
        <v>117</v>
      </c>
      <c r="AW7" s="18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34">
        <v>1908446135</v>
      </c>
      <c r="C8" s="34" t="s">
        <v>52</v>
      </c>
      <c r="D8" s="47">
        <v>7840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35">
        <f t="shared" ref="AC8:AC28" si="6">D8*1+E8*999+F8*499+G8*75+H8*50+I8*30+K8*20+L8*19+M8*10+P8*9+N8*10+J8*29+S8*191+V8*4744+W8*110+X8*450+Y8*110+Z8*191+AA8*182+AB8*182+U8*30+T8*350+R8*4+Q8*5+O8*9</f>
        <v>7840</v>
      </c>
      <c r="AD8" s="134">
        <f t="shared" si="0"/>
        <v>7840</v>
      </c>
      <c r="AE8" s="49">
        <f t="shared" si="1"/>
        <v>215.6</v>
      </c>
      <c r="AF8" s="49">
        <f t="shared" si="2"/>
        <v>74.48</v>
      </c>
      <c r="AG8" s="36">
        <f t="shared" ref="AG8:AG28" si="7">SUM(E8*999+F8*499+G8*75+H8*50+I8*30+K8*20+L8*19+M8*10+P8*9+N8*10+J8*29+R8*4+Q8*5+O8*9)*2.75%</f>
        <v>0</v>
      </c>
      <c r="AH8" s="49">
        <f t="shared" si="3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215.6</v>
      </c>
      <c r="AP8" s="51"/>
      <c r="AQ8" s="40">
        <v>70</v>
      </c>
      <c r="AR8" s="41">
        <f>AC8-AE8-AG8-AJ8-AK8-AL8-AM8-AN8-AP8-AQ8</f>
        <v>7554.4</v>
      </c>
      <c r="AS8" s="52">
        <f t="shared" si="4"/>
        <v>74.48</v>
      </c>
      <c r="AT8" s="53">
        <f t="shared" si="5"/>
        <v>4.480000000000004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34">
        <v>1908446136</v>
      </c>
      <c r="C9" s="134" t="s">
        <v>53</v>
      </c>
      <c r="D9" s="47">
        <v>18136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>
        <v>5</v>
      </c>
      <c r="AB9" s="134"/>
      <c r="AC9" s="35">
        <f t="shared" si="6"/>
        <v>19346</v>
      </c>
      <c r="AD9" s="134">
        <f t="shared" si="0"/>
        <v>18136</v>
      </c>
      <c r="AE9" s="49">
        <f t="shared" si="1"/>
        <v>498.74</v>
      </c>
      <c r="AF9" s="49">
        <f t="shared" si="2"/>
        <v>172.292</v>
      </c>
      <c r="AG9" s="36">
        <f t="shared" si="7"/>
        <v>8.25</v>
      </c>
      <c r="AH9" s="49">
        <f t="shared" si="3"/>
        <v>2.85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499.565</v>
      </c>
      <c r="AP9" s="51"/>
      <c r="AQ9" s="40">
        <v>139</v>
      </c>
      <c r="AR9" s="41">
        <f t="shared" ref="AR9:AR28" si="10">AC9-AE9-AG9-AJ9-AK9-AL9-AM9-AN9-AP9-AQ9</f>
        <v>18700.009999999998</v>
      </c>
      <c r="AS9" s="52">
        <f t="shared" si="4"/>
        <v>175.142</v>
      </c>
      <c r="AT9" s="53">
        <f t="shared" si="5"/>
        <v>36.141999999999996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34">
        <v>1908446137</v>
      </c>
      <c r="C10" s="134" t="s">
        <v>54</v>
      </c>
      <c r="D10" s="47">
        <v>5893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35">
        <f t="shared" si="6"/>
        <v>5893</v>
      </c>
      <c r="AD10" s="134">
        <f>D10*1</f>
        <v>5893</v>
      </c>
      <c r="AE10" s="49">
        <f>D10*2.75%</f>
        <v>162.0575</v>
      </c>
      <c r="AF10" s="49">
        <f>AD10*0.95%</f>
        <v>55.983499999999999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162.0575</v>
      </c>
      <c r="AP10" s="51"/>
      <c r="AQ10" s="40">
        <v>40</v>
      </c>
      <c r="AR10" s="41">
        <f t="shared" si="10"/>
        <v>5690.9425000000001</v>
      </c>
      <c r="AS10" s="52">
        <f>AF10+AH10+AI10</f>
        <v>55.983499999999999</v>
      </c>
      <c r="AT10" s="53">
        <f>AS10-AQ10-AN10</f>
        <v>15.983499999999999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34">
        <v>1908446138</v>
      </c>
      <c r="C11" s="57" t="s">
        <v>97</v>
      </c>
      <c r="D11" s="47">
        <v>11263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34"/>
      <c r="R11" s="134"/>
      <c r="S11" s="134">
        <v>5</v>
      </c>
      <c r="T11" s="134"/>
      <c r="U11" s="134"/>
      <c r="V11" s="134"/>
      <c r="W11" s="134"/>
      <c r="X11" s="134"/>
      <c r="Y11" s="134"/>
      <c r="Z11" s="134"/>
      <c r="AA11" s="134"/>
      <c r="AB11" s="134"/>
      <c r="AC11" s="35">
        <f t="shared" si="6"/>
        <v>12218</v>
      </c>
      <c r="AD11" s="134">
        <f t="shared" si="0"/>
        <v>11263</v>
      </c>
      <c r="AE11" s="49">
        <f t="shared" si="1"/>
        <v>309.73250000000002</v>
      </c>
      <c r="AF11" s="49">
        <f t="shared" si="2"/>
        <v>106.99849999999999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309.73250000000002</v>
      </c>
      <c r="AP11" s="51"/>
      <c r="AQ11" s="40">
        <v>83</v>
      </c>
      <c r="AR11" s="41">
        <f t="shared" si="10"/>
        <v>11825.2675</v>
      </c>
      <c r="AS11" s="52">
        <f t="shared" si="4"/>
        <v>106.99849999999999</v>
      </c>
      <c r="AT11" s="53">
        <f t="shared" si="5"/>
        <v>23.998499999999993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34">
        <v>1908446139</v>
      </c>
      <c r="C12" s="134" t="s">
        <v>56</v>
      </c>
      <c r="D12" s="47">
        <v>10000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35">
        <f t="shared" si="6"/>
        <v>10000</v>
      </c>
      <c r="AD12" s="134">
        <f>D12*1</f>
        <v>10000</v>
      </c>
      <c r="AE12" s="49">
        <f>D12*2.75%</f>
        <v>275</v>
      </c>
      <c r="AF12" s="49">
        <f>AD12*0.95%</f>
        <v>95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275</v>
      </c>
      <c r="AP12" s="51"/>
      <c r="AQ12" s="40">
        <v>65</v>
      </c>
      <c r="AR12" s="41">
        <f t="shared" si="10"/>
        <v>9660</v>
      </c>
      <c r="AS12" s="52">
        <f>AF12+AH12+AI12</f>
        <v>95</v>
      </c>
      <c r="AT12" s="53">
        <f>AS12-AQ12-AN12</f>
        <v>30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34">
        <v>1908446140</v>
      </c>
      <c r="C13" s="134" t="s">
        <v>57</v>
      </c>
      <c r="D13" s="47">
        <v>8471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35">
        <f t="shared" si="6"/>
        <v>8471</v>
      </c>
      <c r="AD13" s="134">
        <f t="shared" si="0"/>
        <v>8471</v>
      </c>
      <c r="AE13" s="49">
        <f t="shared" si="1"/>
        <v>232.95250000000001</v>
      </c>
      <c r="AF13" s="49">
        <f t="shared" si="2"/>
        <v>80.474499999999992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232.95250000000001</v>
      </c>
      <c r="AP13" s="51"/>
      <c r="AQ13" s="40">
        <v>58</v>
      </c>
      <c r="AR13" s="41">
        <f t="shared" si="10"/>
        <v>8180.0475000000006</v>
      </c>
      <c r="AS13" s="52">
        <f t="shared" si="4"/>
        <v>80.474499999999992</v>
      </c>
      <c r="AT13" s="53">
        <f>AS13-AQ13-AN13</f>
        <v>22.474499999999992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34">
        <v>1908446141</v>
      </c>
      <c r="C14" s="134" t="s">
        <v>58</v>
      </c>
      <c r="D14" s="47">
        <v>28792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250</v>
      </c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35">
        <f t="shared" si="6"/>
        <v>31542</v>
      </c>
      <c r="AD14" s="134">
        <f t="shared" si="0"/>
        <v>28792</v>
      </c>
      <c r="AE14" s="49">
        <f t="shared" si="1"/>
        <v>791.78</v>
      </c>
      <c r="AF14" s="49">
        <f t="shared" si="2"/>
        <v>273.524</v>
      </c>
      <c r="AG14" s="36">
        <f t="shared" si="7"/>
        <v>75.625</v>
      </c>
      <c r="AH14" s="49">
        <f t="shared" si="3"/>
        <v>26.125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800.03</v>
      </c>
      <c r="AP14" s="51"/>
      <c r="AQ14" s="40">
        <v>265</v>
      </c>
      <c r="AR14" s="41">
        <f>AC14-AE14-AG14-AJ14-AK14-AL14-AM14-AN14-AP14-AQ14</f>
        <v>30409.595000000001</v>
      </c>
      <c r="AS14" s="52">
        <f t="shared" si="4"/>
        <v>299.649</v>
      </c>
      <c r="AT14" s="60">
        <f t="shared" si="5"/>
        <v>34.649000000000001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34">
        <v>1908446142</v>
      </c>
      <c r="C15" s="61" t="s">
        <v>59</v>
      </c>
      <c r="D15" s="47">
        <v>16591</v>
      </c>
      <c r="E15" s="48"/>
      <c r="F15" s="47"/>
      <c r="G15" s="48"/>
      <c r="H15" s="48"/>
      <c r="I15" s="48"/>
      <c r="J15" s="48"/>
      <c r="K15" s="48">
        <v>30</v>
      </c>
      <c r="L15" s="48"/>
      <c r="M15" s="48">
        <v>40</v>
      </c>
      <c r="N15" s="48"/>
      <c r="O15" s="48"/>
      <c r="P15" s="48">
        <v>50</v>
      </c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35">
        <f t="shared" si="6"/>
        <v>18041</v>
      </c>
      <c r="AD15" s="134">
        <f t="shared" si="0"/>
        <v>16591</v>
      </c>
      <c r="AE15" s="49">
        <f t="shared" si="1"/>
        <v>456.2525</v>
      </c>
      <c r="AF15" s="49">
        <f t="shared" si="2"/>
        <v>157.61449999999999</v>
      </c>
      <c r="AG15" s="36">
        <f t="shared" si="7"/>
        <v>39.875</v>
      </c>
      <c r="AH15" s="49">
        <f t="shared" si="3"/>
        <v>13.775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459.55250000000001</v>
      </c>
      <c r="AP15" s="51"/>
      <c r="AQ15" s="40">
        <v>135</v>
      </c>
      <c r="AR15" s="41">
        <f t="shared" si="10"/>
        <v>17409.872500000001</v>
      </c>
      <c r="AS15" s="52">
        <f>AF15+AH15+AI15</f>
        <v>171.3895</v>
      </c>
      <c r="AT15" s="53">
        <f>AS15-AQ15-AN15</f>
        <v>36.389499999999998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34">
        <v>1908446143</v>
      </c>
      <c r="C16" s="134" t="s">
        <v>60</v>
      </c>
      <c r="D16" s="47">
        <v>21534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34"/>
      <c r="R16" s="134"/>
      <c r="S16" s="134">
        <v>1</v>
      </c>
      <c r="T16" s="134"/>
      <c r="U16" s="134"/>
      <c r="V16" s="134"/>
      <c r="W16" s="134"/>
      <c r="X16" s="134"/>
      <c r="Y16" s="134"/>
      <c r="Z16" s="134"/>
      <c r="AA16" s="134">
        <v>1</v>
      </c>
      <c r="AB16" s="134"/>
      <c r="AC16" s="35">
        <f t="shared" si="6"/>
        <v>21907</v>
      </c>
      <c r="AD16" s="134">
        <f t="shared" si="0"/>
        <v>21534</v>
      </c>
      <c r="AE16" s="49">
        <f t="shared" si="1"/>
        <v>592.18500000000006</v>
      </c>
      <c r="AF16" s="49">
        <f t="shared" si="2"/>
        <v>204.57300000000001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592.18500000000006</v>
      </c>
      <c r="AP16" s="51"/>
      <c r="AQ16" s="40">
        <v>125</v>
      </c>
      <c r="AR16" s="41">
        <f>AC16-AE16-AG16-AJ16-AK16-AL16-AM16-AN16-AP16-AQ16</f>
        <v>21189.814999999999</v>
      </c>
      <c r="AS16" s="52">
        <f t="shared" si="4"/>
        <v>204.57300000000001</v>
      </c>
      <c r="AT16" s="53">
        <f t="shared" si="5"/>
        <v>79.573000000000008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34">
        <v>1908446144</v>
      </c>
      <c r="C17" s="61" t="s">
        <v>61</v>
      </c>
      <c r="D17" s="47">
        <v>14246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35">
        <f t="shared" si="6"/>
        <v>15196</v>
      </c>
      <c r="AD17" s="134">
        <f>D17*1</f>
        <v>14246</v>
      </c>
      <c r="AE17" s="49">
        <f>D17*2.75%</f>
        <v>391.76499999999999</v>
      </c>
      <c r="AF17" s="49">
        <f>AD17*0.95%</f>
        <v>135.33699999999999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394.51499999999999</v>
      </c>
      <c r="AP17" s="51"/>
      <c r="AQ17" s="40">
        <v>103</v>
      </c>
      <c r="AR17" s="41">
        <f>AC17-AE17-AG17-AJ17-AK17-AL17-AM17-AN17-AP17-AQ17</f>
        <v>14675.11</v>
      </c>
      <c r="AS17" s="52">
        <f>AF17+AH17+AI17</f>
        <v>144.36199999999999</v>
      </c>
      <c r="AT17" s="53">
        <f>AS17-AQ17-AN17</f>
        <v>41.361999999999995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34">
        <v>1908446145</v>
      </c>
      <c r="C18" s="57" t="s">
        <v>98</v>
      </c>
      <c r="D18" s="47">
        <v>5142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35">
        <f t="shared" si="6"/>
        <v>5142</v>
      </c>
      <c r="AD18" s="134">
        <f>D18*1</f>
        <v>5142</v>
      </c>
      <c r="AE18" s="49">
        <f>D18*2.75%</f>
        <v>141.405</v>
      </c>
      <c r="AF18" s="49">
        <f>AD18*0.95%</f>
        <v>48.848999999999997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141.405</v>
      </c>
      <c r="AP18" s="51"/>
      <c r="AQ18" s="40">
        <v>150</v>
      </c>
      <c r="AR18" s="41">
        <f t="shared" si="10"/>
        <v>4850.5950000000003</v>
      </c>
      <c r="AS18" s="52">
        <f>AF18+AH18+AI18</f>
        <v>48.848999999999997</v>
      </c>
      <c r="AT18" s="53">
        <f>AS18-AQ18-AN18</f>
        <v>-101.15100000000001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34">
        <v>1908446146</v>
      </c>
      <c r="C19" s="134" t="s">
        <v>63</v>
      </c>
      <c r="D19" s="47">
        <v>15041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35">
        <f t="shared" si="6"/>
        <v>15041</v>
      </c>
      <c r="AD19" s="134">
        <f t="shared" si="0"/>
        <v>15041</v>
      </c>
      <c r="AE19" s="49">
        <f t="shared" si="1"/>
        <v>413.6275</v>
      </c>
      <c r="AF19" s="49">
        <f t="shared" si="2"/>
        <v>142.8895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413.6275</v>
      </c>
      <c r="AP19" s="51"/>
      <c r="AQ19" s="63">
        <v>177</v>
      </c>
      <c r="AR19" s="64">
        <f>AC19-AE19-AG19-AJ19-AK19-AL19-AM19-AN19-AP19-AQ19</f>
        <v>14450.372499999999</v>
      </c>
      <c r="AS19" s="52">
        <f t="shared" si="4"/>
        <v>142.8895</v>
      </c>
      <c r="AT19" s="52">
        <f t="shared" si="5"/>
        <v>-34.110500000000002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34">
        <v>1908446147</v>
      </c>
      <c r="C20" s="134" t="s">
        <v>64</v>
      </c>
      <c r="D20" s="47">
        <v>6888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35">
        <f t="shared" si="6"/>
        <v>6888</v>
      </c>
      <c r="AD20" s="134">
        <f t="shared" si="0"/>
        <v>6888</v>
      </c>
      <c r="AE20" s="49">
        <f t="shared" si="1"/>
        <v>189.42</v>
      </c>
      <c r="AF20" s="49">
        <f t="shared" si="2"/>
        <v>65.435999999999993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189.42</v>
      </c>
      <c r="AP20" s="51"/>
      <c r="AQ20" s="63">
        <v>120</v>
      </c>
      <c r="AR20" s="64">
        <f>AC20-AE20-AG20-AJ20-AK20-AL20-AM20-AN20-AP20-AQ20</f>
        <v>6578.58</v>
      </c>
      <c r="AS20" s="52">
        <f>AF20+AH20+AI20</f>
        <v>65.435999999999993</v>
      </c>
      <c r="AT20" s="52">
        <f>AS20-AQ20-AN20</f>
        <v>-54.564000000000007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34">
        <v>1908446148</v>
      </c>
      <c r="C21" s="134" t="s">
        <v>59</v>
      </c>
      <c r="D21" s="47">
        <v>6581</v>
      </c>
      <c r="E21" s="48"/>
      <c r="F21" s="47"/>
      <c r="G21" s="48"/>
      <c r="H21" s="48"/>
      <c r="I21" s="48"/>
      <c r="J21" s="48"/>
      <c r="K21" s="48">
        <v>40</v>
      </c>
      <c r="L21" s="48"/>
      <c r="M21" s="48">
        <v>50</v>
      </c>
      <c r="N21" s="48"/>
      <c r="O21" s="48"/>
      <c r="P21" s="48">
        <v>50</v>
      </c>
      <c r="Q21" s="134"/>
      <c r="R21" s="134"/>
      <c r="S21" s="134">
        <v>4</v>
      </c>
      <c r="T21" s="134"/>
      <c r="U21" s="134"/>
      <c r="V21" s="134"/>
      <c r="W21" s="134"/>
      <c r="X21" s="134"/>
      <c r="Y21" s="134"/>
      <c r="Z21" s="134">
        <v>1</v>
      </c>
      <c r="AA21" s="134"/>
      <c r="AB21" s="134"/>
      <c r="AC21" s="35">
        <f t="shared" si="6"/>
        <v>9286</v>
      </c>
      <c r="AD21" s="134">
        <f t="shared" si="0"/>
        <v>6581</v>
      </c>
      <c r="AE21" s="49">
        <f t="shared" si="1"/>
        <v>180.97749999999999</v>
      </c>
      <c r="AF21" s="49">
        <f t="shared" si="2"/>
        <v>62.519500000000001</v>
      </c>
      <c r="AG21" s="36">
        <f t="shared" si="7"/>
        <v>48.125</v>
      </c>
      <c r="AH21" s="49">
        <f t="shared" si="3"/>
        <v>16.625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184.82750000000001</v>
      </c>
      <c r="AP21" s="51"/>
      <c r="AQ21" s="63">
        <v>57</v>
      </c>
      <c r="AR21" s="65">
        <f t="shared" si="10"/>
        <v>8999.8974999999991</v>
      </c>
      <c r="AS21" s="52">
        <f t="shared" ref="AS21:AS28" si="11">AF21+AH21+AI21</f>
        <v>79.144499999999994</v>
      </c>
      <c r="AT21" s="52">
        <f t="shared" ref="AT21:AT28" si="12">AS21-AQ21-AN21</f>
        <v>22.144499999999994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34">
        <v>1908446149</v>
      </c>
      <c r="C22" s="66" t="s">
        <v>65</v>
      </c>
      <c r="D22" s="47">
        <v>25000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35">
        <f t="shared" si="6"/>
        <v>25000</v>
      </c>
      <c r="AD22" s="134">
        <f t="shared" si="0"/>
        <v>25000</v>
      </c>
      <c r="AE22" s="49">
        <f t="shared" si="1"/>
        <v>687.5</v>
      </c>
      <c r="AF22" s="49">
        <f t="shared" si="2"/>
        <v>237.5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687.5</v>
      </c>
      <c r="AP22" s="51"/>
      <c r="AQ22" s="63">
        <v>197</v>
      </c>
      <c r="AR22" s="65">
        <f>AC22-AE22-AG22-AJ22-AK22-AL22-AM22-AN22-AP22-AQ22</f>
        <v>24115.5</v>
      </c>
      <c r="AS22" s="52">
        <f>AF22+AH22+AI22</f>
        <v>237.5</v>
      </c>
      <c r="AT22" s="52">
        <f>AS22-AQ22-AN22</f>
        <v>40.5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34">
        <v>1908446150</v>
      </c>
      <c r="C23" s="134" t="s">
        <v>66</v>
      </c>
      <c r="D23" s="47">
        <v>11017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35">
        <f t="shared" si="6"/>
        <v>11017</v>
      </c>
      <c r="AD23" s="134">
        <f t="shared" si="0"/>
        <v>11017</v>
      </c>
      <c r="AE23" s="49">
        <f t="shared" si="1"/>
        <v>302.96750000000003</v>
      </c>
      <c r="AF23" s="49">
        <f t="shared" si="2"/>
        <v>104.6615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302.96750000000003</v>
      </c>
      <c r="AP23" s="51"/>
      <c r="AQ23" s="63">
        <v>100</v>
      </c>
      <c r="AR23" s="65">
        <f t="shared" si="10"/>
        <v>10614.032499999999</v>
      </c>
      <c r="AS23" s="52">
        <f t="shared" si="11"/>
        <v>104.6615</v>
      </c>
      <c r="AT23" s="52">
        <f t="shared" si="12"/>
        <v>4.6615000000000038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34">
        <v>1908446151</v>
      </c>
      <c r="C24" s="134" t="s">
        <v>67</v>
      </c>
      <c r="D24" s="47">
        <v>36275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250</v>
      </c>
      <c r="Q24" s="134"/>
      <c r="R24" s="134"/>
      <c r="S24" s="134"/>
      <c r="T24" s="134"/>
      <c r="U24" s="134"/>
      <c r="V24" s="134"/>
      <c r="W24" s="134"/>
      <c r="X24" s="134"/>
      <c r="Y24" s="134"/>
      <c r="Z24" s="134">
        <v>5</v>
      </c>
      <c r="AA24" s="134">
        <v>5</v>
      </c>
      <c r="AB24" s="134"/>
      <c r="AC24" s="35">
        <f t="shared" si="6"/>
        <v>41890</v>
      </c>
      <c r="AD24" s="134">
        <f t="shared" si="0"/>
        <v>36275</v>
      </c>
      <c r="AE24" s="49">
        <f t="shared" si="1"/>
        <v>997.5625</v>
      </c>
      <c r="AF24" s="49">
        <f t="shared" si="2"/>
        <v>344.61250000000001</v>
      </c>
      <c r="AG24" s="36">
        <f t="shared" si="7"/>
        <v>103.125</v>
      </c>
      <c r="AH24" s="49">
        <f t="shared" si="3"/>
        <v>35.625</v>
      </c>
      <c r="AI24" s="49">
        <f t="shared" si="8"/>
        <v>0</v>
      </c>
      <c r="AJ24" s="134"/>
      <c r="AK24" s="134"/>
      <c r="AL24" s="67"/>
      <c r="AM24" s="67"/>
      <c r="AN24" s="37">
        <v>0</v>
      </c>
      <c r="AO24" s="38">
        <f t="shared" si="9"/>
        <v>1007.1875</v>
      </c>
      <c r="AP24" s="51"/>
      <c r="AQ24" s="63">
        <v>159</v>
      </c>
      <c r="AR24" s="65">
        <f t="shared" si="10"/>
        <v>40630.3125</v>
      </c>
      <c r="AS24" s="52">
        <f t="shared" si="11"/>
        <v>380.23750000000001</v>
      </c>
      <c r="AT24" s="52">
        <f t="shared" si="12"/>
        <v>221.23750000000001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34">
        <v>1908446152</v>
      </c>
      <c r="C25" s="134" t="s">
        <v>68</v>
      </c>
      <c r="D25" s="47">
        <v>15000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35">
        <f t="shared" si="6"/>
        <v>15000</v>
      </c>
      <c r="AD25" s="134">
        <f t="shared" si="0"/>
        <v>15000</v>
      </c>
      <c r="AE25" s="49">
        <f t="shared" si="1"/>
        <v>412.5</v>
      </c>
      <c r="AF25" s="49">
        <f t="shared" si="2"/>
        <v>142.5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412.5</v>
      </c>
      <c r="AP25" s="51"/>
      <c r="AQ25" s="63">
        <v>140</v>
      </c>
      <c r="AR25" s="65">
        <f t="shared" si="10"/>
        <v>14447.5</v>
      </c>
      <c r="AS25" s="52">
        <f t="shared" si="11"/>
        <v>142.5</v>
      </c>
      <c r="AT25" s="52">
        <f t="shared" si="12"/>
        <v>2.5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34">
        <v>1908446153</v>
      </c>
      <c r="C26" s="68" t="s">
        <v>69</v>
      </c>
      <c r="D26" s="47">
        <v>14444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34"/>
      <c r="R26" s="134"/>
      <c r="S26" s="134">
        <v>25</v>
      </c>
      <c r="T26" s="134"/>
      <c r="U26" s="134"/>
      <c r="V26" s="134"/>
      <c r="W26" s="134"/>
      <c r="X26" s="134"/>
      <c r="Y26" s="134"/>
      <c r="Z26" s="134"/>
      <c r="AA26" s="134"/>
      <c r="AB26" s="134"/>
      <c r="AC26" s="35">
        <f t="shared" si="6"/>
        <v>19219</v>
      </c>
      <c r="AD26" s="134">
        <f t="shared" si="0"/>
        <v>14444</v>
      </c>
      <c r="AE26" s="49">
        <f t="shared" si="1"/>
        <v>397.21</v>
      </c>
      <c r="AF26" s="49">
        <f t="shared" si="2"/>
        <v>137.21799999999999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397.21</v>
      </c>
      <c r="AP26" s="51"/>
      <c r="AQ26" s="63">
        <v>222</v>
      </c>
      <c r="AR26" s="65">
        <f t="shared" si="10"/>
        <v>18599.79</v>
      </c>
      <c r="AS26" s="52">
        <f t="shared" si="11"/>
        <v>137.21799999999999</v>
      </c>
      <c r="AT26" s="52">
        <f t="shared" si="12"/>
        <v>-84.782000000000011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34">
        <v>1908446154</v>
      </c>
      <c r="C27" s="134" t="s">
        <v>70</v>
      </c>
      <c r="D27" s="47">
        <v>12336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100</v>
      </c>
      <c r="N27" s="48"/>
      <c r="O27" s="48"/>
      <c r="P27" s="48"/>
      <c r="Q27" s="134"/>
      <c r="R27" s="134"/>
      <c r="S27" s="134">
        <v>10</v>
      </c>
      <c r="T27" s="134"/>
      <c r="U27" s="134"/>
      <c r="V27" s="134"/>
      <c r="W27" s="134"/>
      <c r="X27" s="134"/>
      <c r="Y27" s="134"/>
      <c r="Z27" s="134"/>
      <c r="AA27" s="134"/>
      <c r="AB27" s="134"/>
      <c r="AC27" s="35">
        <f t="shared" si="6"/>
        <v>16246</v>
      </c>
      <c r="AD27" s="134">
        <f t="shared" si="0"/>
        <v>12336</v>
      </c>
      <c r="AE27" s="49">
        <f t="shared" si="1"/>
        <v>339.24</v>
      </c>
      <c r="AF27" s="49">
        <f t="shared" si="2"/>
        <v>117.19199999999999</v>
      </c>
      <c r="AG27" s="36">
        <f t="shared" si="7"/>
        <v>55</v>
      </c>
      <c r="AH27" s="49">
        <f t="shared" si="3"/>
        <v>19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343.36500000000001</v>
      </c>
      <c r="AP27" s="51"/>
      <c r="AQ27" s="63">
        <v>130</v>
      </c>
      <c r="AR27" s="65">
        <f t="shared" si="10"/>
        <v>15721.76</v>
      </c>
      <c r="AS27" s="52">
        <f t="shared" si="11"/>
        <v>136.19200000000001</v>
      </c>
      <c r="AT27" s="52">
        <f t="shared" si="12"/>
        <v>6.1920000000000073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6"/>
        <v>0</v>
      </c>
      <c r="AD28" s="57">
        <f t="shared" si="0"/>
        <v>0</v>
      </c>
      <c r="AE28" s="73">
        <f t="shared" si="1"/>
        <v>0</v>
      </c>
      <c r="AF28" s="73">
        <f t="shared" si="2"/>
        <v>0</v>
      </c>
      <c r="AG28" s="74">
        <f t="shared" si="7"/>
        <v>0</v>
      </c>
      <c r="AH28" s="73">
        <f t="shared" si="3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65" t="s">
        <v>71</v>
      </c>
      <c r="B29" s="166"/>
      <c r="C29" s="166"/>
      <c r="D29" s="81">
        <f>SUM(D7:D28)</f>
        <v>307093</v>
      </c>
      <c r="E29" s="81">
        <f t="shared" ref="E29:AQ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170</v>
      </c>
      <c r="L29" s="81">
        <f t="shared" ref="L29:AA29" si="14">SUM(L7:L27)</f>
        <v>0</v>
      </c>
      <c r="M29" s="81">
        <f t="shared" si="14"/>
        <v>390</v>
      </c>
      <c r="N29" s="81">
        <f t="shared" si="14"/>
        <v>0</v>
      </c>
      <c r="O29" s="81">
        <f t="shared" si="14"/>
        <v>0</v>
      </c>
      <c r="P29" s="81">
        <f t="shared" si="14"/>
        <v>670</v>
      </c>
      <c r="Q29" s="81">
        <f t="shared" si="14"/>
        <v>0</v>
      </c>
      <c r="R29" s="81">
        <f t="shared" si="14"/>
        <v>0</v>
      </c>
      <c r="S29" s="81">
        <f t="shared" si="14"/>
        <v>45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11</v>
      </c>
      <c r="AB29" s="81">
        <f t="shared" si="13"/>
        <v>0</v>
      </c>
      <c r="AC29" s="82">
        <f t="shared" si="13"/>
        <v>332166</v>
      </c>
      <c r="AD29" s="82">
        <f t="shared" si="13"/>
        <v>307093</v>
      </c>
      <c r="AE29" s="82">
        <f t="shared" si="13"/>
        <v>8445.057499999999</v>
      </c>
      <c r="AF29" s="82">
        <f t="shared" si="13"/>
        <v>2917.3834999999999</v>
      </c>
      <c r="AG29" s="82">
        <f t="shared" si="13"/>
        <v>366.76499999999999</v>
      </c>
      <c r="AH29" s="82">
        <f t="shared" si="13"/>
        <v>126.63499999999999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8478.8824999999997</v>
      </c>
      <c r="AP29" s="82">
        <f t="shared" si="13"/>
        <v>0</v>
      </c>
      <c r="AQ29" s="84">
        <f t="shared" si="13"/>
        <v>2650</v>
      </c>
      <c r="AR29" s="85">
        <f>SUM(AR7:AR28)</f>
        <v>320704.17749999993</v>
      </c>
      <c r="AS29" s="85">
        <f>SUM(AS7:AS28)</f>
        <v>3044.0185000000001</v>
      </c>
      <c r="AT29" s="85">
        <f>SUM(AT7:AT28)</f>
        <v>394.0184999999999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7" t="s">
        <v>72</v>
      </c>
      <c r="B30" s="180"/>
      <c r="C30" s="168"/>
      <c r="D30" s="90">
        <f t="shared" ref="D30:AB30" si="15">D4+D5-D29</f>
        <v>799200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>K4+K5-K29</f>
        <v>1290</v>
      </c>
      <c r="L30" s="90">
        <f t="shared" si="15"/>
        <v>0</v>
      </c>
      <c r="M30" s="90">
        <f>M4+M5-M29</f>
        <v>940</v>
      </c>
      <c r="N30" s="90">
        <f t="shared" si="15"/>
        <v>0</v>
      </c>
      <c r="O30" s="90">
        <f t="shared" si="15"/>
        <v>1220</v>
      </c>
      <c r="P30" s="90">
        <f>P4+P5-P29</f>
        <v>2220</v>
      </c>
      <c r="Q30" s="90">
        <f t="shared" si="15"/>
        <v>0</v>
      </c>
      <c r="R30" s="90">
        <f t="shared" si="15"/>
        <v>0</v>
      </c>
      <c r="S30" s="90">
        <f>S4+S5-S29</f>
        <v>821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>Z4+Z5-Z29</f>
        <v>226</v>
      </c>
      <c r="AA30" s="90">
        <f>AA4+AA5-AA29</f>
        <v>228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40"/>
      <c r="AS32" s="140"/>
      <c r="AT32" s="140"/>
      <c r="AU32" s="100"/>
    </row>
    <row r="33" spans="1:48" ht="15.75">
      <c r="A33" s="5"/>
      <c r="B33" s="5"/>
      <c r="C33" s="56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R33" s="5"/>
      <c r="AS33" s="100"/>
      <c r="AT33" s="100"/>
      <c r="AU33" s="100"/>
      <c r="AV33" s="103"/>
    </row>
    <row r="34" spans="1:48" ht="15.75">
      <c r="A34" s="5"/>
      <c r="B34" s="5"/>
      <c r="C34" s="56"/>
      <c r="D34" s="139"/>
      <c r="E34" s="139"/>
      <c r="F34" s="139"/>
      <c r="G34" s="139"/>
      <c r="H34" s="139"/>
      <c r="I34" s="139"/>
      <c r="J34" s="139"/>
      <c r="K34" s="139"/>
      <c r="L34" s="113"/>
      <c r="M34" s="139"/>
      <c r="N34" s="44"/>
      <c r="O34" s="44"/>
      <c r="P34" s="5"/>
      <c r="Q34" s="5"/>
      <c r="AC34" s="99"/>
      <c r="AQ34" s="5"/>
      <c r="AR34" s="100"/>
      <c r="AS34" s="100"/>
      <c r="AT34" s="100"/>
      <c r="AU34" s="5"/>
    </row>
    <row r="35" spans="1:48" ht="15.75">
      <c r="A35" s="5"/>
      <c r="B35" s="5"/>
      <c r="C35" s="56"/>
      <c r="D35" s="137"/>
      <c r="E35" s="137"/>
      <c r="F35" s="137"/>
      <c r="G35" s="137"/>
      <c r="H35" s="137"/>
      <c r="I35" s="137"/>
      <c r="J35" s="137"/>
      <c r="K35" s="137"/>
      <c r="L35" s="137"/>
      <c r="M35" s="139"/>
      <c r="O35" s="5"/>
      <c r="P35" s="5"/>
      <c r="Q35" s="5"/>
      <c r="AQ35" s="5"/>
      <c r="AR35" s="100"/>
      <c r="AS35" s="100"/>
      <c r="AT35" s="100"/>
    </row>
    <row r="36" spans="1:48" ht="15.75">
      <c r="A36" s="5"/>
      <c r="B36" s="5"/>
      <c r="C36" s="56"/>
      <c r="D36" s="137"/>
      <c r="E36" s="137"/>
      <c r="F36" s="137"/>
      <c r="G36" s="137"/>
      <c r="H36" s="137"/>
      <c r="I36" s="137"/>
      <c r="J36" s="137"/>
      <c r="K36" s="137"/>
      <c r="L36" s="137"/>
      <c r="M36" s="139"/>
      <c r="O36" s="5"/>
      <c r="P36" s="5"/>
      <c r="Q36" s="5"/>
      <c r="AQ36" s="5"/>
      <c r="AR36" s="100"/>
      <c r="AS36" s="100"/>
      <c r="AT36" s="100"/>
    </row>
    <row r="37" spans="1:48" ht="15.75">
      <c r="A37" s="5"/>
      <c r="B37" s="5"/>
      <c r="C37" s="56"/>
      <c r="D37" s="137"/>
      <c r="E37" s="137"/>
      <c r="F37" s="137"/>
      <c r="G37" s="137"/>
      <c r="H37" s="137"/>
      <c r="I37" s="137"/>
      <c r="J37" s="137"/>
      <c r="K37" s="137"/>
      <c r="L37" s="115"/>
      <c r="M37" s="139"/>
      <c r="O37" s="99"/>
      <c r="AR37" s="44"/>
      <c r="AS37" s="100"/>
      <c r="AT37" s="100"/>
    </row>
    <row r="38" spans="1:48" ht="15.75">
      <c r="A38" s="107"/>
      <c r="B38" s="107"/>
      <c r="C38" s="56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AR38" s="100"/>
      <c r="AS38" s="100"/>
      <c r="AT38" s="100"/>
    </row>
    <row r="39" spans="1:48" ht="15.75">
      <c r="A39" s="5"/>
      <c r="B39" s="5"/>
      <c r="C39" s="56"/>
      <c r="D39" s="137"/>
      <c r="E39" s="137"/>
      <c r="F39" s="137"/>
      <c r="G39" s="137"/>
      <c r="H39" s="137"/>
      <c r="I39" s="137"/>
      <c r="J39" s="137"/>
      <c r="K39" s="137"/>
      <c r="L39" s="115"/>
      <c r="M39" s="139"/>
      <c r="AR39" s="44"/>
      <c r="AS39" s="5"/>
      <c r="AT39" s="100"/>
    </row>
    <row r="40" spans="1:48" ht="15.75">
      <c r="A40" s="5"/>
      <c r="B40" s="5"/>
      <c r="C40" s="56"/>
      <c r="D40" s="138"/>
      <c r="E40" s="138"/>
      <c r="F40" s="138"/>
      <c r="G40" s="138"/>
      <c r="H40" s="138"/>
      <c r="I40" s="138"/>
      <c r="J40" s="138"/>
      <c r="K40" s="138"/>
      <c r="L40" s="138"/>
      <c r="M40" s="117"/>
      <c r="AO40" s="110"/>
      <c r="AR40" s="5"/>
      <c r="AS40" s="100"/>
      <c r="AT40" s="5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5"/>
      <c r="AS43" s="100"/>
      <c r="AT43" s="5"/>
    </row>
    <row r="44" spans="1:48">
      <c r="A44" s="5"/>
      <c r="B44" s="5"/>
      <c r="C44" s="56"/>
      <c r="D44" s="56"/>
      <c r="E44" s="56"/>
      <c r="F44" s="5"/>
      <c r="G44" s="5"/>
      <c r="AR44" s="5"/>
      <c r="AS44" s="5"/>
      <c r="AT44" s="5"/>
    </row>
    <row r="45" spans="1:48">
      <c r="A45" s="5"/>
      <c r="B45" s="5"/>
      <c r="C45" s="56"/>
      <c r="D45" s="56"/>
      <c r="E45" s="56"/>
      <c r="F45" s="5"/>
      <c r="G45" s="5"/>
      <c r="AR45" s="5"/>
      <c r="AS45" s="5"/>
      <c r="AT45" s="100"/>
    </row>
    <row r="46" spans="1:48">
      <c r="A46" s="5"/>
      <c r="B46" s="5"/>
      <c r="C46" s="5"/>
      <c r="D46" s="5"/>
      <c r="E46" s="5"/>
      <c r="F46" s="5"/>
      <c r="G46" s="5"/>
      <c r="AR46" s="5"/>
      <c r="AS46" s="5"/>
      <c r="AT46" s="100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1:46">
      <c r="A65" s="5"/>
      <c r="B65" s="5"/>
      <c r="C65" s="5"/>
      <c r="D65" s="5"/>
      <c r="E65" s="5"/>
      <c r="AR65" s="5"/>
      <c r="AS65" s="5"/>
      <c r="AT65" s="5"/>
    </row>
    <row r="66" spans="1:46">
      <c r="C66" s="5"/>
      <c r="D66" s="5"/>
      <c r="E66" s="5"/>
      <c r="AR66" s="5"/>
      <c r="AS66" s="5"/>
      <c r="AT66" s="5"/>
    </row>
    <row r="67" spans="1:46">
      <c r="C67" s="5"/>
      <c r="D67" s="5"/>
      <c r="E67" s="5"/>
      <c r="AR67" s="5"/>
      <c r="AS67" s="5"/>
      <c r="AT67" s="5"/>
    </row>
    <row r="68" spans="1:46">
      <c r="C68" s="5"/>
      <c r="D68" s="5"/>
      <c r="E68" s="5"/>
      <c r="AR68" s="5"/>
      <c r="AS68" s="5"/>
      <c r="AT68" s="5"/>
    </row>
    <row r="69" spans="1:46">
      <c r="C69" s="5"/>
      <c r="D69" s="5"/>
      <c r="E69" s="5"/>
      <c r="AR69" s="5"/>
      <c r="AS69" s="5"/>
      <c r="AT69" s="5"/>
    </row>
    <row r="70" spans="1:46">
      <c r="C70" s="5"/>
      <c r="D70" s="5"/>
      <c r="E70" s="5"/>
      <c r="AR70" s="5"/>
      <c r="AS70" s="5"/>
      <c r="AT70" s="5"/>
    </row>
    <row r="71" spans="1:46">
      <c r="C71" s="5"/>
      <c r="D71" s="5"/>
      <c r="E71" s="5"/>
    </row>
    <row r="72" spans="1:46">
      <c r="C72" s="5"/>
      <c r="D72" s="5"/>
      <c r="E72" s="5"/>
    </row>
    <row r="73" spans="1:46">
      <c r="C73" s="5"/>
      <c r="D73" s="5"/>
      <c r="E73" s="5"/>
    </row>
    <row r="74" spans="1:46">
      <c r="C74" s="5"/>
      <c r="D74" s="5"/>
      <c r="E74" s="5"/>
    </row>
    <row r="75" spans="1:46">
      <c r="C75" s="5"/>
      <c r="D75" s="5"/>
      <c r="E75" s="5"/>
    </row>
    <row r="76" spans="1:46">
      <c r="C76" s="5"/>
      <c r="D76" s="5"/>
      <c r="E76" s="5"/>
    </row>
    <row r="77" spans="1:46">
      <c r="C77" s="5"/>
      <c r="D77" s="5"/>
      <c r="E77" s="5"/>
    </row>
    <row r="78" spans="1:46">
      <c r="C78" s="5"/>
      <c r="D78" s="5"/>
      <c r="E78" s="5"/>
    </row>
    <row r="79" spans="1:46">
      <c r="C79" s="5"/>
      <c r="D79" s="5"/>
      <c r="E79" s="5"/>
    </row>
    <row r="80" spans="1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V7:AW7"/>
    <mergeCell ref="A5:B5"/>
    <mergeCell ref="AC5:AT5"/>
    <mergeCell ref="A29:C29"/>
    <mergeCell ref="A30:C30"/>
    <mergeCell ref="A1:AT2"/>
    <mergeCell ref="A3:B3"/>
    <mergeCell ref="C3:AT3"/>
    <mergeCell ref="A4:B4"/>
    <mergeCell ref="M4:N4"/>
    <mergeCell ref="AC4:AT4"/>
  </mergeCells>
  <conditionalFormatting sqref="AP7:AP28">
    <cfRule type="cellIs" dxfId="77" priority="26" stopIfTrue="1" operator="greaterThan">
      <formula>0</formula>
    </cfRule>
  </conditionalFormatting>
  <conditionalFormatting sqref="AQ32">
    <cfRule type="cellIs" dxfId="76" priority="24" operator="greaterThan">
      <formula>$AQ$7:$AQ$18&lt;100</formula>
    </cfRule>
    <cfRule type="cellIs" dxfId="75" priority="25" operator="greaterThan">
      <formula>100</formula>
    </cfRule>
  </conditionalFormatting>
  <conditionalFormatting sqref="K4:P30 D30:J30 Q30:AB30 L29:AA29">
    <cfRule type="cellIs" dxfId="74" priority="23" operator="equal">
      <formula>212030016606640</formula>
    </cfRule>
  </conditionalFormatting>
  <conditionalFormatting sqref="K4:K30 D30:J30 L30:AB30 L29:AA29">
    <cfRule type="cellIs" dxfId="73" priority="21" operator="equal">
      <formula>$K$4</formula>
    </cfRule>
    <cfRule type="cellIs" dxfId="72" priority="22" operator="equal">
      <formula>2120</formula>
    </cfRule>
  </conditionalFormatting>
  <conditionalFormatting sqref="M4:N30 D30:L30">
    <cfRule type="cellIs" dxfId="71" priority="19" operator="equal">
      <formula>$M$4</formula>
    </cfRule>
    <cfRule type="cellIs" dxfId="70" priority="20" operator="equal">
      <formula>300</formula>
    </cfRule>
  </conditionalFormatting>
  <conditionalFormatting sqref="O4:O30">
    <cfRule type="cellIs" dxfId="69" priority="17" operator="equal">
      <formula>$O$4</formula>
    </cfRule>
    <cfRule type="cellIs" dxfId="68" priority="18" operator="equal">
      <formula>1660</formula>
    </cfRule>
  </conditionalFormatting>
  <conditionalFormatting sqref="P4:P30">
    <cfRule type="cellIs" dxfId="67" priority="15" operator="equal">
      <formula>$P$4</formula>
    </cfRule>
    <cfRule type="cellIs" dxfId="66" priority="16" operator="equal">
      <formula>6640</formula>
    </cfRule>
  </conditionalFormatting>
  <conditionalFormatting sqref="AT6:AT29">
    <cfRule type="cellIs" dxfId="65" priority="14" operator="lessThan">
      <formula>0</formula>
    </cfRule>
  </conditionalFormatting>
  <conditionalFormatting sqref="AT7:AT18">
    <cfRule type="cellIs" dxfId="64" priority="11" operator="lessThan">
      <formula>0</formula>
    </cfRule>
    <cfRule type="cellIs" dxfId="63" priority="12" operator="lessThan">
      <formula>0</formula>
    </cfRule>
    <cfRule type="cellIs" dxfId="62" priority="13" operator="lessThan">
      <formula>0</formula>
    </cfRule>
  </conditionalFormatting>
  <conditionalFormatting sqref="K4:K29 L29:AA29">
    <cfRule type="cellIs" dxfId="61" priority="10" operator="equal">
      <formula>$K$4</formula>
    </cfRule>
  </conditionalFormatting>
  <conditionalFormatting sqref="D4 D6:D30">
    <cfRule type="cellIs" dxfId="60" priority="9" operator="equal">
      <formula>$D$4</formula>
    </cfRule>
  </conditionalFormatting>
  <conditionalFormatting sqref="S4:S30">
    <cfRule type="cellIs" dxfId="59" priority="8" operator="equal">
      <formula>$S$4</formula>
    </cfRule>
  </conditionalFormatting>
  <conditionalFormatting sqref="Z4:Z30">
    <cfRule type="cellIs" dxfId="58" priority="7" operator="equal">
      <formula>$Z$4</formula>
    </cfRule>
  </conditionalFormatting>
  <conditionalFormatting sqref="AA4:AA30">
    <cfRule type="cellIs" dxfId="57" priority="6" operator="equal">
      <formula>$AA$4</formula>
    </cfRule>
  </conditionalFormatting>
  <conditionalFormatting sqref="AB4:AB30">
    <cfRule type="cellIs" dxfId="56" priority="5" operator="equal">
      <formula>$AB$4</formula>
    </cfRule>
  </conditionalFormatting>
  <conditionalFormatting sqref="AB30">
    <cfRule type="cellIs" dxfId="55" priority="4" operator="equal">
      <formula>$AB$4</formula>
    </cfRule>
  </conditionalFormatting>
  <conditionalFormatting sqref="AT7:AT29">
    <cfRule type="cellIs" dxfId="54" priority="1" operator="lessThan">
      <formula>0</formula>
    </cfRule>
    <cfRule type="cellIs" dxfId="53" priority="2" operator="lessThan">
      <formula>0</formula>
    </cfRule>
    <cfRule type="cellIs" dxfId="52" priority="3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13" sqref="AA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30.75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</row>
    <row r="2" spans="1:56" ht="21" thickBot="1">
      <c r="A2" s="172" t="s">
        <v>1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</row>
    <row r="3" spans="1:56" ht="18.75">
      <c r="A3" s="173" t="s">
        <v>2</v>
      </c>
      <c r="B3" s="174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</row>
    <row r="4" spans="1:56">
      <c r="A4" s="163" t="s">
        <v>3</v>
      </c>
      <c r="B4" s="163"/>
      <c r="C4" s="2"/>
      <c r="D4" s="2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0</v>
      </c>
      <c r="L4" s="4">
        <v>0</v>
      </c>
      <c r="M4" s="163">
        <v>0</v>
      </c>
      <c r="N4" s="163"/>
      <c r="O4" s="4"/>
      <c r="P4" s="4">
        <v>0</v>
      </c>
      <c r="Q4" s="3">
        <v>0</v>
      </c>
      <c r="R4" s="3">
        <v>0</v>
      </c>
      <c r="S4" s="3"/>
      <c r="T4" s="3"/>
      <c r="U4" s="3"/>
      <c r="V4" s="3"/>
      <c r="W4" s="3"/>
      <c r="X4" s="3"/>
      <c r="Y4" s="3"/>
      <c r="Z4" s="3"/>
      <c r="AA4" s="3"/>
      <c r="AB4" s="3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63" t="s">
        <v>4</v>
      </c>
      <c r="B5" s="163"/>
      <c r="C5" s="2"/>
      <c r="D5" s="2">
        <v>532318</v>
      </c>
      <c r="E5" s="3"/>
      <c r="F5" s="3"/>
      <c r="G5" s="3"/>
      <c r="H5" s="3"/>
      <c r="I5" s="3"/>
      <c r="J5" s="3"/>
      <c r="K5" s="4">
        <v>4000</v>
      </c>
      <c r="L5" s="4"/>
      <c r="M5" s="4">
        <v>3000</v>
      </c>
      <c r="N5" s="4"/>
      <c r="O5" s="4">
        <v>1500</v>
      </c>
      <c r="P5" s="4">
        <v>6000</v>
      </c>
      <c r="Q5" s="3"/>
      <c r="R5" s="3"/>
      <c r="S5" s="3">
        <v>1500</v>
      </c>
      <c r="T5" s="3"/>
      <c r="U5" s="3"/>
      <c r="V5" s="3"/>
      <c r="W5" s="3"/>
      <c r="X5" s="3"/>
      <c r="Y5" s="3"/>
      <c r="Z5" s="3">
        <v>300</v>
      </c>
      <c r="AA5" s="3">
        <v>1000</v>
      </c>
      <c r="AB5" s="3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24817</v>
      </c>
      <c r="E7" s="33"/>
      <c r="F7" s="32"/>
      <c r="G7" s="33"/>
      <c r="H7" s="33"/>
      <c r="I7" s="33"/>
      <c r="J7" s="33"/>
      <c r="K7" s="33">
        <v>100</v>
      </c>
      <c r="L7" s="33"/>
      <c r="M7" s="33">
        <v>100</v>
      </c>
      <c r="N7" s="33"/>
      <c r="O7" s="33">
        <v>60</v>
      </c>
      <c r="P7" s="33">
        <v>100</v>
      </c>
      <c r="Q7" s="34"/>
      <c r="R7" s="34"/>
      <c r="S7" s="34">
        <v>60</v>
      </c>
      <c r="T7" s="34"/>
      <c r="U7" s="34"/>
      <c r="V7" s="34"/>
      <c r="W7" s="34"/>
      <c r="X7" s="34"/>
      <c r="Y7" s="34"/>
      <c r="Z7" s="34"/>
      <c r="AA7" s="34">
        <v>52</v>
      </c>
      <c r="AB7" s="34"/>
      <c r="AC7" s="35">
        <f t="shared" ref="AC7:AC28" si="0">D7*1+E7*999+F7*499+G7*75+H7*50+I7*30+K7*20+L7*19+M7*10+P7*9+N7*10+J7*29+S7*191+V7*4744+W7*110+X7*450+Y7*110+Z7*110+AA7*188+AB7*182+U7*30+T7*350+R7*4+Q7*5+O7*9</f>
        <v>50493</v>
      </c>
      <c r="AD7" s="34">
        <f t="shared" ref="AD7:AD28" si="1">D7*1</f>
        <v>24817</v>
      </c>
      <c r="AE7" s="36">
        <f t="shared" ref="AE7:AE28" si="2">D7*2.75%</f>
        <v>682.46749999999997</v>
      </c>
      <c r="AF7" s="36">
        <f t="shared" ref="AF7:AF28" si="3">AD7*0.95%</f>
        <v>235.76149999999998</v>
      </c>
      <c r="AG7" s="36">
        <f>SUM(E7*999+F7*499+G7*75+H7*50+I7*30+K7*20+L7*19+M7*10+P7*9+N7*10+J7*29+R7*4+Q7*5+O7*9)*2.8%</f>
        <v>124.32</v>
      </c>
      <c r="AH7" s="36">
        <f t="shared" ref="AH7:AH28" si="4">SUM(E7*999+F7*499+G7*75+H7*50+I7*30+J7*29+K7*20+L7*19+M7*10+N7*10+O7*9+P7*9+Q7*5+R7*4)*0.95%</f>
        <v>42.18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692.36749999999995</v>
      </c>
      <c r="AP7" s="39"/>
      <c r="AQ7" s="40">
        <v>283</v>
      </c>
      <c r="AR7" s="41">
        <f>AC7-AE7-AG7-AJ7-AK7-AL7-AM7-AN7-AP7-AQ7</f>
        <v>49403.212500000001</v>
      </c>
      <c r="AS7" s="42">
        <f t="shared" ref="AS7:AS19" si="5">AF7+AH7+AI7</f>
        <v>277.94149999999996</v>
      </c>
      <c r="AT7" s="43">
        <f t="shared" ref="AT7:AT19" si="6">AS7-AQ7-AN7</f>
        <v>-5.0585000000000377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7299</v>
      </c>
      <c r="E8" s="48"/>
      <c r="F8" s="47"/>
      <c r="G8" s="48"/>
      <c r="H8" s="48"/>
      <c r="I8" s="48"/>
      <c r="J8" s="48"/>
      <c r="K8" s="48">
        <v>20</v>
      </c>
      <c r="L8" s="48"/>
      <c r="M8" s="48">
        <v>100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9869</v>
      </c>
      <c r="AD8" s="31">
        <f t="shared" si="1"/>
        <v>7299</v>
      </c>
      <c r="AE8" s="49">
        <f t="shared" si="2"/>
        <v>200.7225</v>
      </c>
      <c r="AF8" s="49">
        <f t="shared" si="3"/>
        <v>69.340499999999992</v>
      </c>
      <c r="AG8" s="36">
        <f t="shared" ref="AG8:AG28" si="7">SUM(E8*999+F8*499+G8*75+H8*50+I8*30+K8*20+L8*19+M8*10+P8*9+N8*10+J8*29+R8*4+Q8*5+O8*9)*2.75%</f>
        <v>70.674999999999997</v>
      </c>
      <c r="AH8" s="49">
        <f t="shared" si="4"/>
        <v>24.414999999999999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207.5975</v>
      </c>
      <c r="AP8" s="51"/>
      <c r="AQ8" s="40">
        <v>120</v>
      </c>
      <c r="AR8" s="41">
        <f t="shared" ref="AR8:AR28" si="10">AC8-AE8-AG8-AJ8-AK8-AL8-AM8-AN8-AP8-AQ8</f>
        <v>9477.6025000000009</v>
      </c>
      <c r="AS8" s="52">
        <f t="shared" si="5"/>
        <v>93.755499999999984</v>
      </c>
      <c r="AT8" s="53">
        <f t="shared" si="6"/>
        <v>-26.244500000000016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15976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200</v>
      </c>
      <c r="N9" s="48"/>
      <c r="O9" s="48"/>
      <c r="P9" s="48">
        <v>250</v>
      </c>
      <c r="Q9" s="31"/>
      <c r="R9" s="31"/>
      <c r="S9" s="31">
        <v>15</v>
      </c>
      <c r="T9" s="31"/>
      <c r="U9" s="31"/>
      <c r="V9" s="31"/>
      <c r="W9" s="31"/>
      <c r="X9" s="31"/>
      <c r="Y9" s="31"/>
      <c r="Z9" s="31"/>
      <c r="AA9" s="31">
        <v>7</v>
      </c>
      <c r="AB9" s="31"/>
      <c r="AC9" s="35">
        <f t="shared" si="0"/>
        <v>26407</v>
      </c>
      <c r="AD9" s="31">
        <f t="shared" si="1"/>
        <v>15976</v>
      </c>
      <c r="AE9" s="49">
        <f t="shared" si="2"/>
        <v>439.34</v>
      </c>
      <c r="AF9" s="49">
        <f t="shared" si="3"/>
        <v>151.77199999999999</v>
      </c>
      <c r="AG9" s="36">
        <f t="shared" si="7"/>
        <v>171.875</v>
      </c>
      <c r="AH9" s="49">
        <f t="shared" si="4"/>
        <v>59.375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454.46499999999997</v>
      </c>
      <c r="AP9" s="51"/>
      <c r="AQ9" s="40">
        <v>135</v>
      </c>
      <c r="AR9" s="41">
        <f t="shared" si="10"/>
        <v>25660.785</v>
      </c>
      <c r="AS9" s="52">
        <f t="shared" si="5"/>
        <v>211.14699999999999</v>
      </c>
      <c r="AT9" s="53">
        <f t="shared" si="6"/>
        <v>76.146999999999991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6072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>
        <v>250</v>
      </c>
      <c r="Q10" s="31"/>
      <c r="R10" s="31"/>
      <c r="S10" s="31">
        <v>25</v>
      </c>
      <c r="T10" s="31"/>
      <c r="U10" s="31"/>
      <c r="V10" s="31"/>
      <c r="W10" s="31"/>
      <c r="X10" s="31"/>
      <c r="Y10" s="31"/>
      <c r="Z10" s="31"/>
      <c r="AA10" s="31">
        <v>25</v>
      </c>
      <c r="AB10" s="31"/>
      <c r="AC10" s="35">
        <f t="shared" si="0"/>
        <v>18797</v>
      </c>
      <c r="AD10" s="31">
        <f>D10*1</f>
        <v>6072</v>
      </c>
      <c r="AE10" s="49">
        <f>D10*2.75%</f>
        <v>166.98</v>
      </c>
      <c r="AF10" s="49">
        <f>AD10*0.95%</f>
        <v>57.683999999999997</v>
      </c>
      <c r="AG10" s="36">
        <f t="shared" si="7"/>
        <v>89.375</v>
      </c>
      <c r="AH10" s="49">
        <f t="shared" si="4"/>
        <v>30.875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176.60499999999999</v>
      </c>
      <c r="AP10" s="51"/>
      <c r="AQ10" s="40">
        <v>40</v>
      </c>
      <c r="AR10" s="41">
        <f t="shared" si="10"/>
        <v>18500.645</v>
      </c>
      <c r="AS10" s="52">
        <f>AF10+AH10+AI10</f>
        <v>88.558999999999997</v>
      </c>
      <c r="AT10" s="53">
        <f>AS10-AQ10-AN10</f>
        <v>48.558999999999997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5703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5703</v>
      </c>
      <c r="AD11" s="31">
        <f t="shared" si="1"/>
        <v>5703</v>
      </c>
      <c r="AE11" s="49">
        <f t="shared" si="2"/>
        <v>156.83250000000001</v>
      </c>
      <c r="AF11" s="49">
        <f t="shared" si="3"/>
        <v>54.1785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156.83250000000001</v>
      </c>
      <c r="AP11" s="51"/>
      <c r="AQ11" s="40">
        <v>46</v>
      </c>
      <c r="AR11" s="41">
        <f t="shared" si="10"/>
        <v>5500.1674999999996</v>
      </c>
      <c r="AS11" s="52">
        <f t="shared" si="5"/>
        <v>54.1785</v>
      </c>
      <c r="AT11" s="53">
        <f t="shared" si="6"/>
        <v>8.1784999999999997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5000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>
        <v>250</v>
      </c>
      <c r="Q12" s="31"/>
      <c r="R12" s="31"/>
      <c r="S12" s="31">
        <v>25</v>
      </c>
      <c r="T12" s="31"/>
      <c r="U12" s="31"/>
      <c r="V12" s="31"/>
      <c r="W12" s="31"/>
      <c r="X12" s="31"/>
      <c r="Y12" s="31"/>
      <c r="Z12" s="31"/>
      <c r="AA12" s="31">
        <v>50</v>
      </c>
      <c r="AB12" s="31"/>
      <c r="AC12" s="35">
        <f t="shared" si="0"/>
        <v>24425</v>
      </c>
      <c r="AD12" s="31">
        <f>D12*1</f>
        <v>5000</v>
      </c>
      <c r="AE12" s="49">
        <f>D12*2.75%</f>
        <v>137.5</v>
      </c>
      <c r="AF12" s="49">
        <f>AD12*0.95%</f>
        <v>47.5</v>
      </c>
      <c r="AG12" s="36">
        <f t="shared" si="7"/>
        <v>144.375</v>
      </c>
      <c r="AH12" s="49">
        <f t="shared" si="4"/>
        <v>49.875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149.875</v>
      </c>
      <c r="AP12" s="51"/>
      <c r="AQ12" s="40">
        <v>142</v>
      </c>
      <c r="AR12" s="41">
        <f t="shared" si="10"/>
        <v>24001.125</v>
      </c>
      <c r="AS12" s="52">
        <f>AF12+AH12+AI12</f>
        <v>97.375</v>
      </c>
      <c r="AT12" s="53">
        <f>AS12-AQ12-AN12</f>
        <v>-44.625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8841</v>
      </c>
      <c r="E13" s="48"/>
      <c r="F13" s="47"/>
      <c r="G13" s="48"/>
      <c r="H13" s="48"/>
      <c r="I13" s="48"/>
      <c r="J13" s="48"/>
      <c r="K13" s="48">
        <v>100</v>
      </c>
      <c r="L13" s="48"/>
      <c r="M13" s="48">
        <v>100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11841</v>
      </c>
      <c r="AD13" s="31">
        <f t="shared" si="1"/>
        <v>8841</v>
      </c>
      <c r="AE13" s="49">
        <f t="shared" si="2"/>
        <v>243.1275</v>
      </c>
      <c r="AF13" s="49">
        <f t="shared" si="3"/>
        <v>83.989499999999992</v>
      </c>
      <c r="AG13" s="36">
        <f t="shared" si="7"/>
        <v>82.5</v>
      </c>
      <c r="AH13" s="49">
        <f t="shared" si="4"/>
        <v>28.5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248.6275</v>
      </c>
      <c r="AP13" s="51"/>
      <c r="AQ13" s="40">
        <v>74</v>
      </c>
      <c r="AR13" s="41">
        <f t="shared" si="10"/>
        <v>11441.372499999999</v>
      </c>
      <c r="AS13" s="52">
        <f t="shared" si="5"/>
        <v>112.48949999999999</v>
      </c>
      <c r="AT13" s="53">
        <f>AS13-AQ13-AN13</f>
        <v>38.489499999999992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17183</v>
      </c>
      <c r="E14" s="48"/>
      <c r="F14" s="47"/>
      <c r="G14" s="48"/>
      <c r="H14" s="48"/>
      <c r="I14" s="48"/>
      <c r="J14" s="48"/>
      <c r="K14" s="48"/>
      <c r="L14" s="48"/>
      <c r="M14" s="48">
        <v>200</v>
      </c>
      <c r="N14" s="48"/>
      <c r="O14" s="48"/>
      <c r="P14" s="48">
        <v>150</v>
      </c>
      <c r="Q14" s="31"/>
      <c r="R14" s="31"/>
      <c r="S14" s="31">
        <v>30</v>
      </c>
      <c r="T14" s="31"/>
      <c r="U14" s="31"/>
      <c r="V14" s="31"/>
      <c r="W14" s="31"/>
      <c r="X14" s="31"/>
      <c r="Y14" s="31"/>
      <c r="Z14" s="31"/>
      <c r="AA14" s="31">
        <v>20</v>
      </c>
      <c r="AB14" s="31"/>
      <c r="AC14" s="35">
        <f t="shared" si="0"/>
        <v>30023</v>
      </c>
      <c r="AD14" s="31">
        <f t="shared" si="1"/>
        <v>17183</v>
      </c>
      <c r="AE14" s="49">
        <f t="shared" si="2"/>
        <v>472.53250000000003</v>
      </c>
      <c r="AF14" s="49">
        <f t="shared" si="3"/>
        <v>163.23849999999999</v>
      </c>
      <c r="AG14" s="36">
        <f t="shared" si="7"/>
        <v>92.125</v>
      </c>
      <c r="AH14" s="49">
        <f t="shared" si="4"/>
        <v>31.824999999999999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482.15750000000003</v>
      </c>
      <c r="AP14" s="51"/>
      <c r="AQ14" s="40">
        <v>288</v>
      </c>
      <c r="AR14" s="41">
        <f>AC14-AE14-AG14-AJ14-AK14-AL14-AM14-AN14-AP14-AQ14</f>
        <v>29170.342499999999</v>
      </c>
      <c r="AS14" s="52">
        <f t="shared" si="5"/>
        <v>195.06349999999998</v>
      </c>
      <c r="AT14" s="60">
        <f t="shared" si="6"/>
        <v>-92.936500000000024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5140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>
        <v>0</v>
      </c>
      <c r="AB15" s="31"/>
      <c r="AC15" s="35">
        <f t="shared" si="0"/>
        <v>5140</v>
      </c>
      <c r="AD15" s="31">
        <f t="shared" si="1"/>
        <v>5140</v>
      </c>
      <c r="AE15" s="49">
        <f t="shared" si="2"/>
        <v>141.35</v>
      </c>
      <c r="AF15" s="49">
        <f t="shared" si="3"/>
        <v>48.83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141.35</v>
      </c>
      <c r="AP15" s="51"/>
      <c r="AQ15" s="40"/>
      <c r="AR15" s="41">
        <f t="shared" si="10"/>
        <v>4998.6499999999996</v>
      </c>
      <c r="AS15" s="52">
        <f>AF15+AH15+AI15</f>
        <v>48.83</v>
      </c>
      <c r="AT15" s="53">
        <f>AS15-AQ15-AN15</f>
        <v>48.83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14434</v>
      </c>
      <c r="E16" s="48"/>
      <c r="F16" s="47"/>
      <c r="G16" s="48"/>
      <c r="H16" s="48"/>
      <c r="I16" s="48"/>
      <c r="J16" s="48"/>
      <c r="K16" s="48">
        <v>10</v>
      </c>
      <c r="L16" s="48"/>
      <c r="M16" s="48">
        <v>20</v>
      </c>
      <c r="N16" s="48"/>
      <c r="O16" s="48"/>
      <c r="P16" s="48">
        <v>320</v>
      </c>
      <c r="Q16" s="31"/>
      <c r="R16" s="31"/>
      <c r="S16" s="31">
        <v>14</v>
      </c>
      <c r="T16" s="31"/>
      <c r="U16" s="31"/>
      <c r="V16" s="31"/>
      <c r="W16" s="31"/>
      <c r="X16" s="31"/>
      <c r="Y16" s="31"/>
      <c r="Z16" s="31"/>
      <c r="AA16" s="31">
        <v>9</v>
      </c>
      <c r="AB16" s="31"/>
      <c r="AC16" s="35">
        <f t="shared" si="0"/>
        <v>22080</v>
      </c>
      <c r="AD16" s="31">
        <f t="shared" si="1"/>
        <v>14434</v>
      </c>
      <c r="AE16" s="49">
        <f t="shared" si="2"/>
        <v>396.935</v>
      </c>
      <c r="AF16" s="49">
        <f t="shared" si="3"/>
        <v>137.12299999999999</v>
      </c>
      <c r="AG16" s="36">
        <f t="shared" si="7"/>
        <v>90.2</v>
      </c>
      <c r="AH16" s="49">
        <f t="shared" si="4"/>
        <v>31.16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406.56</v>
      </c>
      <c r="AP16" s="51"/>
      <c r="AQ16" s="40">
        <v>123</v>
      </c>
      <c r="AR16" s="41">
        <f>AC16-AE16-AG16-AJ16-AK16-AL16-AM16-AN16-AP16-AQ16</f>
        <v>21469.864999999998</v>
      </c>
      <c r="AS16" s="52">
        <f t="shared" si="5"/>
        <v>168.28299999999999</v>
      </c>
      <c r="AT16" s="53">
        <f t="shared" si="6"/>
        <v>45.282999999999987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18144</v>
      </c>
      <c r="E17" s="48"/>
      <c r="F17" s="47"/>
      <c r="G17" s="48"/>
      <c r="H17" s="48"/>
      <c r="I17" s="48"/>
      <c r="J17" s="48"/>
      <c r="K17" s="48">
        <v>100</v>
      </c>
      <c r="L17" s="48"/>
      <c r="M17" s="48">
        <v>100</v>
      </c>
      <c r="N17" s="48"/>
      <c r="O17" s="48"/>
      <c r="P17" s="48">
        <v>180</v>
      </c>
      <c r="Q17" s="31"/>
      <c r="R17" s="31"/>
      <c r="S17" s="31">
        <v>35</v>
      </c>
      <c r="T17" s="31"/>
      <c r="U17" s="31"/>
      <c r="V17" s="31"/>
      <c r="W17" s="31"/>
      <c r="X17" s="31"/>
      <c r="Y17" s="31"/>
      <c r="Z17" s="31"/>
      <c r="AA17" s="31">
        <v>12</v>
      </c>
      <c r="AB17" s="31"/>
      <c r="AC17" s="35">
        <f t="shared" si="0"/>
        <v>31705</v>
      </c>
      <c r="AD17" s="31">
        <f>D17*1</f>
        <v>18144</v>
      </c>
      <c r="AE17" s="49">
        <f>D17*2.75%</f>
        <v>498.96</v>
      </c>
      <c r="AF17" s="49">
        <f>AD17*0.95%</f>
        <v>172.36799999999999</v>
      </c>
      <c r="AG17" s="36">
        <f t="shared" si="7"/>
        <v>127.05</v>
      </c>
      <c r="AH17" s="49">
        <f t="shared" si="4"/>
        <v>43.89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509.41</v>
      </c>
      <c r="AP17" s="51"/>
      <c r="AQ17" s="40">
        <v>150</v>
      </c>
      <c r="AR17" s="41">
        <f>AC17-AE17-AG17-AJ17-AK17-AL17-AM17-AN17-AP17-AQ17</f>
        <v>30928.99</v>
      </c>
      <c r="AS17" s="52">
        <f>AF17+AH17+AI17</f>
        <v>216.25799999999998</v>
      </c>
      <c r="AT17" s="53">
        <f>AS17-AQ17-AN17</f>
        <v>66.257999999999981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10811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10811</v>
      </c>
      <c r="AD18" s="31">
        <f>D18*1</f>
        <v>10811</v>
      </c>
      <c r="AE18" s="49">
        <f>D18*2.75%</f>
        <v>297.30250000000001</v>
      </c>
      <c r="AF18" s="49">
        <f>AD18*0.95%</f>
        <v>102.7045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297.30250000000001</v>
      </c>
      <c r="AP18" s="51"/>
      <c r="AQ18" s="40"/>
      <c r="AR18" s="41">
        <f t="shared" si="10"/>
        <v>10513.6975</v>
      </c>
      <c r="AS18" s="52">
        <f>AF18+AH18+AI18</f>
        <v>102.7045</v>
      </c>
      <c r="AT18" s="53">
        <f>AS18-AQ18-AN18</f>
        <v>102.7045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12942</v>
      </c>
      <c r="E19" s="48"/>
      <c r="F19" s="47"/>
      <c r="G19" s="48"/>
      <c r="H19" s="48"/>
      <c r="I19" s="48"/>
      <c r="J19" s="48"/>
      <c r="K19" s="48">
        <v>100</v>
      </c>
      <c r="L19" s="48"/>
      <c r="M19" s="48">
        <v>100</v>
      </c>
      <c r="N19" s="48"/>
      <c r="O19" s="48"/>
      <c r="P19" s="48">
        <v>100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>
        <v>25</v>
      </c>
      <c r="AB19" s="31"/>
      <c r="AC19" s="35">
        <f t="shared" si="0"/>
        <v>31092</v>
      </c>
      <c r="AD19" s="31">
        <f t="shared" si="1"/>
        <v>12942</v>
      </c>
      <c r="AE19" s="49">
        <f t="shared" si="2"/>
        <v>355.90500000000003</v>
      </c>
      <c r="AF19" s="49">
        <f t="shared" si="3"/>
        <v>122.949</v>
      </c>
      <c r="AG19" s="36">
        <f t="shared" si="7"/>
        <v>107.25</v>
      </c>
      <c r="AH19" s="49">
        <f t="shared" si="4"/>
        <v>37.049999999999997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364.15500000000003</v>
      </c>
      <c r="AP19" s="51"/>
      <c r="AQ19" s="63">
        <v>553</v>
      </c>
      <c r="AR19" s="64">
        <f t="shared" si="10"/>
        <v>30075.845000000001</v>
      </c>
      <c r="AS19" s="52">
        <f t="shared" si="5"/>
        <v>159.999</v>
      </c>
      <c r="AT19" s="52">
        <f t="shared" si="6"/>
        <v>-393.00099999999998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4112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4112</v>
      </c>
      <c r="AD20" s="31">
        <f t="shared" si="1"/>
        <v>4112</v>
      </c>
      <c r="AE20" s="49">
        <f t="shared" si="2"/>
        <v>113.08</v>
      </c>
      <c r="AF20" s="49">
        <f t="shared" si="3"/>
        <v>39.064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113.08</v>
      </c>
      <c r="AP20" s="51"/>
      <c r="AQ20" s="63">
        <v>50</v>
      </c>
      <c r="AR20" s="64">
        <f>AC20-AE20-AG20-AJ20-AK20-AL20-AM20-AN20-AP20-AQ20</f>
        <v>3948.92</v>
      </c>
      <c r="AS20" s="52">
        <f>AF20+AH20+AI20</f>
        <v>39.064</v>
      </c>
      <c r="AT20" s="52">
        <f>AS20-AQ20-AN20</f>
        <v>-10.936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0</v>
      </c>
      <c r="AD21" s="31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27339</v>
      </c>
      <c r="E22" s="48"/>
      <c r="F22" s="47"/>
      <c r="G22" s="48"/>
      <c r="H22" s="48"/>
      <c r="I22" s="48"/>
      <c r="J22" s="48"/>
      <c r="K22" s="48">
        <v>100</v>
      </c>
      <c r="L22" s="48"/>
      <c r="M22" s="48"/>
      <c r="N22" s="48"/>
      <c r="O22" s="48">
        <v>50</v>
      </c>
      <c r="P22" s="48">
        <v>250</v>
      </c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25</v>
      </c>
      <c r="AB22" s="31"/>
      <c r="AC22" s="35">
        <f t="shared" si="0"/>
        <v>37694</v>
      </c>
      <c r="AD22" s="31">
        <f t="shared" si="1"/>
        <v>27339</v>
      </c>
      <c r="AE22" s="49">
        <f t="shared" si="2"/>
        <v>751.82249999999999</v>
      </c>
      <c r="AF22" s="49">
        <f t="shared" si="3"/>
        <v>259.72050000000002</v>
      </c>
      <c r="AG22" s="36">
        <f t="shared" si="7"/>
        <v>129.25</v>
      </c>
      <c r="AH22" s="49">
        <f t="shared" si="4"/>
        <v>44.65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762.82249999999999</v>
      </c>
      <c r="AP22" s="51"/>
      <c r="AQ22" s="63">
        <v>232</v>
      </c>
      <c r="AR22" s="65">
        <f>AC22-AE22-AG22-AJ22-AK22-AL22-AM22-AN22-AP22-AQ22</f>
        <v>36580.927499999998</v>
      </c>
      <c r="AS22" s="52">
        <f>AF22+AH22+AI22</f>
        <v>304.37049999999999</v>
      </c>
      <c r="AT22" s="52">
        <f>AS22-AQ22-AN22</f>
        <v>72.370499999999993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7298</v>
      </c>
      <c r="AD23" s="31">
        <f t="shared" si="1"/>
        <v>7298</v>
      </c>
      <c r="AE23" s="49">
        <f t="shared" si="2"/>
        <v>200.69499999999999</v>
      </c>
      <c r="AF23" s="49">
        <f t="shared" si="3"/>
        <v>69.331000000000003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200.69499999999999</v>
      </c>
      <c r="AP23" s="51"/>
      <c r="AQ23" s="63">
        <v>100</v>
      </c>
      <c r="AR23" s="65">
        <f t="shared" si="10"/>
        <v>6997.3050000000003</v>
      </c>
      <c r="AS23" s="52">
        <f t="shared" si="11"/>
        <v>69.331000000000003</v>
      </c>
      <c r="AT23" s="52">
        <f t="shared" si="12"/>
        <v>-30.668999999999997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12314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>
        <v>100</v>
      </c>
      <c r="Q24" s="31"/>
      <c r="R24" s="31"/>
      <c r="S24" s="31">
        <v>45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24989</v>
      </c>
      <c r="AD24" s="31">
        <f t="shared" si="1"/>
        <v>12314</v>
      </c>
      <c r="AE24" s="49">
        <f t="shared" si="2"/>
        <v>338.63499999999999</v>
      </c>
      <c r="AF24" s="49">
        <f t="shared" si="3"/>
        <v>116.983</v>
      </c>
      <c r="AG24" s="36">
        <f t="shared" si="7"/>
        <v>60.5</v>
      </c>
      <c r="AH24" s="49">
        <f t="shared" si="4"/>
        <v>20.9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343.58499999999998</v>
      </c>
      <c r="AP24" s="51"/>
      <c r="AQ24" s="63">
        <v>120</v>
      </c>
      <c r="AR24" s="65">
        <f t="shared" si="10"/>
        <v>24469.865000000002</v>
      </c>
      <c r="AS24" s="52">
        <f t="shared" si="11"/>
        <v>137.88300000000001</v>
      </c>
      <c r="AT24" s="52">
        <f t="shared" si="12"/>
        <v>17.88300000000001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10591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>
        <v>0</v>
      </c>
      <c r="AB25" s="31">
        <v>0</v>
      </c>
      <c r="AC25" s="35">
        <f t="shared" si="0"/>
        <v>10591</v>
      </c>
      <c r="AD25" s="31">
        <f t="shared" si="1"/>
        <v>10591</v>
      </c>
      <c r="AE25" s="49">
        <f t="shared" si="2"/>
        <v>291.2525</v>
      </c>
      <c r="AF25" s="49">
        <f t="shared" si="3"/>
        <v>100.61449999999999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291.2525</v>
      </c>
      <c r="AP25" s="51"/>
      <c r="AQ25" s="63">
        <v>100</v>
      </c>
      <c r="AR25" s="65">
        <f t="shared" si="10"/>
        <v>10199.747499999999</v>
      </c>
      <c r="AS25" s="52">
        <f t="shared" si="11"/>
        <v>100.61449999999999</v>
      </c>
      <c r="AT25" s="52">
        <f t="shared" si="12"/>
        <v>0.6144999999999925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12211</v>
      </c>
      <c r="E26" s="48"/>
      <c r="F26" s="47"/>
      <c r="G26" s="48"/>
      <c r="H26" s="48"/>
      <c r="I26" s="48"/>
      <c r="J26" s="48"/>
      <c r="K26" s="47">
        <v>130</v>
      </c>
      <c r="L26" s="48"/>
      <c r="M26" s="48">
        <v>200</v>
      </c>
      <c r="N26" s="48"/>
      <c r="O26" s="48"/>
      <c r="P26" s="48">
        <v>150</v>
      </c>
      <c r="Q26" s="31"/>
      <c r="R26" s="31"/>
      <c r="S26" s="31">
        <v>35</v>
      </c>
      <c r="T26" s="31"/>
      <c r="U26" s="31"/>
      <c r="V26" s="31"/>
      <c r="W26" s="31"/>
      <c r="X26" s="31"/>
      <c r="Y26" s="31"/>
      <c r="Z26" s="31"/>
      <c r="AA26" s="31">
        <v>20</v>
      </c>
      <c r="AB26" s="31"/>
      <c r="AC26" s="35">
        <f t="shared" si="0"/>
        <v>28606</v>
      </c>
      <c r="AD26" s="31">
        <f t="shared" si="1"/>
        <v>12211</v>
      </c>
      <c r="AE26" s="49">
        <f t="shared" si="2"/>
        <v>335.80250000000001</v>
      </c>
      <c r="AF26" s="49">
        <f t="shared" si="3"/>
        <v>116.00449999999999</v>
      </c>
      <c r="AG26" s="36">
        <f t="shared" si="7"/>
        <v>163.625</v>
      </c>
      <c r="AH26" s="49">
        <f t="shared" si="4"/>
        <v>56.524999999999999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349.0025</v>
      </c>
      <c r="AP26" s="51"/>
      <c r="AQ26" s="63">
        <v>147</v>
      </c>
      <c r="AR26" s="65">
        <f t="shared" si="10"/>
        <v>27959.572499999998</v>
      </c>
      <c r="AS26" s="52">
        <f t="shared" si="11"/>
        <v>172.52949999999998</v>
      </c>
      <c r="AT26" s="52">
        <f t="shared" si="12"/>
        <v>25.529499999999985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5756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5756</v>
      </c>
      <c r="AD27" s="31">
        <f t="shared" si="1"/>
        <v>5756</v>
      </c>
      <c r="AE27" s="49">
        <f t="shared" si="2"/>
        <v>158.29</v>
      </c>
      <c r="AF27" s="49">
        <f t="shared" si="3"/>
        <v>54.682000000000002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158.29</v>
      </c>
      <c r="AP27" s="51"/>
      <c r="AQ27" s="63">
        <v>150</v>
      </c>
      <c r="AR27" s="65">
        <f t="shared" si="10"/>
        <v>5447.71</v>
      </c>
      <c r="AS27" s="52">
        <f t="shared" si="11"/>
        <v>54.682000000000002</v>
      </c>
      <c r="AT27" s="52">
        <f t="shared" si="12"/>
        <v>-95.317999999999998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0"/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65" t="s">
        <v>71</v>
      </c>
      <c r="B29" s="166"/>
      <c r="C29" s="166"/>
      <c r="D29" s="81">
        <f>SUM(D7:D27)</f>
        <v>231983</v>
      </c>
      <c r="E29" s="81">
        <f t="shared" ref="E29:AT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910</v>
      </c>
      <c r="L29" s="81">
        <f t="shared" ref="L29:N29" si="14">SUM(L7:L18)</f>
        <v>0</v>
      </c>
      <c r="M29" s="81">
        <f>SUM(M7:M27)</f>
        <v>1350</v>
      </c>
      <c r="N29" s="81">
        <f t="shared" si="14"/>
        <v>0</v>
      </c>
      <c r="O29" s="81">
        <f>SUM(O7:O27)</f>
        <v>140</v>
      </c>
      <c r="P29" s="81">
        <f>SUM(P7:P27)</f>
        <v>2200</v>
      </c>
      <c r="Q29" s="81">
        <f t="shared" si="13"/>
        <v>0</v>
      </c>
      <c r="R29" s="81">
        <f t="shared" si="13"/>
        <v>0</v>
      </c>
      <c r="S29" s="81">
        <f>SUM(S7:S27)</f>
        <v>339</v>
      </c>
      <c r="T29" s="81">
        <f t="shared" si="13"/>
        <v>0</v>
      </c>
      <c r="U29" s="81">
        <f t="shared" si="13"/>
        <v>0</v>
      </c>
      <c r="V29" s="81">
        <f t="shared" si="13"/>
        <v>0</v>
      </c>
      <c r="W29" s="81">
        <f t="shared" si="13"/>
        <v>0</v>
      </c>
      <c r="X29" s="81">
        <f t="shared" si="13"/>
        <v>0</v>
      </c>
      <c r="Y29" s="81">
        <f t="shared" si="13"/>
        <v>0</v>
      </c>
      <c r="Z29" s="81">
        <f t="shared" si="13"/>
        <v>0</v>
      </c>
      <c r="AA29" s="81">
        <f t="shared" si="13"/>
        <v>255</v>
      </c>
      <c r="AB29" s="81">
        <f t="shared" si="13"/>
        <v>0</v>
      </c>
      <c r="AC29" s="82">
        <f t="shared" si="13"/>
        <v>397432</v>
      </c>
      <c r="AD29" s="82">
        <f t="shared" si="13"/>
        <v>231983</v>
      </c>
      <c r="AE29" s="82">
        <f t="shared" si="13"/>
        <v>6379.5324999999993</v>
      </c>
      <c r="AF29" s="82">
        <f t="shared" si="13"/>
        <v>2203.8384999999994</v>
      </c>
      <c r="AG29" s="82">
        <f t="shared" si="13"/>
        <v>1453.12</v>
      </c>
      <c r="AH29" s="82">
        <f t="shared" si="13"/>
        <v>501.21999999999997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6506.0324999999984</v>
      </c>
      <c r="AP29" s="82">
        <f t="shared" si="13"/>
        <v>0</v>
      </c>
      <c r="AQ29" s="84">
        <f t="shared" si="13"/>
        <v>2853</v>
      </c>
      <c r="AR29" s="85">
        <f>SUM(AR7:AR28)</f>
        <v>386746.34749999997</v>
      </c>
      <c r="AS29" s="85">
        <f>SUM(AS7:AS28)</f>
        <v>2705.0585000000001</v>
      </c>
      <c r="AT29" s="85">
        <f t="shared" si="13"/>
        <v>-147.94150000000013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7" t="s">
        <v>72</v>
      </c>
      <c r="B30" s="168"/>
      <c r="C30" s="89"/>
      <c r="D30" s="90">
        <f t="shared" ref="D30:AB30" si="15">D4+D5-D29</f>
        <v>300335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 t="shared" si="15"/>
        <v>3090</v>
      </c>
      <c r="L30" s="90">
        <f t="shared" si="15"/>
        <v>0</v>
      </c>
      <c r="M30" s="90">
        <f t="shared" si="15"/>
        <v>1650</v>
      </c>
      <c r="N30" s="90">
        <f t="shared" si="15"/>
        <v>0</v>
      </c>
      <c r="O30" s="90">
        <f t="shared" si="15"/>
        <v>1360</v>
      </c>
      <c r="P30" s="90">
        <f t="shared" si="15"/>
        <v>3800</v>
      </c>
      <c r="Q30" s="90">
        <f t="shared" si="15"/>
        <v>0</v>
      </c>
      <c r="R30" s="90">
        <f t="shared" si="15"/>
        <v>0</v>
      </c>
      <c r="S30" s="90">
        <f t="shared" si="15"/>
        <v>1161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 t="shared" si="15"/>
        <v>300</v>
      </c>
      <c r="AA30" s="90">
        <f t="shared" si="15"/>
        <v>745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>
        <v>-100</v>
      </c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69" t="s">
        <v>73</v>
      </c>
      <c r="E32" s="169"/>
      <c r="F32" s="169"/>
      <c r="G32" s="169"/>
      <c r="H32" s="169"/>
      <c r="I32" s="169"/>
      <c r="J32" s="169"/>
      <c r="K32" s="169"/>
      <c r="L32" s="169"/>
      <c r="M32" s="169"/>
      <c r="O32" s="99"/>
      <c r="P32" s="44" t="s">
        <v>74</v>
      </c>
      <c r="Q32" s="5"/>
      <c r="R32" s="5"/>
      <c r="S32" s="5"/>
      <c r="AR32" s="170" t="s">
        <v>75</v>
      </c>
      <c r="AS32" s="170"/>
      <c r="AT32" s="170"/>
      <c r="AU32" s="100"/>
    </row>
    <row r="33" spans="1:48" ht="15.75">
      <c r="A33" s="5"/>
      <c r="B33" s="5"/>
      <c r="C33" s="56"/>
      <c r="D33" s="160" t="s">
        <v>76</v>
      </c>
      <c r="E33" s="160"/>
      <c r="F33" s="160"/>
      <c r="G33" s="160"/>
      <c r="H33" s="160"/>
      <c r="I33" s="160"/>
      <c r="J33" s="160"/>
      <c r="K33" s="160"/>
      <c r="L33" s="101"/>
      <c r="M33" s="101">
        <v>386746.34749999997</v>
      </c>
      <c r="P33" s="5"/>
      <c r="Q33" s="5"/>
      <c r="R33" s="5"/>
      <c r="AR33" s="102"/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61" t="s">
        <v>77</v>
      </c>
      <c r="E34" s="161"/>
      <c r="F34" s="161"/>
      <c r="G34" s="161"/>
      <c r="H34" s="161"/>
      <c r="I34" s="161"/>
      <c r="J34" s="161"/>
      <c r="K34" s="161"/>
      <c r="L34" s="47"/>
      <c r="M34" s="104"/>
      <c r="N34" s="44"/>
      <c r="O34" s="44"/>
      <c r="P34" s="5"/>
      <c r="Q34" s="5"/>
      <c r="AC34" s="99"/>
      <c r="AQ34" s="5"/>
      <c r="AR34" s="67">
        <v>10200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58"/>
      <c r="E35" s="158"/>
      <c r="F35" s="158"/>
      <c r="G35" s="158"/>
      <c r="H35" s="158"/>
      <c r="I35" s="158"/>
      <c r="J35" s="158"/>
      <c r="K35" s="158"/>
      <c r="L35" s="31"/>
      <c r="M35" s="61">
        <f>M33+M34</f>
        <v>386746.34749999997</v>
      </c>
      <c r="O35" s="5"/>
      <c r="P35" s="5"/>
      <c r="Q35" s="5"/>
      <c r="AQ35" s="5"/>
      <c r="AR35" s="67"/>
      <c r="AS35" s="67" t="s">
        <v>66</v>
      </c>
      <c r="AT35" s="67"/>
    </row>
    <row r="36" spans="1:48" ht="15.75">
      <c r="A36" s="5"/>
      <c r="B36" s="5"/>
      <c r="C36" s="56"/>
      <c r="D36" s="162" t="s">
        <v>78</v>
      </c>
      <c r="E36" s="162"/>
      <c r="F36" s="162"/>
      <c r="G36" s="162"/>
      <c r="H36" s="162"/>
      <c r="I36" s="162"/>
      <c r="J36" s="162"/>
      <c r="K36" s="162"/>
      <c r="L36" s="31"/>
      <c r="M36" s="104">
        <v>142698</v>
      </c>
      <c r="O36" s="5"/>
      <c r="P36" s="5"/>
      <c r="Q36" s="5"/>
      <c r="AQ36" s="5"/>
      <c r="AR36" s="67">
        <v>3948</v>
      </c>
      <c r="AS36" s="67" t="s">
        <v>64</v>
      </c>
      <c r="AT36" s="67"/>
    </row>
    <row r="37" spans="1:48" ht="15.75">
      <c r="A37" s="5"/>
      <c r="B37" s="5"/>
      <c r="C37" s="56"/>
      <c r="D37" s="160" t="s">
        <v>79</v>
      </c>
      <c r="E37" s="160"/>
      <c r="F37" s="160"/>
      <c r="G37" s="160"/>
      <c r="H37" s="160"/>
      <c r="I37" s="160"/>
      <c r="J37" s="160"/>
      <c r="K37" s="160"/>
      <c r="L37" s="105"/>
      <c r="M37" s="106">
        <f>M35-M36</f>
        <v>244048.34749999997</v>
      </c>
      <c r="O37" s="99"/>
      <c r="AR37" s="50">
        <v>10000</v>
      </c>
      <c r="AS37" s="67" t="s">
        <v>80</v>
      </c>
      <c r="AT37" s="67"/>
    </row>
    <row r="38" spans="1:48" ht="15.75">
      <c r="A38" s="107"/>
      <c r="B38" s="107"/>
      <c r="C38" s="56"/>
      <c r="D38" s="158" t="s">
        <v>81</v>
      </c>
      <c r="E38" s="158"/>
      <c r="F38" s="158"/>
      <c r="G38" s="158"/>
      <c r="H38" s="158"/>
      <c r="I38" s="158"/>
      <c r="J38" s="158"/>
      <c r="K38" s="158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158" t="s">
        <v>83</v>
      </c>
      <c r="E39" s="158"/>
      <c r="F39" s="158"/>
      <c r="G39" s="158"/>
      <c r="H39" s="158"/>
      <c r="I39" s="158"/>
      <c r="J39" s="158"/>
      <c r="K39" s="158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159" t="s">
        <v>85</v>
      </c>
      <c r="E40" s="159"/>
      <c r="F40" s="159"/>
      <c r="G40" s="159"/>
      <c r="H40" s="159"/>
      <c r="I40" s="159"/>
      <c r="J40" s="159"/>
      <c r="K40" s="159"/>
      <c r="L40" s="108"/>
      <c r="M40" s="109">
        <f>M36+M39</f>
        <v>142746.34749999997</v>
      </c>
      <c r="AO40" s="110"/>
      <c r="AR40" s="102">
        <v>100000</v>
      </c>
      <c r="AS40" s="102" t="s">
        <v>86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142698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413" priority="17" stopIfTrue="1" operator="greaterThan">
      <formula>0</formula>
    </cfRule>
  </conditionalFormatting>
  <conditionalFormatting sqref="AQ32">
    <cfRule type="cellIs" dxfId="412" priority="15" operator="greaterThan">
      <formula>$AQ$7:$AQ$18&lt;100</formula>
    </cfRule>
    <cfRule type="cellIs" dxfId="411" priority="16" operator="greaterThan">
      <formula>100</formula>
    </cfRule>
  </conditionalFormatting>
  <conditionalFormatting sqref="K4:P30 D30:J30 Q30:AB30">
    <cfRule type="cellIs" dxfId="410" priority="14" operator="equal">
      <formula>212030016606640</formula>
    </cfRule>
  </conditionalFormatting>
  <conditionalFormatting sqref="K4:K30 L29:P29 D30:J30 L30:AB30">
    <cfRule type="cellIs" dxfId="409" priority="12" operator="equal">
      <formula>$K$4</formula>
    </cfRule>
    <cfRule type="cellIs" dxfId="408" priority="13" operator="equal">
      <formula>2120</formula>
    </cfRule>
  </conditionalFormatting>
  <conditionalFormatting sqref="M4:N30 D30:L30">
    <cfRule type="cellIs" dxfId="407" priority="10" operator="equal">
      <formula>$M$4</formula>
    </cfRule>
    <cfRule type="cellIs" dxfId="406" priority="11" operator="equal">
      <formula>300</formula>
    </cfRule>
  </conditionalFormatting>
  <conditionalFormatting sqref="O4:O30">
    <cfRule type="cellIs" dxfId="405" priority="8" operator="equal">
      <formula>$O$4</formula>
    </cfRule>
    <cfRule type="cellIs" dxfId="404" priority="9" operator="equal">
      <formula>1660</formula>
    </cfRule>
  </conditionalFormatting>
  <conditionalFormatting sqref="P4:P30">
    <cfRule type="cellIs" dxfId="403" priority="6" operator="equal">
      <formula>$P$4</formula>
    </cfRule>
    <cfRule type="cellIs" dxfId="402" priority="7" operator="equal">
      <formula>6640</formula>
    </cfRule>
  </conditionalFormatting>
  <conditionalFormatting sqref="AT6:AT29">
    <cfRule type="cellIs" dxfId="401" priority="5" operator="lessThan">
      <formula>0</formula>
    </cfRule>
  </conditionalFormatting>
  <conditionalFormatting sqref="AT7:AT18">
    <cfRule type="cellIs" dxfId="400" priority="2" operator="lessThan">
      <formula>0</formula>
    </cfRule>
    <cfRule type="cellIs" dxfId="399" priority="3" operator="lessThan">
      <formula>0</formula>
    </cfRule>
    <cfRule type="cellIs" dxfId="398" priority="4" operator="lessThan">
      <formula>0</formula>
    </cfRule>
  </conditionalFormatting>
  <conditionalFormatting sqref="K4:K29 L29:P29">
    <cfRule type="cellIs" dxfId="397" priority="1" operator="equal">
      <formula>$K$4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27" activePane="bottomRight" state="frozen"/>
      <selection pane="topRight" activeCell="Z1" sqref="Z1"/>
      <selection pane="bottomLeft" activeCell="A9" sqref="A9"/>
      <selection pane="bottomRight" activeCell="AC34" sqref="AC34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</row>
    <row r="2" spans="1:56" ht="21" customHeight="1" thickBot="1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</row>
    <row r="3" spans="1:56" ht="18.75">
      <c r="A3" s="173" t="s">
        <v>123</v>
      </c>
      <c r="B3" s="174"/>
      <c r="C3" s="181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</row>
    <row r="4" spans="1:56">
      <c r="A4" s="163" t="s">
        <v>3</v>
      </c>
      <c r="B4" s="163"/>
      <c r="C4" s="143"/>
      <c r="D4" s="143">
        <v>799200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42">
        <v>1290</v>
      </c>
      <c r="L4" s="142">
        <v>0</v>
      </c>
      <c r="M4" s="163">
        <v>940</v>
      </c>
      <c r="N4" s="163"/>
      <c r="O4" s="142">
        <v>1220</v>
      </c>
      <c r="P4" s="142">
        <v>2220</v>
      </c>
      <c r="Q4" s="3">
        <v>0</v>
      </c>
      <c r="R4" s="3">
        <v>0</v>
      </c>
      <c r="S4" s="3">
        <v>821</v>
      </c>
      <c r="T4" s="3"/>
      <c r="U4" s="3"/>
      <c r="V4" s="3"/>
      <c r="W4" s="3"/>
      <c r="X4" s="3"/>
      <c r="Y4" s="3"/>
      <c r="Z4" s="3">
        <v>226</v>
      </c>
      <c r="AA4" s="3">
        <v>228</v>
      </c>
      <c r="AB4" s="3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63" t="s">
        <v>4</v>
      </c>
      <c r="B5" s="163"/>
      <c r="C5" s="143"/>
      <c r="D5" s="143">
        <v>519480</v>
      </c>
      <c r="E5" s="119"/>
      <c r="F5" s="119"/>
      <c r="G5" s="119"/>
      <c r="H5" s="119"/>
      <c r="I5" s="119"/>
      <c r="J5" s="119"/>
      <c r="K5" s="142">
        <v>2000</v>
      </c>
      <c r="L5" s="142"/>
      <c r="M5" s="142">
        <v>2000</v>
      </c>
      <c r="N5" s="142"/>
      <c r="O5" s="142"/>
      <c r="P5" s="14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41">
        <v>1908446134</v>
      </c>
      <c r="C7" s="141" t="s">
        <v>51</v>
      </c>
      <c r="D7" s="32">
        <v>10000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3</v>
      </c>
      <c r="AA7" s="34">
        <v>5</v>
      </c>
      <c r="AB7" s="34"/>
      <c r="AC7" s="35">
        <f>D7*1+E7*999+F7*499+G7*75+H7*50+I7*30+K7*20+L7*19+M7*10+P7*9+N7*10+J7*29+S7*191+V7*4744+W7*110+X7*450+Y7*110+Z7*191+AA7*182+AB7*182+U7*30+T7*350+R7*4+Q7*5+O7*9</f>
        <v>11573</v>
      </c>
      <c r="AD7" s="34">
        <f t="shared" ref="AD7:AD27" si="0">D7*1</f>
        <v>10000</v>
      </c>
      <c r="AE7" s="36">
        <f t="shared" ref="AE7:AE27" si="1">D7*2.75%</f>
        <v>275</v>
      </c>
      <c r="AF7" s="36">
        <f t="shared" ref="AF7:AF27" si="2">AD7*0.95%</f>
        <v>95</v>
      </c>
      <c r="AG7" s="36">
        <f>SUM(E7*999+F7*499+G7*75+H7*50+I7*30+K7*20+L7*19+M7*10+P7*9+N7*10+J7*29+R7*4+Q7*5+O7*9)*2.8%</f>
        <v>2.5199999999999996</v>
      </c>
      <c r="AH7" s="36">
        <f t="shared" ref="AH7:AH27" si="3">SUM(E7*999+F7*499+G7*75+H7*50+I7*30+J7*29+K7*20+L7*19+M7*10+N7*10+O7*9+P7*9+Q7*5+R7*4)*0.95%</f>
        <v>0.85499999999999998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275.27499999999998</v>
      </c>
      <c r="AP7" s="39"/>
      <c r="AQ7" s="40">
        <v>85</v>
      </c>
      <c r="AR7" s="41">
        <f>AC7-AE7-AG7-AJ7-AK7-AL7-AM7-AN7-AP7-AQ7</f>
        <v>11210.48</v>
      </c>
      <c r="AS7" s="42">
        <f t="shared" ref="AS7:AS19" si="4">AF7+AH7+AI7</f>
        <v>95.855000000000004</v>
      </c>
      <c r="AT7" s="43">
        <f t="shared" ref="AT7:AT19" si="5">AS7-AQ7-AN7</f>
        <v>10.855000000000004</v>
      </c>
      <c r="AU7" s="44"/>
      <c r="AV7" s="183" t="s">
        <v>117</v>
      </c>
      <c r="AW7" s="18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41">
        <v>1908446135</v>
      </c>
      <c r="C8" s="34" t="s">
        <v>52</v>
      </c>
      <c r="D8" s="47">
        <v>5089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35">
        <f t="shared" ref="AC8:AC27" si="6">D8*1+E8*999+F8*499+G8*75+H8*50+I8*30+K8*20+L8*19+M8*10+P8*9+N8*10+J8*29+S8*191+V8*4744+W8*110+X8*450+Y8*110+Z8*191+AA8*182+AB8*182+U8*30+T8*350+R8*4+Q8*5+O8*9</f>
        <v>5089</v>
      </c>
      <c r="AD8" s="141">
        <f t="shared" si="0"/>
        <v>5089</v>
      </c>
      <c r="AE8" s="49">
        <f t="shared" si="1"/>
        <v>139.94749999999999</v>
      </c>
      <c r="AF8" s="49">
        <f t="shared" si="2"/>
        <v>48.345500000000001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139.94749999999999</v>
      </c>
      <c r="AP8" s="51"/>
      <c r="AQ8" s="40">
        <v>80</v>
      </c>
      <c r="AR8" s="41">
        <f>AC8-AE8-AG8-AJ8-AK8-AL8-AM8-AN8-AP8-AQ8</f>
        <v>4869.0524999999998</v>
      </c>
      <c r="AS8" s="52">
        <f t="shared" si="4"/>
        <v>48.345500000000001</v>
      </c>
      <c r="AT8" s="53">
        <f t="shared" si="5"/>
        <v>-31.654499999999999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41">
        <v>1908446136</v>
      </c>
      <c r="C9" s="141" t="s">
        <v>53</v>
      </c>
      <c r="D9" s="47">
        <v>22094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100</v>
      </c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35">
        <f t="shared" si="6"/>
        <v>22994</v>
      </c>
      <c r="AD9" s="141">
        <f t="shared" si="0"/>
        <v>22094</v>
      </c>
      <c r="AE9" s="49">
        <f t="shared" si="1"/>
        <v>607.58500000000004</v>
      </c>
      <c r="AF9" s="49">
        <f t="shared" si="2"/>
        <v>209.893</v>
      </c>
      <c r="AG9" s="36">
        <f t="shared" si="7"/>
        <v>24.75</v>
      </c>
      <c r="AH9" s="49">
        <f t="shared" si="3"/>
        <v>8.5499999999999989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610.33500000000004</v>
      </c>
      <c r="AP9" s="51"/>
      <c r="AQ9" s="40">
        <v>151</v>
      </c>
      <c r="AR9" s="41">
        <f t="shared" ref="AR9:AR27" si="10">AC9-AE9-AG9-AJ9-AK9-AL9-AM9-AN9-AP9-AQ9</f>
        <v>22210.665000000001</v>
      </c>
      <c r="AS9" s="52">
        <f t="shared" si="4"/>
        <v>218.44300000000001</v>
      </c>
      <c r="AT9" s="53">
        <f t="shared" si="5"/>
        <v>67.443000000000012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41">
        <v>1908446137</v>
      </c>
      <c r="C10" s="141" t="s">
        <v>54</v>
      </c>
      <c r="D10" s="47">
        <v>7806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41"/>
      <c r="R10" s="141"/>
      <c r="S10" s="141">
        <v>4</v>
      </c>
      <c r="T10" s="141"/>
      <c r="U10" s="141"/>
      <c r="V10" s="141"/>
      <c r="W10" s="141"/>
      <c r="X10" s="141"/>
      <c r="Y10" s="141"/>
      <c r="Z10" s="141"/>
      <c r="AA10" s="141"/>
      <c r="AB10" s="141"/>
      <c r="AC10" s="35">
        <f t="shared" si="6"/>
        <v>8570</v>
      </c>
      <c r="AD10" s="141">
        <f>D10*1</f>
        <v>7806</v>
      </c>
      <c r="AE10" s="49">
        <f>D10*2.75%</f>
        <v>214.66499999999999</v>
      </c>
      <c r="AF10" s="49">
        <f>AD10*0.95%</f>
        <v>74.156999999999996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214.66499999999999</v>
      </c>
      <c r="AP10" s="51"/>
      <c r="AQ10" s="40">
        <v>45</v>
      </c>
      <c r="AR10" s="41">
        <f t="shared" si="10"/>
        <v>8310.3349999999991</v>
      </c>
      <c r="AS10" s="52">
        <f>AF10+AH10+AI10</f>
        <v>74.156999999999996</v>
      </c>
      <c r="AT10" s="53">
        <f>AS10-AQ10-AN10</f>
        <v>29.156999999999996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41">
        <v>1908446138</v>
      </c>
      <c r="C11" s="57" t="s">
        <v>97</v>
      </c>
      <c r="D11" s="47">
        <v>5662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>
        <v>10</v>
      </c>
      <c r="P11" s="48"/>
      <c r="Q11" s="141"/>
      <c r="R11" s="141"/>
      <c r="S11" s="141">
        <v>5</v>
      </c>
      <c r="T11" s="141"/>
      <c r="U11" s="141"/>
      <c r="V11" s="141"/>
      <c r="W11" s="141"/>
      <c r="X11" s="141"/>
      <c r="Y11" s="141"/>
      <c r="Z11" s="141"/>
      <c r="AA11" s="141">
        <v>4</v>
      </c>
      <c r="AB11" s="141"/>
      <c r="AC11" s="35">
        <f t="shared" si="6"/>
        <v>7435</v>
      </c>
      <c r="AD11" s="141">
        <f t="shared" si="0"/>
        <v>5662</v>
      </c>
      <c r="AE11" s="49">
        <f t="shared" si="1"/>
        <v>155.70500000000001</v>
      </c>
      <c r="AF11" s="49">
        <f t="shared" si="2"/>
        <v>53.789000000000001</v>
      </c>
      <c r="AG11" s="36">
        <f t="shared" si="7"/>
        <v>2.4750000000000001</v>
      </c>
      <c r="AH11" s="49">
        <f t="shared" si="3"/>
        <v>0.85499999999999998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155.97999999999999</v>
      </c>
      <c r="AP11" s="51"/>
      <c r="AQ11" s="40">
        <v>46</v>
      </c>
      <c r="AR11" s="41">
        <f t="shared" si="10"/>
        <v>7230.82</v>
      </c>
      <c r="AS11" s="52">
        <f t="shared" si="4"/>
        <v>54.643999999999998</v>
      </c>
      <c r="AT11" s="53">
        <f t="shared" si="5"/>
        <v>8.6439999999999984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41">
        <v>1908446139</v>
      </c>
      <c r="C12" s="141" t="s">
        <v>56</v>
      </c>
      <c r="D12" s="47">
        <v>8660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35">
        <f t="shared" si="6"/>
        <v>8660</v>
      </c>
      <c r="AD12" s="141">
        <f>D12*1</f>
        <v>8660</v>
      </c>
      <c r="AE12" s="49">
        <f>D12*2.75%</f>
        <v>238.15</v>
      </c>
      <c r="AF12" s="49">
        <f>AD12*0.95%</f>
        <v>82.27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238.15</v>
      </c>
      <c r="AP12" s="51"/>
      <c r="AQ12" s="40">
        <v>61</v>
      </c>
      <c r="AR12" s="41">
        <f t="shared" si="10"/>
        <v>8360.85</v>
      </c>
      <c r="AS12" s="52">
        <f>AF12+AH12+AI12</f>
        <v>82.27</v>
      </c>
      <c r="AT12" s="53">
        <f>AS12-AQ12-AN12</f>
        <v>21.269999999999996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41">
        <v>1908446140</v>
      </c>
      <c r="C13" s="141" t="s">
        <v>57</v>
      </c>
      <c r="D13" s="47">
        <v>5500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41"/>
      <c r="R13" s="141"/>
      <c r="S13" s="141">
        <v>5</v>
      </c>
      <c r="T13" s="141"/>
      <c r="U13" s="141"/>
      <c r="V13" s="141"/>
      <c r="W13" s="141"/>
      <c r="X13" s="141"/>
      <c r="Y13" s="141"/>
      <c r="Z13" s="141"/>
      <c r="AA13" s="141"/>
      <c r="AB13" s="141"/>
      <c r="AC13" s="35">
        <f>D13*1+E13*999+F13*499+G13*75+H13*50+I13*30+K13*20+L13*19+M13*10+P13*9+N13*10+J13*29+S13*191+V13*4744+W13*110+X13*450+Y13*110+Z13*191+AA13*182+AB13*182+U13*30+T13*350+R13*4+Q13*5+O13*9</f>
        <v>6455</v>
      </c>
      <c r="AD13" s="141">
        <f t="shared" si="0"/>
        <v>5500</v>
      </c>
      <c r="AE13" s="49">
        <f t="shared" si="1"/>
        <v>151.25</v>
      </c>
      <c r="AF13" s="49">
        <f t="shared" si="2"/>
        <v>52.25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151.25</v>
      </c>
      <c r="AP13" s="51"/>
      <c r="AQ13" s="40">
        <v>50</v>
      </c>
      <c r="AR13" s="41">
        <f t="shared" si="10"/>
        <v>6253.75</v>
      </c>
      <c r="AS13" s="52">
        <f t="shared" si="4"/>
        <v>52.25</v>
      </c>
      <c r="AT13" s="53">
        <f>AS13-AQ13-AN13</f>
        <v>2.25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41">
        <v>1908446141</v>
      </c>
      <c r="C14" s="141" t="s">
        <v>58</v>
      </c>
      <c r="D14" s="47">
        <v>11722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35">
        <f>D14*1+E14*999+F14*499+G14*75+H14*50+I14*30+K14*20+L14*19+M14*10+P14*9+N14*10+J14*29+S14*191+V14*4744+W14*110+X14*450+Y14*110+Z14*191+AA14*182+AB14*182+U14*30+T14*350+R14*4+Q14*5+O14*9</f>
        <v>11722</v>
      </c>
      <c r="AD14" s="141">
        <f t="shared" si="0"/>
        <v>11722</v>
      </c>
      <c r="AE14" s="49">
        <f t="shared" si="1"/>
        <v>322.35500000000002</v>
      </c>
      <c r="AF14" s="49">
        <f t="shared" si="2"/>
        <v>111.35899999999999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322.35500000000002</v>
      </c>
      <c r="AP14" s="51"/>
      <c r="AQ14" s="40">
        <v>79</v>
      </c>
      <c r="AR14" s="41">
        <f>AC14-AE14-AG14-AJ14-AK14-AL14-AM14-AN14-AP14-AQ14</f>
        <v>11320.645</v>
      </c>
      <c r="AS14" s="52">
        <f t="shared" si="4"/>
        <v>111.35899999999999</v>
      </c>
      <c r="AT14" s="60">
        <f t="shared" si="5"/>
        <v>32.358999999999995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41">
        <v>1908446142</v>
      </c>
      <c r="C15" s="61" t="s">
        <v>59</v>
      </c>
      <c r="D15" s="47">
        <v>32059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41"/>
      <c r="R15" s="141"/>
      <c r="S15" s="141">
        <v>25</v>
      </c>
      <c r="T15" s="141"/>
      <c r="U15" s="141"/>
      <c r="V15" s="141"/>
      <c r="W15" s="141"/>
      <c r="X15" s="141"/>
      <c r="Y15" s="141"/>
      <c r="Z15" s="141"/>
      <c r="AA15" s="141"/>
      <c r="AB15" s="141"/>
      <c r="AC15" s="35">
        <f t="shared" si="6"/>
        <v>36834</v>
      </c>
      <c r="AD15" s="141">
        <f t="shared" si="0"/>
        <v>32059</v>
      </c>
      <c r="AE15" s="49">
        <f t="shared" si="1"/>
        <v>881.62250000000006</v>
      </c>
      <c r="AF15" s="49">
        <f t="shared" si="2"/>
        <v>304.56049999999999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881.62250000000006</v>
      </c>
      <c r="AP15" s="51"/>
      <c r="AQ15" s="40">
        <v>240</v>
      </c>
      <c r="AR15" s="41">
        <f t="shared" si="10"/>
        <v>35712.377500000002</v>
      </c>
      <c r="AS15" s="52">
        <f>AF15+AH15+AI15</f>
        <v>304.56049999999999</v>
      </c>
      <c r="AT15" s="53">
        <f>AS15-AQ15-AN15</f>
        <v>64.56049999999999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41">
        <v>1908446143</v>
      </c>
      <c r="C16" s="141" t="s">
        <v>60</v>
      </c>
      <c r="D16" s="47">
        <v>19417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50</v>
      </c>
      <c r="Q16" s="141"/>
      <c r="R16" s="141"/>
      <c r="S16" s="141">
        <v>49</v>
      </c>
      <c r="T16" s="141"/>
      <c r="U16" s="141"/>
      <c r="V16" s="141"/>
      <c r="W16" s="141"/>
      <c r="X16" s="141"/>
      <c r="Y16" s="141"/>
      <c r="Z16" s="141"/>
      <c r="AA16" s="141"/>
      <c r="AB16" s="141"/>
      <c r="AC16" s="35">
        <f t="shared" si="6"/>
        <v>29226</v>
      </c>
      <c r="AD16" s="141">
        <f t="shared" si="0"/>
        <v>19417</v>
      </c>
      <c r="AE16" s="49">
        <f t="shared" si="1"/>
        <v>533.96749999999997</v>
      </c>
      <c r="AF16" s="49">
        <f t="shared" si="2"/>
        <v>184.4615</v>
      </c>
      <c r="AG16" s="36">
        <f t="shared" si="7"/>
        <v>12.375</v>
      </c>
      <c r="AH16" s="49">
        <f t="shared" si="3"/>
        <v>4.2749999999999995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535.34249999999997</v>
      </c>
      <c r="AP16" s="51"/>
      <c r="AQ16" s="40">
        <v>121</v>
      </c>
      <c r="AR16" s="41">
        <f>AC16-AE16-AG16-AJ16-AK16-AL16-AM16-AN16-AP16-AQ16</f>
        <v>28558.657500000001</v>
      </c>
      <c r="AS16" s="52">
        <f t="shared" si="4"/>
        <v>188.73650000000001</v>
      </c>
      <c r="AT16" s="53">
        <f t="shared" si="5"/>
        <v>67.736500000000007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41">
        <v>1908446144</v>
      </c>
      <c r="C17" s="61" t="s">
        <v>61</v>
      </c>
      <c r="D17" s="47">
        <v>14443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141"/>
      <c r="R17" s="141"/>
      <c r="S17" s="141">
        <v>5</v>
      </c>
      <c r="T17" s="141"/>
      <c r="U17" s="141"/>
      <c r="V17" s="141"/>
      <c r="W17" s="141"/>
      <c r="X17" s="141"/>
      <c r="Y17" s="141"/>
      <c r="Z17" s="141"/>
      <c r="AA17" s="141"/>
      <c r="AB17" s="141"/>
      <c r="AC17" s="35">
        <f t="shared" si="6"/>
        <v>15398</v>
      </c>
      <c r="AD17" s="141">
        <f>D17*1</f>
        <v>14443</v>
      </c>
      <c r="AE17" s="49">
        <f>D17*2.75%</f>
        <v>397.1825</v>
      </c>
      <c r="AF17" s="49">
        <f>AD17*0.95%</f>
        <v>137.20849999999999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397.1825</v>
      </c>
      <c r="AP17" s="51"/>
      <c r="AQ17" s="40">
        <v>130</v>
      </c>
      <c r="AR17" s="41">
        <f>AC17-AE17-AG17-AJ17-AK17-AL17-AM17-AN17-AP17-AQ17</f>
        <v>14870.817499999999</v>
      </c>
      <c r="AS17" s="52">
        <f>AF17+AH17+AI17</f>
        <v>137.20849999999999</v>
      </c>
      <c r="AT17" s="53">
        <f>AS17-AQ17-AN17</f>
        <v>7.2084999999999866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41">
        <v>1908446145</v>
      </c>
      <c r="C18" s="57" t="s">
        <v>98</v>
      </c>
      <c r="D18" s="47">
        <v>16214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50</v>
      </c>
      <c r="N18" s="48"/>
      <c r="O18" s="48"/>
      <c r="P18" s="48">
        <v>40</v>
      </c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35">
        <f t="shared" si="6"/>
        <v>17474</v>
      </c>
      <c r="AD18" s="141">
        <f>D18*1</f>
        <v>16214</v>
      </c>
      <c r="AE18" s="49">
        <f>D18*2.75%</f>
        <v>445.88499999999999</v>
      </c>
      <c r="AF18" s="49">
        <f>AD18*0.95%</f>
        <v>154.03299999999999</v>
      </c>
      <c r="AG18" s="36">
        <f t="shared" si="7"/>
        <v>34.65</v>
      </c>
      <c r="AH18" s="49">
        <f t="shared" si="3"/>
        <v>11.969999999999999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448.91</v>
      </c>
      <c r="AP18" s="51"/>
      <c r="AQ18" s="40">
        <v>103</v>
      </c>
      <c r="AR18" s="41">
        <f t="shared" si="10"/>
        <v>16890.465</v>
      </c>
      <c r="AS18" s="52">
        <f>AF18+AH18+AI18</f>
        <v>166.00299999999999</v>
      </c>
      <c r="AT18" s="53">
        <f>AS18-AQ18-AN18</f>
        <v>63.002999999999986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41">
        <v>1908446146</v>
      </c>
      <c r="C19" s="141" t="s">
        <v>63</v>
      </c>
      <c r="D19" s="47">
        <v>17140</v>
      </c>
      <c r="E19" s="48"/>
      <c r="F19" s="47"/>
      <c r="G19" s="48"/>
      <c r="H19" s="48"/>
      <c r="I19" s="48"/>
      <c r="J19" s="48"/>
      <c r="K19" s="48">
        <v>50</v>
      </c>
      <c r="L19" s="48"/>
      <c r="M19" s="48"/>
      <c r="N19" s="48"/>
      <c r="O19" s="48"/>
      <c r="P19" s="48">
        <v>50</v>
      </c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35">
        <f t="shared" si="6"/>
        <v>18590</v>
      </c>
      <c r="AD19" s="141">
        <f t="shared" si="0"/>
        <v>17140</v>
      </c>
      <c r="AE19" s="49">
        <f t="shared" si="1"/>
        <v>471.35</v>
      </c>
      <c r="AF19" s="49">
        <f t="shared" si="2"/>
        <v>162.82999999999998</v>
      </c>
      <c r="AG19" s="36">
        <f t="shared" si="7"/>
        <v>39.875</v>
      </c>
      <c r="AH19" s="49">
        <f t="shared" si="3"/>
        <v>13.775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474.1</v>
      </c>
      <c r="AP19" s="51"/>
      <c r="AQ19" s="63">
        <v>178</v>
      </c>
      <c r="AR19" s="64">
        <f>AC19-AE19-AG19-AJ19-AK19-AL19-AM19-AN19-AP19-AQ19</f>
        <v>17900.775000000001</v>
      </c>
      <c r="AS19" s="52">
        <f t="shared" si="4"/>
        <v>176.60499999999999</v>
      </c>
      <c r="AT19" s="52">
        <f t="shared" si="5"/>
        <v>-1.3950000000000102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41">
        <v>1908446147</v>
      </c>
      <c r="C20" s="141" t="s">
        <v>64</v>
      </c>
      <c r="D20" s="47">
        <v>10383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35">
        <f t="shared" si="6"/>
        <v>10383</v>
      </c>
      <c r="AD20" s="141">
        <f t="shared" si="0"/>
        <v>10383</v>
      </c>
      <c r="AE20" s="49">
        <f t="shared" si="1"/>
        <v>285.53250000000003</v>
      </c>
      <c r="AF20" s="49">
        <f t="shared" si="2"/>
        <v>98.638499999999993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285.53250000000003</v>
      </c>
      <c r="AP20" s="51"/>
      <c r="AQ20" s="63">
        <v>120</v>
      </c>
      <c r="AR20" s="64">
        <f>AC20-AE20-AG20-AJ20-AK20-AL20-AM20-AN20-AP20-AQ20</f>
        <v>9977.4675000000007</v>
      </c>
      <c r="AS20" s="52">
        <f>AF20+AH20+AI20</f>
        <v>98.638499999999993</v>
      </c>
      <c r="AT20" s="52">
        <f>AS20-AQ20-AN20</f>
        <v>-21.361500000000007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41">
        <v>1908446148</v>
      </c>
      <c r="C21" s="141" t="s">
        <v>59</v>
      </c>
      <c r="D21" s="47">
        <v>7053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35">
        <f t="shared" si="6"/>
        <v>7053</v>
      </c>
      <c r="AD21" s="141">
        <f t="shared" si="0"/>
        <v>7053</v>
      </c>
      <c r="AE21" s="49">
        <f t="shared" si="1"/>
        <v>193.95750000000001</v>
      </c>
      <c r="AF21" s="49">
        <f t="shared" si="2"/>
        <v>67.003500000000003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193.95750000000001</v>
      </c>
      <c r="AP21" s="51"/>
      <c r="AQ21" s="63">
        <v>59</v>
      </c>
      <c r="AR21" s="65">
        <f t="shared" si="10"/>
        <v>6800.0424999999996</v>
      </c>
      <c r="AS21" s="52">
        <f t="shared" ref="AS21:AS27" si="11">AF21+AH21+AI21</f>
        <v>67.003500000000003</v>
      </c>
      <c r="AT21" s="52">
        <f t="shared" ref="AT21:AT27" si="12">AS21-AQ21-AN21</f>
        <v>8.0035000000000025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41">
        <v>1908446149</v>
      </c>
      <c r="C22" s="66" t="s">
        <v>65</v>
      </c>
      <c r="D22" s="47">
        <v>14563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35">
        <f t="shared" si="6"/>
        <v>14563</v>
      </c>
      <c r="AD22" s="141">
        <f t="shared" si="0"/>
        <v>14563</v>
      </c>
      <c r="AE22" s="49">
        <f t="shared" si="1"/>
        <v>400.48250000000002</v>
      </c>
      <c r="AF22" s="49">
        <f t="shared" si="2"/>
        <v>138.3485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400.48250000000002</v>
      </c>
      <c r="AP22" s="51"/>
      <c r="AQ22" s="63">
        <v>122</v>
      </c>
      <c r="AR22" s="65">
        <f>AC22-AE22-AG22-AJ22-AK22-AL22-AM22-AN22-AP22-AQ22</f>
        <v>14040.5175</v>
      </c>
      <c r="AS22" s="52">
        <f>AF22+AH22+AI22</f>
        <v>138.3485</v>
      </c>
      <c r="AT22" s="52">
        <f>AS22-AQ22-AN22</f>
        <v>16.348500000000001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41">
        <v>1908446150</v>
      </c>
      <c r="C23" s="141" t="s">
        <v>66</v>
      </c>
      <c r="D23" s="47">
        <v>9506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35">
        <f t="shared" si="6"/>
        <v>9506</v>
      </c>
      <c r="AD23" s="141">
        <f t="shared" si="0"/>
        <v>9506</v>
      </c>
      <c r="AE23" s="49">
        <f t="shared" si="1"/>
        <v>261.41500000000002</v>
      </c>
      <c r="AF23" s="49">
        <f t="shared" si="2"/>
        <v>90.307000000000002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261.41500000000002</v>
      </c>
      <c r="AP23" s="51"/>
      <c r="AQ23" s="63">
        <v>90</v>
      </c>
      <c r="AR23" s="65">
        <f t="shared" si="10"/>
        <v>9154.5849999999991</v>
      </c>
      <c r="AS23" s="52">
        <f t="shared" si="11"/>
        <v>90.307000000000002</v>
      </c>
      <c r="AT23" s="52">
        <f t="shared" si="12"/>
        <v>0.30700000000000216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41">
        <v>1908446151</v>
      </c>
      <c r="C24" s="141" t="s">
        <v>67</v>
      </c>
      <c r="D24" s="47">
        <v>12232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41"/>
      <c r="R24" s="141"/>
      <c r="S24" s="141">
        <v>7</v>
      </c>
      <c r="T24" s="141"/>
      <c r="U24" s="141"/>
      <c r="V24" s="141"/>
      <c r="W24" s="141"/>
      <c r="X24" s="141"/>
      <c r="Y24" s="141"/>
      <c r="Z24" s="141"/>
      <c r="AA24" s="141"/>
      <c r="AB24" s="141"/>
      <c r="AC24" s="35">
        <f t="shared" si="6"/>
        <v>13569</v>
      </c>
      <c r="AD24" s="141">
        <f t="shared" si="0"/>
        <v>12232</v>
      </c>
      <c r="AE24" s="49">
        <f t="shared" si="1"/>
        <v>336.38</v>
      </c>
      <c r="AF24" s="49">
        <f t="shared" si="2"/>
        <v>116.20399999999999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41"/>
      <c r="AK24" s="141"/>
      <c r="AL24" s="67"/>
      <c r="AM24" s="67"/>
      <c r="AN24" s="37">
        <v>0</v>
      </c>
      <c r="AO24" s="38">
        <f t="shared" si="9"/>
        <v>336.38</v>
      </c>
      <c r="AP24" s="51"/>
      <c r="AQ24" s="63">
        <v>102</v>
      </c>
      <c r="AR24" s="65">
        <f t="shared" si="10"/>
        <v>13130.62</v>
      </c>
      <c r="AS24" s="52">
        <f t="shared" si="11"/>
        <v>116.20399999999999</v>
      </c>
      <c r="AT24" s="52">
        <f t="shared" si="12"/>
        <v>14.203999999999994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41">
        <v>1908446152</v>
      </c>
      <c r="C25" s="141" t="s">
        <v>68</v>
      </c>
      <c r="D25" s="47">
        <v>13680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41"/>
      <c r="R25" s="141"/>
      <c r="S25" s="141">
        <v>50</v>
      </c>
      <c r="T25" s="141"/>
      <c r="U25" s="141"/>
      <c r="V25" s="141"/>
      <c r="W25" s="141"/>
      <c r="X25" s="141"/>
      <c r="Y25" s="141"/>
      <c r="Z25" s="141"/>
      <c r="AA25" s="141"/>
      <c r="AB25" s="141"/>
      <c r="AC25" s="35">
        <f t="shared" si="6"/>
        <v>23230</v>
      </c>
      <c r="AD25" s="141">
        <f t="shared" si="0"/>
        <v>13680</v>
      </c>
      <c r="AE25" s="49">
        <f t="shared" si="1"/>
        <v>376.2</v>
      </c>
      <c r="AF25" s="49">
        <f t="shared" si="2"/>
        <v>129.96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376.2</v>
      </c>
      <c r="AP25" s="51"/>
      <c r="AQ25" s="63">
        <v>110</v>
      </c>
      <c r="AR25" s="65">
        <f t="shared" si="10"/>
        <v>22743.8</v>
      </c>
      <c r="AS25" s="52">
        <f t="shared" si="11"/>
        <v>129.96</v>
      </c>
      <c r="AT25" s="52">
        <f t="shared" si="12"/>
        <v>19.960000000000008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41">
        <v>1908446153</v>
      </c>
      <c r="C26" s="68" t="s">
        <v>69</v>
      </c>
      <c r="D26" s="47">
        <v>8320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35">
        <f t="shared" si="6"/>
        <v>8320</v>
      </c>
      <c r="AD26" s="141">
        <f t="shared" si="0"/>
        <v>8320</v>
      </c>
      <c r="AE26" s="49">
        <f t="shared" si="1"/>
        <v>228.8</v>
      </c>
      <c r="AF26" s="49">
        <f t="shared" si="2"/>
        <v>79.039999999999992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228.8</v>
      </c>
      <c r="AP26" s="51"/>
      <c r="AQ26" s="63">
        <v>81</v>
      </c>
      <c r="AR26" s="65">
        <f t="shared" si="10"/>
        <v>8010.2</v>
      </c>
      <c r="AS26" s="52">
        <f t="shared" si="11"/>
        <v>79.039999999999992</v>
      </c>
      <c r="AT26" s="52">
        <f t="shared" si="12"/>
        <v>-1.960000000000008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41">
        <v>1908446154</v>
      </c>
      <c r="C27" s="141" t="s">
        <v>70</v>
      </c>
      <c r="D27" s="47">
        <v>6578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35">
        <f t="shared" si="6"/>
        <v>6578</v>
      </c>
      <c r="AD27" s="141">
        <f t="shared" si="0"/>
        <v>6578</v>
      </c>
      <c r="AE27" s="49">
        <f t="shared" si="1"/>
        <v>180.89500000000001</v>
      </c>
      <c r="AF27" s="49">
        <f t="shared" si="2"/>
        <v>62.491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180.89500000000001</v>
      </c>
      <c r="AP27" s="51"/>
      <c r="AQ27" s="63">
        <v>100</v>
      </c>
      <c r="AR27" s="65">
        <f t="shared" si="10"/>
        <v>6297.1049999999996</v>
      </c>
      <c r="AS27" s="52">
        <f t="shared" si="11"/>
        <v>62.491</v>
      </c>
      <c r="AT27" s="52">
        <f t="shared" si="12"/>
        <v>-37.509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65" t="s">
        <v>71</v>
      </c>
      <c r="B28" s="166"/>
      <c r="C28" s="166"/>
      <c r="D28" s="81">
        <f t="shared" ref="D28:K28" si="13">SUM(D7:D27)</f>
        <v>258121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70</v>
      </c>
      <c r="L28" s="81">
        <f t="shared" ref="L28:Z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20</v>
      </c>
      <c r="P28" s="81">
        <f t="shared" si="14"/>
        <v>240</v>
      </c>
      <c r="Q28" s="81">
        <f t="shared" si="14"/>
        <v>0</v>
      </c>
      <c r="R28" s="81">
        <f t="shared" si="14"/>
        <v>0</v>
      </c>
      <c r="S28" s="81">
        <f t="shared" si="14"/>
        <v>150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3</v>
      </c>
      <c r="AA28" s="81">
        <f t="shared" ref="AA28:AT28" si="15">SUM(AA7:AA27)</f>
        <v>9</v>
      </c>
      <c r="AB28" s="81">
        <f t="shared" si="15"/>
        <v>0</v>
      </c>
      <c r="AC28" s="82">
        <f t="shared" si="15"/>
        <v>293222</v>
      </c>
      <c r="AD28" s="82">
        <f t="shared" si="15"/>
        <v>258121</v>
      </c>
      <c r="AE28" s="82">
        <f t="shared" si="15"/>
        <v>7098.3275000000021</v>
      </c>
      <c r="AF28" s="82">
        <f t="shared" si="15"/>
        <v>2452.1495</v>
      </c>
      <c r="AG28" s="82">
        <f t="shared" si="15"/>
        <v>116.64500000000001</v>
      </c>
      <c r="AH28" s="82">
        <f t="shared" si="15"/>
        <v>40.28</v>
      </c>
      <c r="AI28" s="82">
        <f t="shared" si="15"/>
        <v>0</v>
      </c>
      <c r="AJ28" s="82">
        <f t="shared" si="15"/>
        <v>0</v>
      </c>
      <c r="AK28" s="82">
        <f t="shared" si="15"/>
        <v>0</v>
      </c>
      <c r="AL28" s="82">
        <f t="shared" si="15"/>
        <v>0</v>
      </c>
      <c r="AM28" s="82">
        <f t="shared" si="15"/>
        <v>0</v>
      </c>
      <c r="AN28" s="82">
        <f t="shared" si="15"/>
        <v>0</v>
      </c>
      <c r="AO28" s="83">
        <f t="shared" si="15"/>
        <v>7108.7775000000011</v>
      </c>
      <c r="AP28" s="82">
        <f t="shared" si="15"/>
        <v>0</v>
      </c>
      <c r="AQ28" s="84">
        <f t="shared" si="15"/>
        <v>2153</v>
      </c>
      <c r="AR28" s="85">
        <f t="shared" si="15"/>
        <v>283854.02749999997</v>
      </c>
      <c r="AS28" s="85">
        <f t="shared" si="15"/>
        <v>2492.4295000000002</v>
      </c>
      <c r="AT28" s="85">
        <f t="shared" si="15"/>
        <v>339.42949999999996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67" t="s">
        <v>72</v>
      </c>
      <c r="B29" s="180"/>
      <c r="C29" s="168"/>
      <c r="D29" s="90">
        <f t="shared" ref="D29:AB29" si="16">D4+D5-D28</f>
        <v>1060559</v>
      </c>
      <c r="E29" s="90">
        <f t="shared" si="16"/>
        <v>0</v>
      </c>
      <c r="F29" s="90">
        <f t="shared" si="16"/>
        <v>0</v>
      </c>
      <c r="G29" s="90">
        <f t="shared" si="16"/>
        <v>0</v>
      </c>
      <c r="H29" s="90">
        <f t="shared" si="16"/>
        <v>0</v>
      </c>
      <c r="I29" s="90">
        <f t="shared" si="16"/>
        <v>0</v>
      </c>
      <c r="J29" s="90">
        <f t="shared" si="16"/>
        <v>0</v>
      </c>
      <c r="K29" s="90">
        <f t="shared" si="16"/>
        <v>3220</v>
      </c>
      <c r="L29" s="90">
        <f t="shared" si="16"/>
        <v>0</v>
      </c>
      <c r="M29" s="90">
        <f t="shared" si="16"/>
        <v>2890</v>
      </c>
      <c r="N29" s="90">
        <f t="shared" si="16"/>
        <v>0</v>
      </c>
      <c r="O29" s="90">
        <f t="shared" si="16"/>
        <v>1200</v>
      </c>
      <c r="P29" s="90">
        <f t="shared" si="16"/>
        <v>1980</v>
      </c>
      <c r="Q29" s="90">
        <f t="shared" si="16"/>
        <v>0</v>
      </c>
      <c r="R29" s="90">
        <f t="shared" si="16"/>
        <v>0</v>
      </c>
      <c r="S29" s="90">
        <f t="shared" si="16"/>
        <v>671</v>
      </c>
      <c r="T29" s="90">
        <f t="shared" si="16"/>
        <v>0</v>
      </c>
      <c r="U29" s="90">
        <f t="shared" si="16"/>
        <v>0</v>
      </c>
      <c r="V29" s="90">
        <f t="shared" si="16"/>
        <v>0</v>
      </c>
      <c r="W29" s="90">
        <f t="shared" si="16"/>
        <v>0</v>
      </c>
      <c r="X29" s="90">
        <f t="shared" si="16"/>
        <v>0</v>
      </c>
      <c r="Y29" s="90">
        <f t="shared" si="16"/>
        <v>0</v>
      </c>
      <c r="Z29" s="90">
        <f t="shared" si="16"/>
        <v>223</v>
      </c>
      <c r="AA29" s="90">
        <f t="shared" si="16"/>
        <v>219</v>
      </c>
      <c r="AB29" s="90">
        <f t="shared" si="16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46"/>
      <c r="E33" s="146"/>
      <c r="F33" s="146"/>
      <c r="G33" s="146"/>
      <c r="H33" s="146"/>
      <c r="I33" s="146"/>
      <c r="J33" s="146"/>
      <c r="K33" s="146"/>
      <c r="L33" s="113"/>
      <c r="M33" s="146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44"/>
      <c r="E34" s="144"/>
      <c r="F34" s="144"/>
      <c r="G34" s="144"/>
      <c r="H34" s="144"/>
      <c r="I34" s="144"/>
      <c r="J34" s="144"/>
      <c r="K34" s="144"/>
      <c r="L34" s="144"/>
      <c r="M34" s="146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44"/>
      <c r="E35" s="144"/>
      <c r="F35" s="144"/>
      <c r="G35" s="144"/>
      <c r="H35" s="144"/>
      <c r="I35" s="144"/>
      <c r="J35" s="144"/>
      <c r="K35" s="144"/>
      <c r="L35" s="144"/>
      <c r="M35" s="146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44"/>
      <c r="E36" s="144"/>
      <c r="F36" s="144"/>
      <c r="G36" s="144"/>
      <c r="H36" s="144"/>
      <c r="I36" s="144"/>
      <c r="J36" s="144"/>
      <c r="K36" s="144"/>
      <c r="L36" s="115"/>
      <c r="M36" s="146"/>
      <c r="O36" s="99"/>
      <c r="AR36" s="44"/>
      <c r="AS36" s="100"/>
      <c r="AT36" s="100"/>
    </row>
    <row r="37" spans="1:47" ht="15.75">
      <c r="A37" s="107"/>
      <c r="B37" s="107"/>
      <c r="C37" s="56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AR37" s="100"/>
      <c r="AS37" s="100"/>
      <c r="AT37" s="100"/>
    </row>
    <row r="38" spans="1:47" ht="15.75">
      <c r="A38" s="5"/>
      <c r="B38" s="5"/>
      <c r="C38" s="56"/>
      <c r="D38" s="144"/>
      <c r="E38" s="144"/>
      <c r="F38" s="144"/>
      <c r="G38" s="144"/>
      <c r="H38" s="144"/>
      <c r="I38" s="144"/>
      <c r="J38" s="144"/>
      <c r="K38" s="144"/>
      <c r="L38" s="115"/>
      <c r="M38" s="146"/>
      <c r="AR38" s="44"/>
      <c r="AS38" s="5"/>
      <c r="AT38" s="100"/>
    </row>
    <row r="39" spans="1:47" ht="15.75">
      <c r="A39" s="5"/>
      <c r="B39" s="5"/>
      <c r="C39" s="56"/>
      <c r="D39" s="145"/>
      <c r="E39" s="145"/>
      <c r="F39" s="145"/>
      <c r="G39" s="145"/>
      <c r="H39" s="145"/>
      <c r="I39" s="145"/>
      <c r="J39" s="145"/>
      <c r="K39" s="145"/>
      <c r="L39" s="145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1" priority="26" stopIfTrue="1" operator="greaterThan">
      <formula>0</formula>
    </cfRule>
  </conditionalFormatting>
  <conditionalFormatting sqref="AQ31">
    <cfRule type="cellIs" dxfId="50" priority="24" operator="greaterThan">
      <formula>$AQ$7:$AQ$18&lt;100</formula>
    </cfRule>
    <cfRule type="cellIs" dxfId="49" priority="25" operator="greaterThan">
      <formula>100</formula>
    </cfRule>
  </conditionalFormatting>
  <conditionalFormatting sqref="D29:J29 Q29:AB29 Q28:AA28 K4:P29">
    <cfRule type="cellIs" dxfId="48" priority="23" operator="equal">
      <formula>212030016606640</formula>
    </cfRule>
  </conditionalFormatting>
  <conditionalFormatting sqref="D29:J29 L29:AB29 L28:AA28 K4:K29">
    <cfRule type="cellIs" dxfId="47" priority="21" operator="equal">
      <formula>$K$4</formula>
    </cfRule>
    <cfRule type="cellIs" dxfId="46" priority="22" operator="equal">
      <formula>2120</formula>
    </cfRule>
  </conditionalFormatting>
  <conditionalFormatting sqref="D29:L29 M4:N29">
    <cfRule type="cellIs" dxfId="45" priority="19" operator="equal">
      <formula>$M$4</formula>
    </cfRule>
    <cfRule type="cellIs" dxfId="44" priority="20" operator="equal">
      <formula>300</formula>
    </cfRule>
  </conditionalFormatting>
  <conditionalFormatting sqref="O4:O29">
    <cfRule type="cellIs" dxfId="43" priority="17" operator="equal">
      <formula>$O$4</formula>
    </cfRule>
    <cfRule type="cellIs" dxfId="42" priority="18" operator="equal">
      <formula>1660</formula>
    </cfRule>
  </conditionalFormatting>
  <conditionalFormatting sqref="P4:P29">
    <cfRule type="cellIs" dxfId="41" priority="15" operator="equal">
      <formula>$P$4</formula>
    </cfRule>
    <cfRule type="cellIs" dxfId="40" priority="16" operator="equal">
      <formula>6640</formula>
    </cfRule>
  </conditionalFormatting>
  <conditionalFormatting sqref="AT6:AT28">
    <cfRule type="cellIs" dxfId="39" priority="14" operator="lessThan">
      <formula>0</formula>
    </cfRule>
  </conditionalFormatting>
  <conditionalFormatting sqref="AT7:AT18">
    <cfRule type="cellIs" dxfId="38" priority="11" operator="lessThan">
      <formula>0</formula>
    </cfRule>
    <cfRule type="cellIs" dxfId="37" priority="12" operator="lessThan">
      <formula>0</formula>
    </cfRule>
    <cfRule type="cellIs" dxfId="36" priority="13" operator="lessThan">
      <formula>0</formula>
    </cfRule>
  </conditionalFormatting>
  <conditionalFormatting sqref="L28:AA28 K4:K28">
    <cfRule type="cellIs" dxfId="35" priority="10" operator="equal">
      <formula>$K$4</formula>
    </cfRule>
  </conditionalFormatting>
  <conditionalFormatting sqref="D4 D6:D29">
    <cfRule type="cellIs" dxfId="34" priority="9" operator="equal">
      <formula>$D$4</formula>
    </cfRule>
  </conditionalFormatting>
  <conditionalFormatting sqref="S4:S29">
    <cfRule type="cellIs" dxfId="33" priority="8" operator="equal">
      <formula>$S$4</formula>
    </cfRule>
  </conditionalFormatting>
  <conditionalFormatting sqref="Z4:Z29">
    <cfRule type="cellIs" dxfId="32" priority="7" operator="equal">
      <formula>$Z$4</formula>
    </cfRule>
  </conditionalFormatting>
  <conditionalFormatting sqref="AA4:AA29">
    <cfRule type="cellIs" dxfId="31" priority="6" operator="equal">
      <formula>$AA$4</formula>
    </cfRule>
  </conditionalFormatting>
  <conditionalFormatting sqref="AB4:AB29">
    <cfRule type="cellIs" dxfId="30" priority="5" operator="equal">
      <formula>$AB$4</formula>
    </cfRule>
  </conditionalFormatting>
  <conditionalFormatting sqref="AB29">
    <cfRule type="cellIs" dxfId="29" priority="4" operator="equal">
      <formula>$AB$4</formula>
    </cfRule>
  </conditionalFormatting>
  <conditionalFormatting sqref="AT7:AT28">
    <cfRule type="cellIs" dxfId="28" priority="1" operator="lessThan">
      <formula>0</formula>
    </cfRule>
    <cfRule type="cellIs" dxfId="27" priority="2" operator="lessThan">
      <formula>0</formula>
    </cfRule>
    <cfRule type="cellIs" dxfId="26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xSplit="25" ySplit="8" topLeftCell="Z24" activePane="bottomRight" state="frozen"/>
      <selection pane="topRight" activeCell="Z1" sqref="Z1"/>
      <selection pane="bottomLeft" activeCell="A9" sqref="A9"/>
      <selection pane="bottomRight" activeCell="D31" sqref="D3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</row>
    <row r="2" spans="1:56" ht="21" customHeight="1" thickBot="1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</row>
    <row r="3" spans="1:56" ht="18.75">
      <c r="A3" s="173" t="s">
        <v>124</v>
      </c>
      <c r="B3" s="174"/>
      <c r="C3" s="181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</row>
    <row r="4" spans="1:56">
      <c r="A4" s="163" t="s">
        <v>3</v>
      </c>
      <c r="B4" s="163"/>
      <c r="C4" s="153"/>
      <c r="D4" s="153">
        <v>1060559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2">
        <v>3220</v>
      </c>
      <c r="L4" s="152">
        <v>0</v>
      </c>
      <c r="M4" s="163">
        <v>2890</v>
      </c>
      <c r="N4" s="163"/>
      <c r="O4" s="152">
        <v>1200</v>
      </c>
      <c r="P4" s="152">
        <v>1980</v>
      </c>
      <c r="Q4" s="3">
        <v>0</v>
      </c>
      <c r="R4" s="3">
        <v>0</v>
      </c>
      <c r="S4" s="3">
        <v>671</v>
      </c>
      <c r="T4" s="3"/>
      <c r="U4" s="3"/>
      <c r="V4" s="3"/>
      <c r="W4" s="3"/>
      <c r="X4" s="3"/>
      <c r="Y4" s="3"/>
      <c r="Z4" s="3">
        <v>223</v>
      </c>
      <c r="AA4" s="3">
        <v>219</v>
      </c>
      <c r="AB4" s="3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63" t="s">
        <v>4</v>
      </c>
      <c r="B5" s="163"/>
      <c r="C5" s="153"/>
      <c r="D5" s="153"/>
      <c r="E5" s="119"/>
      <c r="F5" s="119"/>
      <c r="G5" s="119"/>
      <c r="H5" s="119"/>
      <c r="I5" s="119"/>
      <c r="J5" s="119"/>
      <c r="K5" s="152"/>
      <c r="L5" s="152"/>
      <c r="M5" s="152"/>
      <c r="N5" s="152"/>
      <c r="O5" s="152"/>
      <c r="P5" s="15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54">
        <v>1908446134</v>
      </c>
      <c r="C7" s="154" t="s">
        <v>51</v>
      </c>
      <c r="D7" s="32">
        <v>6581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6581</v>
      </c>
      <c r="AD7" s="34">
        <f t="shared" ref="AD7:AD27" si="0">D7*1</f>
        <v>6581</v>
      </c>
      <c r="AE7" s="36">
        <f t="shared" ref="AE7:AE27" si="1">D7*2.75%</f>
        <v>180.97749999999999</v>
      </c>
      <c r="AF7" s="36">
        <f t="shared" ref="AF7:AF27" si="2">AD7*0.95%</f>
        <v>62.519500000000001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180.97749999999999</v>
      </c>
      <c r="AP7" s="39"/>
      <c r="AQ7" s="40">
        <v>60</v>
      </c>
      <c r="AR7" s="41">
        <f>AC7-AE7-AG7-AJ7-AK7-AL7-AM7-AN7-AP7-AQ7</f>
        <v>6340.0225</v>
      </c>
      <c r="AS7" s="42">
        <f t="shared" ref="AS7:AS19" si="4">AF7+AH7+AI7</f>
        <v>62.519500000000001</v>
      </c>
      <c r="AT7" s="43">
        <f t="shared" ref="AT7:AT19" si="5">AS7-AQ7-AN7</f>
        <v>2.5195000000000007</v>
      </c>
      <c r="AU7" s="44"/>
      <c r="AV7" s="183" t="s">
        <v>117</v>
      </c>
      <c r="AW7" s="18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54">
        <v>1908446135</v>
      </c>
      <c r="C8" s="34" t="s">
        <v>52</v>
      </c>
      <c r="D8" s="47">
        <v>2979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35">
        <f t="shared" ref="AC8:AC27" si="6">D8*1+E8*999+F8*499+G8*75+H8*50+I8*30+K8*20+L8*19+M8*10+P8*9+N8*10+J8*29+S8*191+V8*4744+W8*110+X8*450+Y8*110+Z8*191+AA8*182+AB8*182+U8*30+T8*350+R8*4+Q8*5+O8*9</f>
        <v>2979</v>
      </c>
      <c r="AD8" s="154">
        <f t="shared" si="0"/>
        <v>2979</v>
      </c>
      <c r="AE8" s="49">
        <f t="shared" si="1"/>
        <v>81.922499999999999</v>
      </c>
      <c r="AF8" s="49">
        <f t="shared" si="2"/>
        <v>28.3005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81.922499999999999</v>
      </c>
      <c r="AP8" s="51"/>
      <c r="AQ8" s="40">
        <v>77</v>
      </c>
      <c r="AR8" s="41">
        <f>AC8-AE8-AG8-AJ8-AK8-AL8-AM8-AN8-AP8-AQ8</f>
        <v>2820.0774999999999</v>
      </c>
      <c r="AS8" s="52">
        <f t="shared" si="4"/>
        <v>28.3005</v>
      </c>
      <c r="AT8" s="53">
        <f t="shared" si="5"/>
        <v>-48.6995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54">
        <v>1908446136</v>
      </c>
      <c r="C9" s="154" t="s">
        <v>53</v>
      </c>
      <c r="D9" s="47">
        <v>14813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35">
        <f t="shared" si="6"/>
        <v>14813</v>
      </c>
      <c r="AD9" s="154">
        <f t="shared" si="0"/>
        <v>14813</v>
      </c>
      <c r="AE9" s="49">
        <f t="shared" si="1"/>
        <v>407.35750000000002</v>
      </c>
      <c r="AF9" s="49">
        <f t="shared" si="2"/>
        <v>140.7235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407.35750000000002</v>
      </c>
      <c r="AP9" s="51"/>
      <c r="AQ9" s="40">
        <v>125</v>
      </c>
      <c r="AR9" s="41">
        <f t="shared" ref="AR9:AR27" si="10">AC9-AE9-AG9-AJ9-AK9-AL9-AM9-AN9-AP9-AQ9</f>
        <v>14280.6425</v>
      </c>
      <c r="AS9" s="52">
        <f t="shared" si="4"/>
        <v>140.7235</v>
      </c>
      <c r="AT9" s="53">
        <f t="shared" si="5"/>
        <v>15.723500000000001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54">
        <v>1908446137</v>
      </c>
      <c r="C10" s="154" t="s">
        <v>54</v>
      </c>
      <c r="D10" s="47">
        <v>5555</v>
      </c>
      <c r="E10" s="48"/>
      <c r="F10" s="47"/>
      <c r="G10" s="48"/>
      <c r="H10" s="48"/>
      <c r="I10" s="48"/>
      <c r="J10" s="48"/>
      <c r="K10" s="48"/>
      <c r="L10" s="48"/>
      <c r="M10" s="48">
        <v>500</v>
      </c>
      <c r="N10" s="48"/>
      <c r="O10" s="48"/>
      <c r="P10" s="48">
        <v>20</v>
      </c>
      <c r="Q10" s="154"/>
      <c r="R10" s="154"/>
      <c r="S10" s="154">
        <v>1</v>
      </c>
      <c r="T10" s="154"/>
      <c r="U10" s="154"/>
      <c r="V10" s="154"/>
      <c r="W10" s="154"/>
      <c r="X10" s="154"/>
      <c r="Y10" s="154"/>
      <c r="Z10" s="154"/>
      <c r="AA10" s="154"/>
      <c r="AB10" s="154"/>
      <c r="AC10" s="35">
        <f t="shared" si="6"/>
        <v>10926</v>
      </c>
      <c r="AD10" s="154">
        <f>D10*1</f>
        <v>5555</v>
      </c>
      <c r="AE10" s="49">
        <f>D10*2.75%</f>
        <v>152.76249999999999</v>
      </c>
      <c r="AF10" s="49">
        <f>AD10*0.95%</f>
        <v>52.772500000000001</v>
      </c>
      <c r="AG10" s="36">
        <f t="shared" si="7"/>
        <v>142.44999999999999</v>
      </c>
      <c r="AH10" s="49">
        <f t="shared" si="3"/>
        <v>49.21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167.0625</v>
      </c>
      <c r="AP10" s="51"/>
      <c r="AQ10" s="40">
        <v>50</v>
      </c>
      <c r="AR10" s="41">
        <f t="shared" si="10"/>
        <v>10580.787499999999</v>
      </c>
      <c r="AS10" s="52">
        <f>AF10+AH10+AI10</f>
        <v>101.9825</v>
      </c>
      <c r="AT10" s="53">
        <f>AS10-AQ10-AN10</f>
        <v>51.982500000000002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54">
        <v>1908446138</v>
      </c>
      <c r="C11" s="57" t="s">
        <v>97</v>
      </c>
      <c r="D11" s="47">
        <v>4830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35">
        <f t="shared" si="6"/>
        <v>4830</v>
      </c>
      <c r="AD11" s="154">
        <f t="shared" si="0"/>
        <v>4830</v>
      </c>
      <c r="AE11" s="49">
        <f t="shared" si="1"/>
        <v>132.82499999999999</v>
      </c>
      <c r="AF11" s="49">
        <f t="shared" si="2"/>
        <v>45.884999999999998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132.82499999999999</v>
      </c>
      <c r="AP11" s="51"/>
      <c r="AQ11" s="40">
        <v>45</v>
      </c>
      <c r="AR11" s="41">
        <f t="shared" si="10"/>
        <v>4652.1750000000002</v>
      </c>
      <c r="AS11" s="52">
        <f t="shared" si="4"/>
        <v>45.884999999999998</v>
      </c>
      <c r="AT11" s="53">
        <f t="shared" si="5"/>
        <v>0.88499999999999801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54">
        <v>1908446139</v>
      </c>
      <c r="C12" s="154" t="s">
        <v>56</v>
      </c>
      <c r="D12" s="47">
        <v>6942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35">
        <f t="shared" si="6"/>
        <v>6942</v>
      </c>
      <c r="AD12" s="154">
        <f>D12*1</f>
        <v>6942</v>
      </c>
      <c r="AE12" s="49">
        <f>D12*2.75%</f>
        <v>190.905</v>
      </c>
      <c r="AF12" s="49">
        <f>AD12*0.95%</f>
        <v>65.948999999999998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190.905</v>
      </c>
      <c r="AP12" s="51"/>
      <c r="AQ12" s="40">
        <v>41</v>
      </c>
      <c r="AR12" s="41">
        <f t="shared" si="10"/>
        <v>6710.0950000000003</v>
      </c>
      <c r="AS12" s="52">
        <f>AF12+AH12+AI12</f>
        <v>65.948999999999998</v>
      </c>
      <c r="AT12" s="53">
        <f>AS12-AQ12-AN12</f>
        <v>24.948999999999998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54">
        <v>1908446140</v>
      </c>
      <c r="C13" s="154" t="s">
        <v>57</v>
      </c>
      <c r="D13" s="47">
        <v>3895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35">
        <f>D13*1+E13*999+F13*499+G13*75+H13*50+I13*30+K13*20+L13*19+M13*10+P13*9+N13*10+J13*29+S13*191+V13*4744+W13*110+X13*450+Y13*110+Z13*191+AA13*182+AB13*182+U13*30+T13*350+R13*4+Q13*5+O13*9</f>
        <v>3895</v>
      </c>
      <c r="AD13" s="154">
        <f t="shared" si="0"/>
        <v>3895</v>
      </c>
      <c r="AE13" s="49">
        <f t="shared" si="1"/>
        <v>107.1125</v>
      </c>
      <c r="AF13" s="49">
        <f t="shared" si="2"/>
        <v>37.002499999999998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107.1125</v>
      </c>
      <c r="AP13" s="51"/>
      <c r="AQ13" s="40">
        <v>27</v>
      </c>
      <c r="AR13" s="41">
        <f t="shared" si="10"/>
        <v>3760.8874999999998</v>
      </c>
      <c r="AS13" s="52">
        <f t="shared" si="4"/>
        <v>37.002499999999998</v>
      </c>
      <c r="AT13" s="53">
        <f>AS13-AQ13-AN13</f>
        <v>10.002499999999998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54">
        <v>1908446141</v>
      </c>
      <c r="C14" s="154" t="s">
        <v>58</v>
      </c>
      <c r="D14" s="47">
        <v>8258</v>
      </c>
      <c r="E14" s="48"/>
      <c r="F14" s="47"/>
      <c r="G14" s="48"/>
      <c r="H14" s="48"/>
      <c r="I14" s="48"/>
      <c r="J14" s="48"/>
      <c r="K14" s="48">
        <v>60</v>
      </c>
      <c r="L14" s="48"/>
      <c r="M14" s="48"/>
      <c r="N14" s="48"/>
      <c r="O14" s="48"/>
      <c r="P14" s="48">
        <v>100</v>
      </c>
      <c r="Q14" s="154"/>
      <c r="R14" s="154"/>
      <c r="S14" s="154"/>
      <c r="T14" s="154"/>
      <c r="U14" s="154"/>
      <c r="V14" s="154"/>
      <c r="W14" s="154"/>
      <c r="X14" s="154"/>
      <c r="Y14" s="154"/>
      <c r="Z14" s="154">
        <v>5</v>
      </c>
      <c r="AA14" s="154"/>
      <c r="AB14" s="154"/>
      <c r="AC14" s="35">
        <f>D14*1+E14*999+F14*499+G14*75+H14*50+I14*30+K14*20+L14*19+M14*10+P14*9+N14*10+J14*29+S14*191+V14*4744+W14*110+X14*450+Y14*110+Z14*191+AA14*182+AB14*182+U14*30+T14*350+R14*4+Q14*5+O14*9</f>
        <v>11313</v>
      </c>
      <c r="AD14" s="154">
        <f t="shared" si="0"/>
        <v>8258</v>
      </c>
      <c r="AE14" s="49">
        <f t="shared" si="1"/>
        <v>227.095</v>
      </c>
      <c r="AF14" s="49">
        <f t="shared" si="2"/>
        <v>78.450999999999993</v>
      </c>
      <c r="AG14" s="36">
        <f t="shared" si="7"/>
        <v>57.75</v>
      </c>
      <c r="AH14" s="49">
        <f t="shared" si="3"/>
        <v>19.95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231.495</v>
      </c>
      <c r="AP14" s="51"/>
      <c r="AQ14" s="40">
        <v>78</v>
      </c>
      <c r="AR14" s="41">
        <f>AC14-AE14-AG14-AJ14-AK14-AL14-AM14-AN14-AP14-AQ14</f>
        <v>10950.155000000001</v>
      </c>
      <c r="AS14" s="52">
        <f t="shared" si="4"/>
        <v>98.400999999999996</v>
      </c>
      <c r="AT14" s="60">
        <f t="shared" si="5"/>
        <v>20.400999999999996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54">
        <v>1908446142</v>
      </c>
      <c r="C15" s="61" t="s">
        <v>59</v>
      </c>
      <c r="D15" s="47">
        <v>12872</v>
      </c>
      <c r="E15" s="48"/>
      <c r="F15" s="47"/>
      <c r="G15" s="48"/>
      <c r="H15" s="48"/>
      <c r="I15" s="48"/>
      <c r="J15" s="48"/>
      <c r="K15" s="48">
        <v>30</v>
      </c>
      <c r="L15" s="48"/>
      <c r="M15" s="48"/>
      <c r="N15" s="48"/>
      <c r="O15" s="48"/>
      <c r="P15" s="48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35">
        <f t="shared" si="6"/>
        <v>13472</v>
      </c>
      <c r="AD15" s="154">
        <f t="shared" si="0"/>
        <v>12872</v>
      </c>
      <c r="AE15" s="49">
        <f t="shared" si="1"/>
        <v>353.98</v>
      </c>
      <c r="AF15" s="49">
        <f t="shared" si="2"/>
        <v>122.28399999999999</v>
      </c>
      <c r="AG15" s="36">
        <f t="shared" si="7"/>
        <v>16.5</v>
      </c>
      <c r="AH15" s="49">
        <f t="shared" si="3"/>
        <v>5.7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354.80500000000001</v>
      </c>
      <c r="AP15" s="51"/>
      <c r="AQ15" s="40">
        <v>110</v>
      </c>
      <c r="AR15" s="41">
        <f t="shared" si="10"/>
        <v>12991.52</v>
      </c>
      <c r="AS15" s="52">
        <f>AF15+AH15+AI15</f>
        <v>127.98399999999999</v>
      </c>
      <c r="AT15" s="53">
        <f>AS15-AQ15-AN15</f>
        <v>17.983999999999995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54">
        <v>1908446143</v>
      </c>
      <c r="C16" s="154" t="s">
        <v>60</v>
      </c>
      <c r="D16" s="47">
        <v>20519</v>
      </c>
      <c r="E16" s="48"/>
      <c r="F16" s="47"/>
      <c r="G16" s="48"/>
      <c r="H16" s="48"/>
      <c r="I16" s="48"/>
      <c r="J16" s="48"/>
      <c r="K16" s="48">
        <v>50</v>
      </c>
      <c r="L16" s="48"/>
      <c r="M16" s="48">
        <v>50</v>
      </c>
      <c r="N16" s="48"/>
      <c r="O16" s="48"/>
      <c r="P16" s="48">
        <v>100</v>
      </c>
      <c r="Q16" s="154"/>
      <c r="R16" s="154"/>
      <c r="S16" s="154"/>
      <c r="T16" s="154"/>
      <c r="U16" s="154"/>
      <c r="V16" s="154"/>
      <c r="W16" s="154"/>
      <c r="X16" s="154"/>
      <c r="Y16" s="154"/>
      <c r="Z16" s="154">
        <v>1</v>
      </c>
      <c r="AA16" s="154">
        <v>10</v>
      </c>
      <c r="AB16" s="154"/>
      <c r="AC16" s="35">
        <f t="shared" si="6"/>
        <v>24930</v>
      </c>
      <c r="AD16" s="154">
        <f t="shared" si="0"/>
        <v>20519</v>
      </c>
      <c r="AE16" s="49">
        <f t="shared" si="1"/>
        <v>564.27250000000004</v>
      </c>
      <c r="AF16" s="49">
        <f t="shared" si="2"/>
        <v>194.93049999999999</v>
      </c>
      <c r="AG16" s="36">
        <f t="shared" si="7"/>
        <v>66</v>
      </c>
      <c r="AH16" s="49">
        <f t="shared" si="3"/>
        <v>22.8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569.77250000000004</v>
      </c>
      <c r="AP16" s="51"/>
      <c r="AQ16" s="40">
        <v>130</v>
      </c>
      <c r="AR16" s="41">
        <f>AC16-AE16-AG16-AJ16-AK16-AL16-AM16-AN16-AP16-AQ16</f>
        <v>24169.727500000001</v>
      </c>
      <c r="AS16" s="52">
        <f t="shared" si="4"/>
        <v>217.73050000000001</v>
      </c>
      <c r="AT16" s="53">
        <f t="shared" si="5"/>
        <v>87.730500000000006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54">
        <v>1908446144</v>
      </c>
      <c r="C17" s="61" t="s">
        <v>61</v>
      </c>
      <c r="D17" s="47">
        <v>7707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54"/>
      <c r="R17" s="154"/>
      <c r="S17" s="154">
        <v>5</v>
      </c>
      <c r="T17" s="154"/>
      <c r="U17" s="154"/>
      <c r="V17" s="154"/>
      <c r="W17" s="154"/>
      <c r="X17" s="154"/>
      <c r="Y17" s="154"/>
      <c r="Z17" s="154"/>
      <c r="AA17" s="154">
        <v>3</v>
      </c>
      <c r="AB17" s="154"/>
      <c r="AC17" s="35">
        <f t="shared" si="6"/>
        <v>10158</v>
      </c>
      <c r="AD17" s="154">
        <f>D17*1</f>
        <v>7707</v>
      </c>
      <c r="AE17" s="49">
        <f>D17*2.75%</f>
        <v>211.9425</v>
      </c>
      <c r="AF17" s="49">
        <f>AD17*0.95%</f>
        <v>73.216499999999996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214.6925</v>
      </c>
      <c r="AP17" s="51"/>
      <c r="AQ17" s="40">
        <v>59</v>
      </c>
      <c r="AR17" s="41">
        <f>AC17-AE17-AG17-AJ17-AK17-AL17-AM17-AN17-AP17-AQ17</f>
        <v>9860.9325000000008</v>
      </c>
      <c r="AS17" s="52">
        <f>AF17+AH17+AI17</f>
        <v>82.241500000000002</v>
      </c>
      <c r="AT17" s="53">
        <f>AS17-AQ17-AN17</f>
        <v>23.241500000000002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54">
        <v>1908446145</v>
      </c>
      <c r="C18" s="57" t="s">
        <v>98</v>
      </c>
      <c r="D18" s="47">
        <v>5554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100</v>
      </c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35">
        <f t="shared" si="6"/>
        <v>6954</v>
      </c>
      <c r="AD18" s="154">
        <f>D18*1</f>
        <v>5554</v>
      </c>
      <c r="AE18" s="49">
        <f>D18*2.75%</f>
        <v>152.73500000000001</v>
      </c>
      <c r="AF18" s="49">
        <f>AD18*0.95%</f>
        <v>52.762999999999998</v>
      </c>
      <c r="AG18" s="36">
        <f t="shared" si="7"/>
        <v>38.5</v>
      </c>
      <c r="AH18" s="49">
        <f t="shared" si="3"/>
        <v>13.299999999999999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156.86000000000001</v>
      </c>
      <c r="AP18" s="51"/>
      <c r="AQ18" s="40">
        <v>150</v>
      </c>
      <c r="AR18" s="41">
        <f t="shared" si="10"/>
        <v>6612.7650000000003</v>
      </c>
      <c r="AS18" s="52">
        <f>AF18+AH18+AI18</f>
        <v>66.063000000000002</v>
      </c>
      <c r="AT18" s="53">
        <f>AS18-AQ18-AN18</f>
        <v>-83.936999999999998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54">
        <v>1908446146</v>
      </c>
      <c r="C19" s="154" t="s">
        <v>63</v>
      </c>
      <c r="D19" s="47">
        <v>9975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35">
        <f t="shared" si="6"/>
        <v>9975</v>
      </c>
      <c r="AD19" s="154">
        <f t="shared" si="0"/>
        <v>9975</v>
      </c>
      <c r="AE19" s="49">
        <f t="shared" si="1"/>
        <v>274.3125</v>
      </c>
      <c r="AF19" s="49">
        <f t="shared" si="2"/>
        <v>94.762500000000003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274.3125</v>
      </c>
      <c r="AP19" s="51"/>
      <c r="AQ19" s="63">
        <v>170</v>
      </c>
      <c r="AR19" s="64">
        <f>AC19-AE19-AG19-AJ19-AK19-AL19-AM19-AN19-AP19-AQ19</f>
        <v>9530.6875</v>
      </c>
      <c r="AS19" s="52">
        <f t="shared" si="4"/>
        <v>94.762500000000003</v>
      </c>
      <c r="AT19" s="52">
        <f t="shared" si="5"/>
        <v>-75.237499999999997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54">
        <v>1908446147</v>
      </c>
      <c r="C20" s="154" t="s">
        <v>64</v>
      </c>
      <c r="D20" s="47">
        <v>3495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35">
        <f t="shared" si="6"/>
        <v>3495</v>
      </c>
      <c r="AD20" s="154">
        <f t="shared" si="0"/>
        <v>3495</v>
      </c>
      <c r="AE20" s="49">
        <f t="shared" si="1"/>
        <v>96.112499999999997</v>
      </c>
      <c r="AF20" s="49">
        <f t="shared" si="2"/>
        <v>33.202500000000001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96.112499999999997</v>
      </c>
      <c r="AP20" s="51"/>
      <c r="AQ20" s="63">
        <v>40</v>
      </c>
      <c r="AR20" s="64">
        <f>AC20-AE20-AG20-AJ20-AK20-AL20-AM20-AN20-AP20-AQ20</f>
        <v>3358.8874999999998</v>
      </c>
      <c r="AS20" s="52">
        <f>AF20+AH20+AI20</f>
        <v>33.202500000000001</v>
      </c>
      <c r="AT20" s="52">
        <f>AS20-AQ20-AN20</f>
        <v>-6.7974999999999994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54">
        <v>1908446148</v>
      </c>
      <c r="C21" s="154" t="s">
        <v>59</v>
      </c>
      <c r="D21" s="47">
        <v>3854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154"/>
      <c r="R21" s="154"/>
      <c r="S21" s="154">
        <v>1</v>
      </c>
      <c r="T21" s="154"/>
      <c r="U21" s="154"/>
      <c r="V21" s="154"/>
      <c r="W21" s="154"/>
      <c r="X21" s="154"/>
      <c r="Y21" s="154"/>
      <c r="Z21" s="154"/>
      <c r="AA21" s="154"/>
      <c r="AB21" s="154"/>
      <c r="AC21" s="35">
        <f t="shared" si="6"/>
        <v>4645</v>
      </c>
      <c r="AD21" s="154">
        <f t="shared" si="0"/>
        <v>3854</v>
      </c>
      <c r="AE21" s="49">
        <f t="shared" si="1"/>
        <v>105.985</v>
      </c>
      <c r="AF21" s="49">
        <f t="shared" si="2"/>
        <v>36.613</v>
      </c>
      <c r="AG21" s="36">
        <f t="shared" si="7"/>
        <v>16.5</v>
      </c>
      <c r="AH21" s="49">
        <f t="shared" si="3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107.08499999999999</v>
      </c>
      <c r="AP21" s="51"/>
      <c r="AQ21" s="63">
        <v>33</v>
      </c>
      <c r="AR21" s="65">
        <f t="shared" si="10"/>
        <v>4489.5150000000003</v>
      </c>
      <c r="AS21" s="52">
        <f t="shared" ref="AS21:AS27" si="11">AF21+AH21+AI21</f>
        <v>42.313000000000002</v>
      </c>
      <c r="AT21" s="52">
        <f t="shared" ref="AT21:AT27" si="12">AS21-AQ21-AN21</f>
        <v>9.3130000000000024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54">
        <v>1908446149</v>
      </c>
      <c r="C22" s="66" t="s">
        <v>65</v>
      </c>
      <c r="D22" s="47">
        <v>15481</v>
      </c>
      <c r="E22" s="48"/>
      <c r="F22" s="47"/>
      <c r="G22" s="48"/>
      <c r="H22" s="48"/>
      <c r="I22" s="48"/>
      <c r="J22" s="48"/>
      <c r="K22" s="48">
        <v>100</v>
      </c>
      <c r="L22" s="48"/>
      <c r="M22" s="48">
        <v>200</v>
      </c>
      <c r="N22" s="48"/>
      <c r="O22" s="48"/>
      <c r="P22" s="48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35">
        <f t="shared" si="6"/>
        <v>19481</v>
      </c>
      <c r="AD22" s="154">
        <f t="shared" si="0"/>
        <v>15481</v>
      </c>
      <c r="AE22" s="49">
        <f t="shared" si="1"/>
        <v>425.72750000000002</v>
      </c>
      <c r="AF22" s="49">
        <f t="shared" si="2"/>
        <v>147.06950000000001</v>
      </c>
      <c r="AG22" s="36">
        <f t="shared" si="7"/>
        <v>110</v>
      </c>
      <c r="AH22" s="49">
        <f t="shared" si="3"/>
        <v>38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433.97750000000002</v>
      </c>
      <c r="AP22" s="51"/>
      <c r="AQ22" s="63">
        <v>135</v>
      </c>
      <c r="AR22" s="65">
        <f>AC22-AE22-AG22-AJ22-AK22-AL22-AM22-AN22-AP22-AQ22</f>
        <v>18810.272499999999</v>
      </c>
      <c r="AS22" s="52">
        <f>AF22+AH22+AI22</f>
        <v>185.06950000000001</v>
      </c>
      <c r="AT22" s="52">
        <f>AS22-AQ22-AN22</f>
        <v>50.069500000000005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54">
        <v>1908446150</v>
      </c>
      <c r="C23" s="154" t="s">
        <v>66</v>
      </c>
      <c r="D23" s="47">
        <v>6300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35">
        <f t="shared" si="6"/>
        <v>6300</v>
      </c>
      <c r="AD23" s="154">
        <f t="shared" si="0"/>
        <v>6300</v>
      </c>
      <c r="AE23" s="49">
        <f t="shared" si="1"/>
        <v>173.25</v>
      </c>
      <c r="AF23" s="49">
        <f t="shared" si="2"/>
        <v>59.85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173.25</v>
      </c>
      <c r="AP23" s="51"/>
      <c r="AQ23" s="63">
        <v>60</v>
      </c>
      <c r="AR23" s="65">
        <f t="shared" si="10"/>
        <v>6066.75</v>
      </c>
      <c r="AS23" s="52">
        <f t="shared" si="11"/>
        <v>59.85</v>
      </c>
      <c r="AT23" s="52">
        <f t="shared" si="12"/>
        <v>-0.14999999999999858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54">
        <v>1908446151</v>
      </c>
      <c r="C24" s="154" t="s">
        <v>67</v>
      </c>
      <c r="D24" s="47">
        <v>17784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100</v>
      </c>
      <c r="Q24" s="154"/>
      <c r="R24" s="154"/>
      <c r="S24" s="154">
        <v>3</v>
      </c>
      <c r="T24" s="154"/>
      <c r="U24" s="154"/>
      <c r="V24" s="154"/>
      <c r="W24" s="154"/>
      <c r="X24" s="154"/>
      <c r="Y24" s="154"/>
      <c r="Z24" s="154"/>
      <c r="AA24" s="154"/>
      <c r="AB24" s="154"/>
      <c r="AC24" s="35">
        <f t="shared" si="6"/>
        <v>19257</v>
      </c>
      <c r="AD24" s="154">
        <f t="shared" si="0"/>
        <v>17784</v>
      </c>
      <c r="AE24" s="49">
        <f t="shared" si="1"/>
        <v>489.06</v>
      </c>
      <c r="AF24" s="49">
        <f t="shared" si="2"/>
        <v>168.94800000000001</v>
      </c>
      <c r="AG24" s="36">
        <f t="shared" si="7"/>
        <v>24.75</v>
      </c>
      <c r="AH24" s="49">
        <f t="shared" si="3"/>
        <v>8.5499999999999989</v>
      </c>
      <c r="AI24" s="49">
        <f t="shared" si="8"/>
        <v>0</v>
      </c>
      <c r="AJ24" s="154"/>
      <c r="AK24" s="154"/>
      <c r="AL24" s="67"/>
      <c r="AM24" s="67"/>
      <c r="AN24" s="37">
        <v>0</v>
      </c>
      <c r="AO24" s="38">
        <f t="shared" si="9"/>
        <v>491.81</v>
      </c>
      <c r="AP24" s="51"/>
      <c r="AQ24" s="63">
        <v>123</v>
      </c>
      <c r="AR24" s="65">
        <f t="shared" si="10"/>
        <v>18620.189999999999</v>
      </c>
      <c r="AS24" s="52">
        <f t="shared" si="11"/>
        <v>177.49800000000002</v>
      </c>
      <c r="AT24" s="52">
        <f t="shared" si="12"/>
        <v>54.498000000000019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54">
        <v>1908446152</v>
      </c>
      <c r="C25" s="154" t="s">
        <v>68</v>
      </c>
      <c r="D25" s="47">
        <v>8636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35">
        <f t="shared" si="6"/>
        <v>8636</v>
      </c>
      <c r="AD25" s="154">
        <f t="shared" si="0"/>
        <v>8636</v>
      </c>
      <c r="AE25" s="49">
        <f t="shared" si="1"/>
        <v>237.49</v>
      </c>
      <c r="AF25" s="49">
        <f t="shared" si="2"/>
        <v>82.042000000000002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237.49</v>
      </c>
      <c r="AP25" s="51"/>
      <c r="AQ25" s="63">
        <v>80</v>
      </c>
      <c r="AR25" s="65">
        <f t="shared" si="10"/>
        <v>8318.51</v>
      </c>
      <c r="AS25" s="52">
        <f t="shared" si="11"/>
        <v>82.042000000000002</v>
      </c>
      <c r="AT25" s="52">
        <f t="shared" si="12"/>
        <v>2.0420000000000016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54">
        <v>1908446153</v>
      </c>
      <c r="C26" s="68" t="s">
        <v>69</v>
      </c>
      <c r="D26" s="47">
        <v>7474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35">
        <f t="shared" si="6"/>
        <v>7474</v>
      </c>
      <c r="AD26" s="154">
        <f t="shared" si="0"/>
        <v>7474</v>
      </c>
      <c r="AE26" s="49">
        <f t="shared" si="1"/>
        <v>205.535</v>
      </c>
      <c r="AF26" s="49">
        <f t="shared" si="2"/>
        <v>71.003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205.535</v>
      </c>
      <c r="AP26" s="51"/>
      <c r="AQ26" s="63">
        <v>68</v>
      </c>
      <c r="AR26" s="65">
        <f t="shared" si="10"/>
        <v>7200.4650000000001</v>
      </c>
      <c r="AS26" s="52">
        <f t="shared" si="11"/>
        <v>71.003</v>
      </c>
      <c r="AT26" s="52">
        <f t="shared" si="12"/>
        <v>3.0030000000000001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54">
        <v>1908446154</v>
      </c>
      <c r="C27" s="154" t="s">
        <v>70</v>
      </c>
      <c r="D27" s="47">
        <v>5237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35">
        <f t="shared" si="6"/>
        <v>5237</v>
      </c>
      <c r="AD27" s="154">
        <f t="shared" si="0"/>
        <v>5237</v>
      </c>
      <c r="AE27" s="49">
        <f t="shared" si="1"/>
        <v>144.01750000000001</v>
      </c>
      <c r="AF27" s="49">
        <f t="shared" si="2"/>
        <v>49.7515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144.01750000000001</v>
      </c>
      <c r="AP27" s="51"/>
      <c r="AQ27" s="63">
        <v>50</v>
      </c>
      <c r="AR27" s="65">
        <f t="shared" si="10"/>
        <v>5042.9825000000001</v>
      </c>
      <c r="AS27" s="52">
        <f t="shared" si="11"/>
        <v>49.7515</v>
      </c>
      <c r="AT27" s="52">
        <f t="shared" si="12"/>
        <v>-0.24849999999999994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65" t="s">
        <v>71</v>
      </c>
      <c r="B28" s="166"/>
      <c r="C28" s="166"/>
      <c r="D28" s="81">
        <f t="shared" ref="D28:K28" si="13">SUM(D7:D27)</f>
        <v>178741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260</v>
      </c>
      <c r="L28" s="81">
        <f t="shared" ref="L28:AT28" si="14">SUM(L7:L27)</f>
        <v>0</v>
      </c>
      <c r="M28" s="81">
        <f t="shared" si="14"/>
        <v>870</v>
      </c>
      <c r="N28" s="81">
        <f t="shared" si="14"/>
        <v>0</v>
      </c>
      <c r="O28" s="81">
        <f t="shared" si="14"/>
        <v>0</v>
      </c>
      <c r="P28" s="81">
        <f t="shared" si="14"/>
        <v>470</v>
      </c>
      <c r="Q28" s="81">
        <f t="shared" si="14"/>
        <v>0</v>
      </c>
      <c r="R28" s="81">
        <f t="shared" si="14"/>
        <v>0</v>
      </c>
      <c r="S28" s="81">
        <f t="shared" si="14"/>
        <v>10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6</v>
      </c>
      <c r="AA28" s="81">
        <f t="shared" si="14"/>
        <v>13</v>
      </c>
      <c r="AB28" s="81">
        <f t="shared" si="14"/>
        <v>0</v>
      </c>
      <c r="AC28" s="82">
        <f t="shared" si="14"/>
        <v>202293</v>
      </c>
      <c r="AD28" s="82">
        <f t="shared" si="14"/>
        <v>178741</v>
      </c>
      <c r="AE28" s="82">
        <f t="shared" si="14"/>
        <v>4915.3775000000005</v>
      </c>
      <c r="AF28" s="82">
        <f t="shared" si="14"/>
        <v>1698.0395000000001</v>
      </c>
      <c r="AG28" s="82">
        <f t="shared" si="14"/>
        <v>498.57499999999999</v>
      </c>
      <c r="AH28" s="82">
        <f t="shared" si="14"/>
        <v>172.23500000000001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4959.3774999999996</v>
      </c>
      <c r="AP28" s="82">
        <f t="shared" si="14"/>
        <v>0</v>
      </c>
      <c r="AQ28" s="84">
        <f t="shared" si="14"/>
        <v>1711</v>
      </c>
      <c r="AR28" s="85">
        <f t="shared" si="14"/>
        <v>195168.04750000002</v>
      </c>
      <c r="AS28" s="85">
        <f t="shared" si="14"/>
        <v>1870.2745000000002</v>
      </c>
      <c r="AT28" s="85">
        <f t="shared" si="14"/>
        <v>159.27450000000002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67" t="s">
        <v>72</v>
      </c>
      <c r="B29" s="180"/>
      <c r="C29" s="168"/>
      <c r="D29" s="90">
        <f t="shared" ref="D29:AB29" si="15">D4+D5-D28</f>
        <v>881818</v>
      </c>
      <c r="E29" s="90">
        <f t="shared" si="15"/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2960</v>
      </c>
      <c r="L29" s="90">
        <f t="shared" si="15"/>
        <v>0</v>
      </c>
      <c r="M29" s="90">
        <f t="shared" si="15"/>
        <v>2020</v>
      </c>
      <c r="N29" s="90">
        <f t="shared" si="15"/>
        <v>0</v>
      </c>
      <c r="O29" s="90">
        <f t="shared" si="15"/>
        <v>1200</v>
      </c>
      <c r="P29" s="90">
        <f t="shared" si="15"/>
        <v>1510</v>
      </c>
      <c r="Q29" s="90">
        <f t="shared" si="15"/>
        <v>0</v>
      </c>
      <c r="R29" s="90">
        <f t="shared" si="15"/>
        <v>0</v>
      </c>
      <c r="S29" s="90">
        <f t="shared" si="15"/>
        <v>661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206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57"/>
      <c r="E33" s="157"/>
      <c r="F33" s="157"/>
      <c r="G33" s="157"/>
      <c r="H33" s="157"/>
      <c r="I33" s="157"/>
      <c r="J33" s="157"/>
      <c r="K33" s="157"/>
      <c r="L33" s="113"/>
      <c r="M33" s="15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55"/>
      <c r="E34" s="155"/>
      <c r="F34" s="155"/>
      <c r="G34" s="155"/>
      <c r="H34" s="155"/>
      <c r="I34" s="155"/>
      <c r="J34" s="155"/>
      <c r="K34" s="155"/>
      <c r="L34" s="155"/>
      <c r="M34" s="157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55"/>
      <c r="E35" s="155"/>
      <c r="F35" s="155"/>
      <c r="G35" s="155"/>
      <c r="H35" s="155"/>
      <c r="I35" s="155"/>
      <c r="J35" s="155"/>
      <c r="K35" s="155"/>
      <c r="L35" s="155"/>
      <c r="M35" s="157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55"/>
      <c r="E36" s="155"/>
      <c r="F36" s="155"/>
      <c r="G36" s="155"/>
      <c r="H36" s="155"/>
      <c r="I36" s="155"/>
      <c r="J36" s="155"/>
      <c r="K36" s="155"/>
      <c r="L36" s="115"/>
      <c r="M36" s="157"/>
      <c r="O36" s="99"/>
      <c r="AR36" s="44"/>
      <c r="AS36" s="100"/>
      <c r="AT36" s="100"/>
    </row>
    <row r="37" spans="1:47" ht="15.75">
      <c r="A37" s="107"/>
      <c r="B37" s="107"/>
      <c r="C37" s="56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AR37" s="100"/>
      <c r="AS37" s="100"/>
      <c r="AT37" s="100"/>
    </row>
    <row r="38" spans="1:47" ht="15.75">
      <c r="A38" s="5"/>
      <c r="B38" s="5"/>
      <c r="C38" s="56"/>
      <c r="D38" s="155"/>
      <c r="E38" s="155"/>
      <c r="F38" s="155"/>
      <c r="G38" s="155"/>
      <c r="H38" s="155"/>
      <c r="I38" s="155"/>
      <c r="J38" s="155"/>
      <c r="K38" s="155"/>
      <c r="L38" s="115"/>
      <c r="M38" s="157"/>
      <c r="AR38" s="44"/>
      <c r="AS38" s="5"/>
      <c r="AT38" s="100"/>
    </row>
    <row r="39" spans="1:47" ht="15.75">
      <c r="A39" s="5"/>
      <c r="B39" s="5"/>
      <c r="C39" s="56"/>
      <c r="D39" s="156"/>
      <c r="E39" s="156"/>
      <c r="F39" s="156"/>
      <c r="G39" s="156"/>
      <c r="H39" s="156"/>
      <c r="I39" s="156"/>
      <c r="J39" s="156"/>
      <c r="K39" s="156"/>
      <c r="L39" s="156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5" priority="26" stopIfTrue="1" operator="greaterThan">
      <formula>0</formula>
    </cfRule>
  </conditionalFormatting>
  <conditionalFormatting sqref="AQ31">
    <cfRule type="cellIs" dxfId="24" priority="24" operator="greaterThan">
      <formula>$AQ$7:$AQ$18&lt;100</formula>
    </cfRule>
    <cfRule type="cellIs" dxfId="23" priority="25" operator="greaterThan">
      <formula>100</formula>
    </cfRule>
  </conditionalFormatting>
  <conditionalFormatting sqref="D29:J29 Q29:AB29 Q28:AA28 K4:P29">
    <cfRule type="cellIs" dxfId="22" priority="23" operator="equal">
      <formula>212030016606640</formula>
    </cfRule>
  </conditionalFormatting>
  <conditionalFormatting sqref="D29:J29 L29:AB29 L28:AA28 K4:K29">
    <cfRule type="cellIs" dxfId="21" priority="21" operator="equal">
      <formula>$K$4</formula>
    </cfRule>
    <cfRule type="cellIs" dxfId="20" priority="22" operator="equal">
      <formula>2120</formula>
    </cfRule>
  </conditionalFormatting>
  <conditionalFormatting sqref="D29:L29 M4:N29">
    <cfRule type="cellIs" dxfId="19" priority="19" operator="equal">
      <formula>$M$4</formula>
    </cfRule>
    <cfRule type="cellIs" dxfId="18" priority="20" operator="equal">
      <formula>300</formula>
    </cfRule>
  </conditionalFormatting>
  <conditionalFormatting sqref="O4:O29">
    <cfRule type="cellIs" dxfId="17" priority="17" operator="equal">
      <formula>$O$4</formula>
    </cfRule>
    <cfRule type="cellIs" dxfId="16" priority="18" operator="equal">
      <formula>1660</formula>
    </cfRule>
  </conditionalFormatting>
  <conditionalFormatting sqref="P4:P29">
    <cfRule type="cellIs" dxfId="15" priority="15" operator="equal">
      <formula>$P$4</formula>
    </cfRule>
    <cfRule type="cellIs" dxfId="14" priority="16" operator="equal">
      <formula>6640</formula>
    </cfRule>
  </conditionalFormatting>
  <conditionalFormatting sqref="AT6:AT28">
    <cfRule type="cellIs" dxfId="13" priority="14" operator="lessThan">
      <formula>0</formula>
    </cfRule>
  </conditionalFormatting>
  <conditionalFormatting sqref="AT7:AT18">
    <cfRule type="cellIs" dxfId="12" priority="11" operator="lessThan">
      <formula>0</formula>
    </cfRule>
    <cfRule type="cellIs" dxfId="11" priority="12" operator="lessThan">
      <formula>0</formula>
    </cfRule>
    <cfRule type="cellIs" dxfId="10" priority="13" operator="lessThan">
      <formula>0</formula>
    </cfRule>
  </conditionalFormatting>
  <conditionalFormatting sqref="L28:AA28 K4:K28">
    <cfRule type="cellIs" dxfId="9" priority="10" operator="equal">
      <formula>$K$4</formula>
    </cfRule>
  </conditionalFormatting>
  <conditionalFormatting sqref="D4 D6:D29">
    <cfRule type="cellIs" dxfId="8" priority="9" operator="equal">
      <formula>$D$4</formula>
    </cfRule>
  </conditionalFormatting>
  <conditionalFormatting sqref="S4:S29">
    <cfRule type="cellIs" dxfId="7" priority="8" operator="equal">
      <formula>$S$4</formula>
    </cfRule>
  </conditionalFormatting>
  <conditionalFormatting sqref="Z4:Z29">
    <cfRule type="cellIs" dxfId="6" priority="7" operator="equal">
      <formula>$Z$4</formula>
    </cfRule>
  </conditionalFormatting>
  <conditionalFormatting sqref="AA4:AA29">
    <cfRule type="cellIs" dxfId="5" priority="6" operator="equal">
      <formula>$AA$4</formula>
    </cfRule>
  </conditionalFormatting>
  <conditionalFormatting sqref="AB4:AB29">
    <cfRule type="cellIs" dxfId="4" priority="5" operator="equal">
      <formula>$AB$4</formula>
    </cfRule>
  </conditionalFormatting>
  <conditionalFormatting sqref="AB29">
    <cfRule type="cellIs" dxfId="3" priority="4" operator="equal">
      <formula>$AB$4</formula>
    </cfRule>
  </conditionalFormatting>
  <conditionalFormatting sqref="AT7:AT28">
    <cfRule type="cellIs" dxfId="2" priority="1" operator="lessThan">
      <formula>0</formula>
    </cfRule>
    <cfRule type="cellIs" dxfId="1" priority="2" operator="less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</row>
    <row r="2" spans="1:56" ht="21" thickBot="1">
      <c r="A2" s="172" t="s">
        <v>1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</row>
    <row r="3" spans="1:56" ht="18.75">
      <c r="A3" s="173" t="s">
        <v>87</v>
      </c>
      <c r="B3" s="174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</row>
    <row r="4" spans="1:56">
      <c r="A4" s="163" t="s">
        <v>3</v>
      </c>
      <c r="B4" s="163"/>
      <c r="C4" s="2"/>
      <c r="D4" s="2">
        <v>300335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3090</v>
      </c>
      <c r="L4" s="4">
        <v>0</v>
      </c>
      <c r="M4" s="163">
        <v>1650</v>
      </c>
      <c r="N4" s="163"/>
      <c r="O4" s="4">
        <v>1360</v>
      </c>
      <c r="P4" s="4">
        <v>3800</v>
      </c>
      <c r="Q4" s="3">
        <v>0</v>
      </c>
      <c r="R4" s="3">
        <v>0</v>
      </c>
      <c r="S4" s="3">
        <v>1161</v>
      </c>
      <c r="T4" s="3"/>
      <c r="U4" s="3"/>
      <c r="V4" s="3"/>
      <c r="W4" s="3"/>
      <c r="X4" s="3"/>
      <c r="Y4" s="3"/>
      <c r="Z4" s="3">
        <v>300</v>
      </c>
      <c r="AA4" s="3">
        <v>745</v>
      </c>
      <c r="AB4" s="3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63" t="s">
        <v>4</v>
      </c>
      <c r="B5" s="163"/>
      <c r="C5" s="2"/>
      <c r="D5" s="2">
        <v>736169</v>
      </c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11456</v>
      </c>
      <c r="E7" s="33"/>
      <c r="F7" s="32"/>
      <c r="G7" s="33"/>
      <c r="H7" s="33"/>
      <c r="I7" s="33"/>
      <c r="J7" s="33"/>
      <c r="K7" s="33"/>
      <c r="L7" s="33"/>
      <c r="M7" s="33">
        <v>50</v>
      </c>
      <c r="N7" s="33"/>
      <c r="O7" s="33"/>
      <c r="P7" s="33">
        <v>220</v>
      </c>
      <c r="Q7" s="34"/>
      <c r="R7" s="34"/>
      <c r="S7" s="34">
        <v>50</v>
      </c>
      <c r="T7" s="34"/>
      <c r="U7" s="34"/>
      <c r="V7" s="34"/>
      <c r="W7" s="34"/>
      <c r="X7" s="34"/>
      <c r="Y7" s="34"/>
      <c r="Z7" s="34"/>
      <c r="AA7" s="34">
        <v>30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29126</v>
      </c>
      <c r="AD7" s="34">
        <f t="shared" ref="AD7:AD28" si="1">D7*1</f>
        <v>11456</v>
      </c>
      <c r="AE7" s="36">
        <f t="shared" ref="AE7:AE28" si="2">D7*2.75%</f>
        <v>315.04000000000002</v>
      </c>
      <c r="AF7" s="36">
        <f t="shared" ref="AF7:AF28" si="3">AD7*0.95%</f>
        <v>108.83199999999999</v>
      </c>
      <c r="AG7" s="36">
        <f>SUM(E7*999+F7*499+G7*75+H7*50+I7*30+K7*20+L7*19+M7*10+P7*9+N7*10+J7*29+R7*4+Q7*5+O7*9)*2.8%</f>
        <v>69.44</v>
      </c>
      <c r="AH7" s="36">
        <f t="shared" ref="AH7:AH28" si="4">SUM(E7*999+F7*499+G7*75+H7*50+I7*30+J7*29+K7*20+L7*19+M7*10+N7*10+O7*9+P7*9+Q7*5+R7*4)*0.95%</f>
        <v>23.56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322.46499999999997</v>
      </c>
      <c r="AP7" s="39"/>
      <c r="AQ7" s="40">
        <v>103</v>
      </c>
      <c r="AR7" s="41">
        <f>AC7-AE7-AG7-AJ7-AK7-AL7-AM7-AN7-AP7-AQ7</f>
        <v>28638.52</v>
      </c>
      <c r="AS7" s="42">
        <f t="shared" ref="AS7:AS19" si="5">AF7+AH7+AI7</f>
        <v>132.392</v>
      </c>
      <c r="AT7" s="43">
        <f t="shared" ref="AT7:AT19" si="6">AS7-AQ7-AN7</f>
        <v>29.391999999999996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3494</v>
      </c>
      <c r="E8" s="48"/>
      <c r="F8" s="47"/>
      <c r="G8" s="48"/>
      <c r="H8" s="48"/>
      <c r="I8" s="48"/>
      <c r="J8" s="48"/>
      <c r="K8" s="48">
        <v>100</v>
      </c>
      <c r="L8" s="48"/>
      <c r="M8" s="48"/>
      <c r="N8" s="48"/>
      <c r="O8" s="48">
        <v>30</v>
      </c>
      <c r="P8" s="48">
        <v>60</v>
      </c>
      <c r="Q8" s="31"/>
      <c r="R8" s="31"/>
      <c r="S8" s="31">
        <v>15</v>
      </c>
      <c r="T8" s="31"/>
      <c r="U8" s="31"/>
      <c r="V8" s="31"/>
      <c r="W8" s="31"/>
      <c r="X8" s="31"/>
      <c r="Y8" s="31"/>
      <c r="Z8" s="31"/>
      <c r="AA8" s="31">
        <v>12</v>
      </c>
      <c r="AB8" s="31"/>
      <c r="AC8" s="35">
        <f t="shared" si="0"/>
        <v>11425</v>
      </c>
      <c r="AD8" s="31">
        <f t="shared" si="1"/>
        <v>3494</v>
      </c>
      <c r="AE8" s="49">
        <f t="shared" si="2"/>
        <v>96.084999999999994</v>
      </c>
      <c r="AF8" s="49">
        <f t="shared" si="3"/>
        <v>33.192999999999998</v>
      </c>
      <c r="AG8" s="36">
        <f t="shared" ref="AG8:AG28" si="7">SUM(E8*999+F8*499+G8*75+H8*50+I8*30+K8*20+L8*19+M8*10+P8*9+N8*10+J8*29+R8*4+Q8*5+O8*9)*2.75%</f>
        <v>77.275000000000006</v>
      </c>
      <c r="AH8" s="49">
        <f t="shared" si="4"/>
        <v>26.695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101.31</v>
      </c>
      <c r="AP8" s="51"/>
      <c r="AQ8" s="40">
        <v>160</v>
      </c>
      <c r="AR8" s="41">
        <f t="shared" ref="AR8:AR28" si="10">AC8-AE8-AG8-AJ8-AK8-AL8-AM8-AN8-AP8-AQ8</f>
        <v>11091.640000000001</v>
      </c>
      <c r="AS8" s="52">
        <f t="shared" si="5"/>
        <v>59.887999999999998</v>
      </c>
      <c r="AT8" s="53">
        <f t="shared" si="6"/>
        <v>-100.11199999999999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17481</v>
      </c>
      <c r="E9" s="48"/>
      <c r="F9" s="47"/>
      <c r="G9" s="48"/>
      <c r="H9" s="48"/>
      <c r="I9" s="48"/>
      <c r="J9" s="48"/>
      <c r="K9" s="48">
        <v>60</v>
      </c>
      <c r="L9" s="48"/>
      <c r="M9" s="48">
        <v>100</v>
      </c>
      <c r="N9" s="48"/>
      <c r="O9" s="48"/>
      <c r="P9" s="48">
        <v>270</v>
      </c>
      <c r="Q9" s="31"/>
      <c r="R9" s="31"/>
      <c r="S9" s="31">
        <v>10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24961</v>
      </c>
      <c r="AD9" s="31">
        <f t="shared" si="1"/>
        <v>17481</v>
      </c>
      <c r="AE9" s="49">
        <f t="shared" si="2"/>
        <v>480.72750000000002</v>
      </c>
      <c r="AF9" s="49">
        <f t="shared" si="3"/>
        <v>166.06950000000001</v>
      </c>
      <c r="AG9" s="36">
        <f t="shared" si="7"/>
        <v>127.325</v>
      </c>
      <c r="AH9" s="49">
        <f t="shared" si="4"/>
        <v>43.984999999999999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492.55250000000001</v>
      </c>
      <c r="AP9" s="51"/>
      <c r="AQ9" s="40">
        <v>133</v>
      </c>
      <c r="AR9" s="41">
        <f t="shared" si="10"/>
        <v>24219.947499999998</v>
      </c>
      <c r="AS9" s="52">
        <f t="shared" si="5"/>
        <v>210.05450000000002</v>
      </c>
      <c r="AT9" s="53">
        <f t="shared" si="6"/>
        <v>77.054500000000019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5758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250</v>
      </c>
      <c r="Q10" s="31"/>
      <c r="R10" s="31"/>
      <c r="S10" s="31">
        <v>15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11813</v>
      </c>
      <c r="AD10" s="31">
        <f>D10*1</f>
        <v>5758</v>
      </c>
      <c r="AE10" s="49">
        <f>D10*2.75%</f>
        <v>158.345</v>
      </c>
      <c r="AF10" s="49">
        <f>AD10*0.95%</f>
        <v>54.701000000000001</v>
      </c>
      <c r="AG10" s="36">
        <f t="shared" si="7"/>
        <v>61.875</v>
      </c>
      <c r="AH10" s="49">
        <f t="shared" si="4"/>
        <v>21.375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165.22</v>
      </c>
      <c r="AP10" s="51"/>
      <c r="AQ10" s="40">
        <v>43</v>
      </c>
      <c r="AR10" s="41">
        <f t="shared" si="10"/>
        <v>11549.78</v>
      </c>
      <c r="AS10" s="52">
        <f>AF10+AH10+AI10</f>
        <v>76.075999999999993</v>
      </c>
      <c r="AT10" s="53">
        <f>AS10-AQ10-AN10</f>
        <v>33.075999999999993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8021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>
        <v>50</v>
      </c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17571</v>
      </c>
      <c r="AD11" s="31">
        <f t="shared" si="1"/>
        <v>8021</v>
      </c>
      <c r="AE11" s="49">
        <f t="shared" si="2"/>
        <v>220.57750000000001</v>
      </c>
      <c r="AF11" s="49">
        <f t="shared" si="3"/>
        <v>76.1995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220.57750000000001</v>
      </c>
      <c r="AP11" s="51"/>
      <c r="AQ11" s="40">
        <v>31</v>
      </c>
      <c r="AR11" s="41">
        <f t="shared" si="10"/>
        <v>17319.422500000001</v>
      </c>
      <c r="AS11" s="52">
        <f t="shared" si="5"/>
        <v>76.1995</v>
      </c>
      <c r="AT11" s="53">
        <f t="shared" si="6"/>
        <v>45.1995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5151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60</v>
      </c>
      <c r="N12" s="48"/>
      <c r="O12" s="48">
        <v>40</v>
      </c>
      <c r="P12" s="48">
        <v>100</v>
      </c>
      <c r="Q12" s="31"/>
      <c r="R12" s="31"/>
      <c r="S12" s="31">
        <v>5</v>
      </c>
      <c r="T12" s="31"/>
      <c r="U12" s="31"/>
      <c r="V12" s="31"/>
      <c r="W12" s="31"/>
      <c r="X12" s="31"/>
      <c r="Y12" s="31"/>
      <c r="Z12" s="31">
        <v>5</v>
      </c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9321</v>
      </c>
      <c r="AD12" s="31">
        <f>D12*1</f>
        <v>5151</v>
      </c>
      <c r="AE12" s="49">
        <f>D12*2.75%</f>
        <v>141.6525</v>
      </c>
      <c r="AF12" s="49">
        <f>AD12*0.95%</f>
        <v>48.9345</v>
      </c>
      <c r="AG12" s="36">
        <f t="shared" si="7"/>
        <v>62.15</v>
      </c>
      <c r="AH12" s="49">
        <f t="shared" si="4"/>
        <v>21.47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147.70250000000001</v>
      </c>
      <c r="AP12" s="51"/>
      <c r="AQ12" s="40">
        <v>66</v>
      </c>
      <c r="AR12" s="41">
        <f t="shared" si="10"/>
        <v>9051.1975000000002</v>
      </c>
      <c r="AS12" s="52">
        <f>AF12+AH12+AI12</f>
        <v>70.404499999999999</v>
      </c>
      <c r="AT12" s="53">
        <f>AS12-AQ12-AN12</f>
        <v>4.4044999999999987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6375</v>
      </c>
      <c r="E13" s="48"/>
      <c r="F13" s="47"/>
      <c r="G13" s="48"/>
      <c r="H13" s="48"/>
      <c r="I13" s="48"/>
      <c r="J13" s="48"/>
      <c r="K13" s="48"/>
      <c r="L13" s="48"/>
      <c r="M13" s="48">
        <v>20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6575</v>
      </c>
      <c r="AD13" s="31">
        <f t="shared" si="1"/>
        <v>6375</v>
      </c>
      <c r="AE13" s="49">
        <f t="shared" si="2"/>
        <v>175.3125</v>
      </c>
      <c r="AF13" s="49">
        <f t="shared" si="3"/>
        <v>60.5625</v>
      </c>
      <c r="AG13" s="36">
        <f t="shared" si="7"/>
        <v>5.5</v>
      </c>
      <c r="AH13" s="49">
        <f t="shared" si="4"/>
        <v>1.9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175.86250000000001</v>
      </c>
      <c r="AP13" s="51"/>
      <c r="AQ13" s="40">
        <v>53</v>
      </c>
      <c r="AR13" s="41">
        <f t="shared" si="10"/>
        <v>6341.1875</v>
      </c>
      <c r="AS13" s="52">
        <f t="shared" si="5"/>
        <v>62.462499999999999</v>
      </c>
      <c r="AT13" s="53">
        <f>AS13-AQ13-AN13</f>
        <v>9.4624999999999986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12915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>
        <v>100</v>
      </c>
      <c r="P14" s="48">
        <v>200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25</v>
      </c>
      <c r="AB14" s="31"/>
      <c r="AC14" s="35">
        <f t="shared" si="0"/>
        <v>29955</v>
      </c>
      <c r="AD14" s="31">
        <f t="shared" si="1"/>
        <v>12915</v>
      </c>
      <c r="AE14" s="49">
        <f t="shared" si="2"/>
        <v>355.16250000000002</v>
      </c>
      <c r="AF14" s="49">
        <f t="shared" si="3"/>
        <v>122.6925</v>
      </c>
      <c r="AG14" s="36">
        <f t="shared" si="7"/>
        <v>129.25</v>
      </c>
      <c r="AH14" s="49">
        <f t="shared" si="4"/>
        <v>44.65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367.53750000000002</v>
      </c>
      <c r="AP14" s="51"/>
      <c r="AQ14" s="40">
        <v>251</v>
      </c>
      <c r="AR14" s="41">
        <f>AC14-AE14-AG14-AJ14-AK14-AL14-AM14-AN14-AP14-AQ14</f>
        <v>29219.587500000001</v>
      </c>
      <c r="AS14" s="52">
        <f t="shared" si="5"/>
        <v>167.3425</v>
      </c>
      <c r="AT14" s="60">
        <f t="shared" si="6"/>
        <v>-83.657499999999999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3598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3598</v>
      </c>
      <c r="AD15" s="31">
        <f t="shared" si="1"/>
        <v>3598</v>
      </c>
      <c r="AE15" s="49">
        <f t="shared" si="2"/>
        <v>98.945000000000007</v>
      </c>
      <c r="AF15" s="49">
        <f t="shared" si="3"/>
        <v>34.180999999999997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98.945000000000007</v>
      </c>
      <c r="AP15" s="51"/>
      <c r="AQ15" s="40"/>
      <c r="AR15" s="41">
        <f t="shared" si="10"/>
        <v>3499.0549999999998</v>
      </c>
      <c r="AS15" s="52">
        <f>AF15+AH15+AI15</f>
        <v>34.180999999999997</v>
      </c>
      <c r="AT15" s="53">
        <f>AS15-AQ15-AN15</f>
        <v>34.180999999999997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19223</v>
      </c>
      <c r="E16" s="48"/>
      <c r="F16" s="47"/>
      <c r="G16" s="48"/>
      <c r="H16" s="48"/>
      <c r="I16" s="48"/>
      <c r="J16" s="48"/>
      <c r="K16" s="48"/>
      <c r="L16" s="48"/>
      <c r="M16" s="48">
        <v>50</v>
      </c>
      <c r="N16" s="48"/>
      <c r="O16" s="48"/>
      <c r="P16" s="48">
        <v>300</v>
      </c>
      <c r="Q16" s="31"/>
      <c r="R16" s="31"/>
      <c r="S16" s="31">
        <v>7</v>
      </c>
      <c r="T16" s="31"/>
      <c r="U16" s="31"/>
      <c r="V16" s="31"/>
      <c r="W16" s="31"/>
      <c r="X16" s="31"/>
      <c r="Y16" s="31"/>
      <c r="Z16" s="31"/>
      <c r="AA16" s="31">
        <v>5</v>
      </c>
      <c r="AB16" s="31"/>
      <c r="AC16" s="35">
        <f t="shared" si="0"/>
        <v>24700</v>
      </c>
      <c r="AD16" s="31">
        <f t="shared" si="1"/>
        <v>19223</v>
      </c>
      <c r="AE16" s="49">
        <f t="shared" si="2"/>
        <v>528.63250000000005</v>
      </c>
      <c r="AF16" s="49">
        <f t="shared" si="3"/>
        <v>182.61849999999998</v>
      </c>
      <c r="AG16" s="36">
        <f t="shared" si="7"/>
        <v>88</v>
      </c>
      <c r="AH16" s="49">
        <f t="shared" si="4"/>
        <v>30.4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538.25750000000005</v>
      </c>
      <c r="AP16" s="51"/>
      <c r="AQ16" s="40">
        <v>135</v>
      </c>
      <c r="AR16" s="41">
        <f>AC16-AE16-AG16-AJ16-AK16-AL16-AM16-AN16-AP16-AQ16</f>
        <v>23948.3675</v>
      </c>
      <c r="AS16" s="52">
        <f t="shared" si="5"/>
        <v>213.01849999999999</v>
      </c>
      <c r="AT16" s="53">
        <f t="shared" si="6"/>
        <v>78.018499999999989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13740</v>
      </c>
      <c r="E17" s="48"/>
      <c r="F17" s="47"/>
      <c r="G17" s="48"/>
      <c r="H17" s="48"/>
      <c r="I17" s="48"/>
      <c r="J17" s="48"/>
      <c r="K17" s="48">
        <v>40</v>
      </c>
      <c r="L17" s="48"/>
      <c r="M17" s="48">
        <v>70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5</v>
      </c>
      <c r="AB17" s="31"/>
      <c r="AC17" s="35">
        <f t="shared" si="0"/>
        <v>19945</v>
      </c>
      <c r="AD17" s="31">
        <f>D17*1</f>
        <v>13740</v>
      </c>
      <c r="AE17" s="49">
        <f>D17*2.75%</f>
        <v>377.85</v>
      </c>
      <c r="AF17" s="49">
        <f>AD17*0.95%</f>
        <v>130.53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383.625</v>
      </c>
      <c r="AP17" s="51"/>
      <c r="AQ17" s="40">
        <v>101</v>
      </c>
      <c r="AR17" s="41">
        <f>AC17-AE17-AG17-AJ17-AK17-AL17-AM17-AN17-AP17-AQ17</f>
        <v>19400.150000000001</v>
      </c>
      <c r="AS17" s="52">
        <f>AF17+AH17+AI17</f>
        <v>153.33000000000001</v>
      </c>
      <c r="AT17" s="53">
        <f>AS17-AQ17-AN17</f>
        <v>52.330000000000013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5140</v>
      </c>
      <c r="E18" s="48"/>
      <c r="F18" s="47"/>
      <c r="G18" s="48"/>
      <c r="H18" s="48"/>
      <c r="I18" s="48"/>
      <c r="J18" s="48"/>
      <c r="K18" s="48">
        <v>50</v>
      </c>
      <c r="L18" s="48"/>
      <c r="M18" s="48"/>
      <c r="N18" s="48"/>
      <c r="O18" s="48"/>
      <c r="P18" s="48">
        <v>50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8500</v>
      </c>
      <c r="AD18" s="31">
        <f>D18*1</f>
        <v>5140</v>
      </c>
      <c r="AE18" s="49">
        <f>D18*2.75%</f>
        <v>141.35</v>
      </c>
      <c r="AF18" s="49">
        <f>AD18*0.95%</f>
        <v>48.83</v>
      </c>
      <c r="AG18" s="36">
        <f t="shared" si="7"/>
        <v>39.875</v>
      </c>
      <c r="AH18" s="49">
        <f t="shared" si="4"/>
        <v>13.775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144.1</v>
      </c>
      <c r="AP18" s="51"/>
      <c r="AQ18" s="40">
        <v>90</v>
      </c>
      <c r="AR18" s="41">
        <f t="shared" si="10"/>
        <v>8228.7749999999996</v>
      </c>
      <c r="AS18" s="52">
        <f>AF18+AH18+AI18</f>
        <v>62.604999999999997</v>
      </c>
      <c r="AT18" s="53">
        <f>AS18-AQ18-AN18</f>
        <v>-27.395000000000003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7196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16746</v>
      </c>
      <c r="AD19" s="31">
        <f t="shared" si="1"/>
        <v>7196</v>
      </c>
      <c r="AE19" s="49">
        <f t="shared" si="2"/>
        <v>197.89000000000001</v>
      </c>
      <c r="AF19" s="49">
        <f t="shared" si="3"/>
        <v>68.361999999999995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197.89000000000001</v>
      </c>
      <c r="AP19" s="51"/>
      <c r="AQ19" s="63">
        <v>150</v>
      </c>
      <c r="AR19" s="64">
        <f t="shared" si="10"/>
        <v>16398.11</v>
      </c>
      <c r="AS19" s="52">
        <f t="shared" si="5"/>
        <v>68.361999999999995</v>
      </c>
      <c r="AT19" s="52">
        <f t="shared" si="6"/>
        <v>-81.638000000000005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5756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5756</v>
      </c>
      <c r="AD20" s="31">
        <f t="shared" si="1"/>
        <v>5756</v>
      </c>
      <c r="AE20" s="49">
        <f t="shared" si="2"/>
        <v>158.29</v>
      </c>
      <c r="AF20" s="49">
        <f t="shared" si="3"/>
        <v>54.682000000000002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158.29</v>
      </c>
      <c r="AP20" s="51"/>
      <c r="AQ20" s="63"/>
      <c r="AR20" s="64">
        <f>AC20-AE20-AG20-AJ20-AK20-AL20-AM20-AN20-AP20-AQ20</f>
        <v>5597.71</v>
      </c>
      <c r="AS20" s="52">
        <f>AF20+AH20+AI20</f>
        <v>54.682000000000002</v>
      </c>
      <c r="AT20" s="52">
        <f>AS20-AQ20-AN20</f>
        <v>54.682000000000002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6681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>
        <v>5</v>
      </c>
      <c r="AB21" s="31"/>
      <c r="AC21" s="35">
        <f t="shared" si="0"/>
        <v>8576</v>
      </c>
      <c r="AD21" s="31">
        <f t="shared" si="1"/>
        <v>6681</v>
      </c>
      <c r="AE21" s="49">
        <f t="shared" si="2"/>
        <v>183.72749999999999</v>
      </c>
      <c r="AF21" s="49">
        <f t="shared" si="3"/>
        <v>63.469499999999996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183.72749999999999</v>
      </c>
      <c r="AP21" s="51"/>
      <c r="AQ21" s="63">
        <v>193</v>
      </c>
      <c r="AR21" s="65">
        <f t="shared" si="10"/>
        <v>8199.2724999999991</v>
      </c>
      <c r="AS21" s="52">
        <f t="shared" ref="AS21:AS28" si="11">AF21+AH21+AI21</f>
        <v>63.469499999999996</v>
      </c>
      <c r="AT21" s="52">
        <f t="shared" ref="AT21:AT28" si="12">AS21-AQ21-AN21</f>
        <v>-129.53050000000002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30000</v>
      </c>
      <c r="E22" s="48"/>
      <c r="F22" s="47"/>
      <c r="G22" s="48"/>
      <c r="H22" s="48"/>
      <c r="I22" s="48"/>
      <c r="J22" s="48"/>
      <c r="K22" s="48">
        <v>200</v>
      </c>
      <c r="L22" s="48"/>
      <c r="M22" s="48"/>
      <c r="N22" s="48"/>
      <c r="O22" s="48"/>
      <c r="P22" s="48">
        <v>120</v>
      </c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30</v>
      </c>
      <c r="AB22" s="31"/>
      <c r="AC22" s="35">
        <f t="shared" si="0"/>
        <v>50270</v>
      </c>
      <c r="AD22" s="31">
        <f t="shared" si="1"/>
        <v>30000</v>
      </c>
      <c r="AE22" s="49">
        <f t="shared" si="2"/>
        <v>825</v>
      </c>
      <c r="AF22" s="49">
        <f t="shared" si="3"/>
        <v>285</v>
      </c>
      <c r="AG22" s="36">
        <f t="shared" si="7"/>
        <v>139.69999999999999</v>
      </c>
      <c r="AH22" s="49">
        <f t="shared" si="4"/>
        <v>48.26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833.8</v>
      </c>
      <c r="AP22" s="51"/>
      <c r="AQ22" s="63">
        <v>265</v>
      </c>
      <c r="AR22" s="65">
        <f>AC22-AE22-AG22-AJ22-AK22-AL22-AM22-AN22-AP22-AQ22</f>
        <v>49040.3</v>
      </c>
      <c r="AS22" s="52">
        <f>AF22+AH22+AI22</f>
        <v>333.26</v>
      </c>
      <c r="AT22" s="52">
        <f>AS22-AQ22-AN22</f>
        <v>68.259999999999991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7607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7607</v>
      </c>
      <c r="AD23" s="31">
        <f t="shared" si="1"/>
        <v>7607</v>
      </c>
      <c r="AE23" s="49">
        <f t="shared" si="2"/>
        <v>209.1925</v>
      </c>
      <c r="AF23" s="49">
        <f t="shared" si="3"/>
        <v>72.266499999999994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209.1925</v>
      </c>
      <c r="AP23" s="51"/>
      <c r="AQ23" s="63">
        <v>100</v>
      </c>
      <c r="AR23" s="65">
        <f t="shared" si="10"/>
        <v>7297.8074999999999</v>
      </c>
      <c r="AS23" s="52">
        <f t="shared" si="11"/>
        <v>72.266499999999994</v>
      </c>
      <c r="AT23" s="52">
        <f t="shared" si="12"/>
        <v>-27.733500000000006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15000</v>
      </c>
      <c r="E24" s="48"/>
      <c r="F24" s="47"/>
      <c r="G24" s="48"/>
      <c r="H24" s="48"/>
      <c r="I24" s="48"/>
      <c r="J24" s="48"/>
      <c r="K24" s="48">
        <v>100</v>
      </c>
      <c r="L24" s="48"/>
      <c r="M24" s="48">
        <v>80</v>
      </c>
      <c r="N24" s="48"/>
      <c r="O24" s="48"/>
      <c r="P24" s="48">
        <v>250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25</v>
      </c>
      <c r="AB24" s="31"/>
      <c r="AC24" s="35">
        <f t="shared" si="0"/>
        <v>34300</v>
      </c>
      <c r="AD24" s="31">
        <f t="shared" si="1"/>
        <v>15000</v>
      </c>
      <c r="AE24" s="49">
        <f t="shared" si="2"/>
        <v>412.5</v>
      </c>
      <c r="AF24" s="49">
        <f t="shared" si="3"/>
        <v>142.5</v>
      </c>
      <c r="AG24" s="36">
        <f t="shared" si="7"/>
        <v>138.875</v>
      </c>
      <c r="AH24" s="49">
        <f t="shared" si="4"/>
        <v>47.975000000000001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424.32499999999999</v>
      </c>
      <c r="AP24" s="51"/>
      <c r="AQ24" s="63">
        <v>119</v>
      </c>
      <c r="AR24" s="65">
        <f t="shared" si="10"/>
        <v>33629.625</v>
      </c>
      <c r="AS24" s="52">
        <f t="shared" si="11"/>
        <v>190.47499999999999</v>
      </c>
      <c r="AT24" s="52">
        <f t="shared" si="12"/>
        <v>71.474999999999994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8954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>
        <v>0</v>
      </c>
      <c r="AC25" s="35">
        <f t="shared" si="0"/>
        <v>8954</v>
      </c>
      <c r="AD25" s="31">
        <f t="shared" si="1"/>
        <v>8954</v>
      </c>
      <c r="AE25" s="49">
        <f t="shared" si="2"/>
        <v>246.23500000000001</v>
      </c>
      <c r="AF25" s="49">
        <f t="shared" si="3"/>
        <v>85.063000000000002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246.23500000000001</v>
      </c>
      <c r="AP25" s="51"/>
      <c r="AQ25" s="63">
        <v>100</v>
      </c>
      <c r="AR25" s="65">
        <f t="shared" si="10"/>
        <v>8607.7649999999994</v>
      </c>
      <c r="AS25" s="52">
        <f t="shared" si="11"/>
        <v>85.063000000000002</v>
      </c>
      <c r="AT25" s="52">
        <f t="shared" si="12"/>
        <v>-14.936999999999998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9300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>
        <v>10</v>
      </c>
      <c r="AB26" s="31"/>
      <c r="AC26" s="35">
        <f t="shared" si="0"/>
        <v>13090</v>
      </c>
      <c r="AD26" s="31">
        <f t="shared" si="1"/>
        <v>9300</v>
      </c>
      <c r="AE26" s="49">
        <f t="shared" si="2"/>
        <v>255.75</v>
      </c>
      <c r="AF26" s="49">
        <f t="shared" si="3"/>
        <v>88.35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255.75</v>
      </c>
      <c r="AP26" s="51"/>
      <c r="AQ26" s="63">
        <v>84</v>
      </c>
      <c r="AR26" s="65">
        <f t="shared" si="10"/>
        <v>12750.25</v>
      </c>
      <c r="AS26" s="52">
        <f t="shared" si="11"/>
        <v>88.35</v>
      </c>
      <c r="AT26" s="52">
        <f t="shared" si="12"/>
        <v>4.3499999999999943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7196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25</v>
      </c>
      <c r="T27" s="31"/>
      <c r="U27" s="31"/>
      <c r="V27" s="31"/>
      <c r="W27" s="31"/>
      <c r="X27" s="31"/>
      <c r="Y27" s="31"/>
      <c r="Z27" s="31"/>
      <c r="AA27" s="31">
        <v>15</v>
      </c>
      <c r="AB27" s="31"/>
      <c r="AC27" s="35">
        <f t="shared" si="0"/>
        <v>14791</v>
      </c>
      <c r="AD27" s="31">
        <f t="shared" si="1"/>
        <v>7196</v>
      </c>
      <c r="AE27" s="49">
        <f t="shared" si="2"/>
        <v>197.89000000000001</v>
      </c>
      <c r="AF27" s="49">
        <f t="shared" si="3"/>
        <v>68.361999999999995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197.89000000000001</v>
      </c>
      <c r="AP27" s="51"/>
      <c r="AQ27" s="63">
        <v>50</v>
      </c>
      <c r="AR27" s="65">
        <f t="shared" si="10"/>
        <v>14543.11</v>
      </c>
      <c r="AS27" s="52">
        <f t="shared" si="11"/>
        <v>68.361999999999995</v>
      </c>
      <c r="AT27" s="52">
        <f t="shared" si="12"/>
        <v>18.361999999999995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65" t="s">
        <v>71</v>
      </c>
      <c r="B29" s="166"/>
      <c r="C29" s="166"/>
      <c r="D29" s="81">
        <f t="shared" ref="D29:AT29" si="14">SUM(D7:D28)</f>
        <v>210042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620</v>
      </c>
      <c r="L29" s="81">
        <f t="shared" ref="L29:N29" si="15">SUM(L7:L18)</f>
        <v>0</v>
      </c>
      <c r="M29" s="81">
        <f>SUM(M7:M27)</f>
        <v>530</v>
      </c>
      <c r="N29" s="81">
        <f t="shared" si="15"/>
        <v>0</v>
      </c>
      <c r="O29" s="81">
        <f>SUM(O7:O27)</f>
        <v>170</v>
      </c>
      <c r="P29" s="81">
        <f>SUM(P7:P27)</f>
        <v>1920</v>
      </c>
      <c r="Q29" s="81">
        <f t="shared" si="14"/>
        <v>0</v>
      </c>
      <c r="R29" s="81">
        <f t="shared" si="14"/>
        <v>0</v>
      </c>
      <c r="S29" s="81">
        <f t="shared" si="14"/>
        <v>407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172</v>
      </c>
      <c r="AB29" s="81">
        <f t="shared" si="14"/>
        <v>0</v>
      </c>
      <c r="AC29" s="82">
        <f t="shared" si="14"/>
        <v>357580</v>
      </c>
      <c r="AD29" s="82">
        <f t="shared" si="14"/>
        <v>210042</v>
      </c>
      <c r="AE29" s="82">
        <f t="shared" si="14"/>
        <v>5776.1549999999997</v>
      </c>
      <c r="AF29" s="82">
        <f t="shared" si="14"/>
        <v>1995.3989999999999</v>
      </c>
      <c r="AG29" s="82">
        <f t="shared" si="14"/>
        <v>1005.2650000000001</v>
      </c>
      <c r="AH29" s="82">
        <f t="shared" si="14"/>
        <v>346.84500000000003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5865.2550000000001</v>
      </c>
      <c r="AP29" s="82">
        <f t="shared" si="14"/>
        <v>0</v>
      </c>
      <c r="AQ29" s="84">
        <f t="shared" si="14"/>
        <v>2227</v>
      </c>
      <c r="AR29" s="85">
        <f>SUM(AR7:AR28)</f>
        <v>348571.57999999996</v>
      </c>
      <c r="AS29" s="85">
        <f>SUM(AS7:AS28)</f>
        <v>2342.2440000000001</v>
      </c>
      <c r="AT29" s="85">
        <f t="shared" si="14"/>
        <v>115.24399999999993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7" t="s">
        <v>72</v>
      </c>
      <c r="B30" s="168"/>
      <c r="C30" s="89"/>
      <c r="D30" s="90">
        <f t="shared" ref="D30:AB30" si="16">D4+D5-D29</f>
        <v>826462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2470</v>
      </c>
      <c r="L30" s="90">
        <f t="shared" si="16"/>
        <v>0</v>
      </c>
      <c r="M30" s="90">
        <f t="shared" si="16"/>
        <v>1120</v>
      </c>
      <c r="N30" s="90">
        <f t="shared" si="16"/>
        <v>0</v>
      </c>
      <c r="O30" s="90">
        <f t="shared" si="16"/>
        <v>1190</v>
      </c>
      <c r="P30" s="90">
        <f t="shared" si="16"/>
        <v>1880</v>
      </c>
      <c r="Q30" s="90">
        <f t="shared" si="16"/>
        <v>0</v>
      </c>
      <c r="R30" s="90">
        <f t="shared" si="16"/>
        <v>0</v>
      </c>
      <c r="S30" s="90">
        <f t="shared" si="16"/>
        <v>754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295</v>
      </c>
      <c r="AA30" s="90">
        <f t="shared" si="16"/>
        <v>573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69" t="s">
        <v>73</v>
      </c>
      <c r="E32" s="169"/>
      <c r="F32" s="169"/>
      <c r="G32" s="169"/>
      <c r="H32" s="169"/>
      <c r="I32" s="169"/>
      <c r="J32" s="169"/>
      <c r="K32" s="169"/>
      <c r="L32" s="169"/>
      <c r="M32" s="169"/>
      <c r="O32" s="99"/>
      <c r="P32" s="44"/>
      <c r="Q32" s="5"/>
      <c r="R32" s="5"/>
      <c r="S32" s="5"/>
      <c r="AR32" s="170" t="s">
        <v>75</v>
      </c>
      <c r="AS32" s="170"/>
      <c r="AT32" s="170"/>
      <c r="AU32" s="100"/>
    </row>
    <row r="33" spans="1:48" ht="15.75">
      <c r="A33" s="5"/>
      <c r="B33" s="5"/>
      <c r="C33" s="56"/>
      <c r="D33" s="160" t="s">
        <v>76</v>
      </c>
      <c r="E33" s="160"/>
      <c r="F33" s="160"/>
      <c r="G33" s="160"/>
      <c r="H33" s="160"/>
      <c r="I33" s="160"/>
      <c r="J33" s="160"/>
      <c r="K33" s="160"/>
      <c r="L33" s="101"/>
      <c r="M33" s="101">
        <v>386746.34749999997</v>
      </c>
      <c r="P33" s="5"/>
      <c r="Q33" s="5"/>
      <c r="R33" s="5"/>
      <c r="AR33" s="102">
        <v>12543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61" t="s">
        <v>77</v>
      </c>
      <c r="E34" s="161"/>
      <c r="F34" s="161"/>
      <c r="G34" s="161"/>
      <c r="H34" s="161"/>
      <c r="I34" s="161"/>
      <c r="J34" s="161"/>
      <c r="K34" s="161"/>
      <c r="L34" s="47"/>
      <c r="M34" s="104"/>
      <c r="N34" s="44"/>
      <c r="O34" s="44"/>
      <c r="P34" s="5"/>
      <c r="Q34" s="5"/>
      <c r="AC34" s="99"/>
      <c r="AQ34" s="5"/>
      <c r="AR34" s="67">
        <v>18807</v>
      </c>
      <c r="AS34" s="67" t="s">
        <v>68</v>
      </c>
      <c r="AT34" s="67"/>
      <c r="AU34" s="5"/>
    </row>
    <row r="35" spans="1:48" ht="15.75">
      <c r="A35" s="5"/>
      <c r="B35" s="5"/>
      <c r="C35" s="56"/>
      <c r="D35" s="158"/>
      <c r="E35" s="158"/>
      <c r="F35" s="158"/>
      <c r="G35" s="158"/>
      <c r="H35" s="158"/>
      <c r="I35" s="158"/>
      <c r="J35" s="158"/>
      <c r="K35" s="158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162" t="s">
        <v>78</v>
      </c>
      <c r="E36" s="162"/>
      <c r="F36" s="162"/>
      <c r="G36" s="162"/>
      <c r="H36" s="162"/>
      <c r="I36" s="162"/>
      <c r="J36" s="162"/>
      <c r="K36" s="162"/>
      <c r="L36" s="31"/>
      <c r="M36" s="104">
        <v>142698</v>
      </c>
      <c r="O36" s="5"/>
      <c r="P36" s="5"/>
      <c r="Q36" s="5"/>
      <c r="AQ36" s="5"/>
      <c r="AR36" s="67">
        <v>9545</v>
      </c>
      <c r="AS36" s="67" t="s">
        <v>64</v>
      </c>
      <c r="AT36" s="67"/>
    </row>
    <row r="37" spans="1:48" ht="15.75">
      <c r="A37" s="5"/>
      <c r="B37" s="5"/>
      <c r="C37" s="56"/>
      <c r="D37" s="160" t="s">
        <v>79</v>
      </c>
      <c r="E37" s="160"/>
      <c r="F37" s="160"/>
      <c r="G37" s="160"/>
      <c r="H37" s="160"/>
      <c r="I37" s="160"/>
      <c r="J37" s="160"/>
      <c r="K37" s="160"/>
      <c r="L37" s="105"/>
      <c r="M37" s="106">
        <f>M35-M36</f>
        <v>244048.34749999997</v>
      </c>
      <c r="O37" s="99"/>
      <c r="AR37" s="50"/>
      <c r="AS37" s="67"/>
      <c r="AT37" s="67"/>
    </row>
    <row r="38" spans="1:48" ht="15.75">
      <c r="A38" s="107"/>
      <c r="B38" s="107"/>
      <c r="C38" s="56"/>
      <c r="D38" s="158" t="s">
        <v>81</v>
      </c>
      <c r="E38" s="158"/>
      <c r="F38" s="158"/>
      <c r="G38" s="158"/>
      <c r="H38" s="158"/>
      <c r="I38" s="158"/>
      <c r="J38" s="158"/>
      <c r="K38" s="158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158" t="s">
        <v>83</v>
      </c>
      <c r="E39" s="158"/>
      <c r="F39" s="158"/>
      <c r="G39" s="158"/>
      <c r="H39" s="158"/>
      <c r="I39" s="158"/>
      <c r="J39" s="158"/>
      <c r="K39" s="158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159" t="s">
        <v>85</v>
      </c>
      <c r="E40" s="159"/>
      <c r="F40" s="159"/>
      <c r="G40" s="159"/>
      <c r="H40" s="159"/>
      <c r="I40" s="159"/>
      <c r="J40" s="159"/>
      <c r="K40" s="159"/>
      <c r="L40" s="108"/>
      <c r="M40" s="109">
        <f>M36+M39</f>
        <v>142746.34749999997</v>
      </c>
      <c r="AO40" s="110"/>
      <c r="AR40" s="102"/>
      <c r="AS40" s="102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66742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96" priority="17" stopIfTrue="1" operator="greaterThan">
      <formula>0</formula>
    </cfRule>
  </conditionalFormatting>
  <conditionalFormatting sqref="AQ32">
    <cfRule type="cellIs" dxfId="395" priority="15" operator="greaterThan">
      <formula>$AQ$7:$AQ$18&lt;100</formula>
    </cfRule>
    <cfRule type="cellIs" dxfId="394" priority="16" operator="greaterThan">
      <formula>100</formula>
    </cfRule>
  </conditionalFormatting>
  <conditionalFormatting sqref="K4:P30 D30:J30 Q30:AB30">
    <cfRule type="cellIs" dxfId="393" priority="14" operator="equal">
      <formula>212030016606640</formula>
    </cfRule>
  </conditionalFormatting>
  <conditionalFormatting sqref="K4:K30 L29:P29 D30:J30 L30:AB30">
    <cfRule type="cellIs" dxfId="392" priority="12" operator="equal">
      <formula>$K$4</formula>
    </cfRule>
    <cfRule type="cellIs" dxfId="391" priority="13" operator="equal">
      <formula>2120</formula>
    </cfRule>
  </conditionalFormatting>
  <conditionalFormatting sqref="M4:N30 D30:L30">
    <cfRule type="cellIs" dxfId="390" priority="10" operator="equal">
      <formula>$M$4</formula>
    </cfRule>
    <cfRule type="cellIs" dxfId="389" priority="11" operator="equal">
      <formula>300</formula>
    </cfRule>
  </conditionalFormatting>
  <conditionalFormatting sqref="O4:O30">
    <cfRule type="cellIs" dxfId="388" priority="8" operator="equal">
      <formula>$O$4</formula>
    </cfRule>
    <cfRule type="cellIs" dxfId="387" priority="9" operator="equal">
      <formula>1660</formula>
    </cfRule>
  </conditionalFormatting>
  <conditionalFormatting sqref="P4:P30">
    <cfRule type="cellIs" dxfId="386" priority="6" operator="equal">
      <formula>$P$4</formula>
    </cfRule>
    <cfRule type="cellIs" dxfId="385" priority="7" operator="equal">
      <formula>6640</formula>
    </cfRule>
  </conditionalFormatting>
  <conditionalFormatting sqref="AT6:AT29">
    <cfRule type="cellIs" dxfId="384" priority="5" operator="lessThan">
      <formula>0</formula>
    </cfRule>
  </conditionalFormatting>
  <conditionalFormatting sqref="AT7:AT18">
    <cfRule type="cellIs" dxfId="383" priority="2" operator="lessThan">
      <formula>0</formula>
    </cfRule>
    <cfRule type="cellIs" dxfId="382" priority="3" operator="lessThan">
      <formula>0</formula>
    </cfRule>
    <cfRule type="cellIs" dxfId="381" priority="4" operator="lessThan">
      <formula>0</formula>
    </cfRule>
  </conditionalFormatting>
  <conditionalFormatting sqref="K4:K29 L29:P29">
    <cfRule type="cellIs" dxfId="380" priority="1" operator="equal">
      <formula>$K$4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15" sqref="P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</row>
    <row r="2" spans="1:56" ht="21" thickBot="1">
      <c r="A2" s="172" t="s">
        <v>1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</row>
    <row r="3" spans="1:56" ht="18.75">
      <c r="A3" s="173" t="s">
        <v>88</v>
      </c>
      <c r="B3" s="174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</row>
    <row r="4" spans="1:56">
      <c r="A4" s="163" t="s">
        <v>3</v>
      </c>
      <c r="B4" s="163"/>
      <c r="C4" s="2"/>
      <c r="D4" s="2">
        <v>826462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2470</v>
      </c>
      <c r="L4" s="4">
        <v>0</v>
      </c>
      <c r="M4" s="163">
        <v>1120</v>
      </c>
      <c r="N4" s="163"/>
      <c r="O4" s="4">
        <v>1190</v>
      </c>
      <c r="P4" s="4">
        <v>1880</v>
      </c>
      <c r="Q4" s="3">
        <v>0</v>
      </c>
      <c r="R4" s="3">
        <v>0</v>
      </c>
      <c r="S4" s="3">
        <v>754</v>
      </c>
      <c r="T4" s="3"/>
      <c r="U4" s="3"/>
      <c r="V4" s="3"/>
      <c r="W4" s="3"/>
      <c r="X4" s="3"/>
      <c r="Y4" s="3"/>
      <c r="Z4" s="3">
        <v>295</v>
      </c>
      <c r="AA4" s="3">
        <v>573</v>
      </c>
      <c r="AB4" s="3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63" t="s">
        <v>4</v>
      </c>
      <c r="B5" s="163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11514</v>
      </c>
      <c r="E7" s="33"/>
      <c r="F7" s="32"/>
      <c r="G7" s="33"/>
      <c r="H7" s="33"/>
      <c r="I7" s="33"/>
      <c r="J7" s="33"/>
      <c r="K7" s="33">
        <v>30</v>
      </c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/>
      <c r="AA7" s="34">
        <v>10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17050</v>
      </c>
      <c r="AD7" s="34">
        <f t="shared" ref="AD7:AD28" si="1">D7*1</f>
        <v>11514</v>
      </c>
      <c r="AE7" s="36">
        <f t="shared" ref="AE7:AE28" si="2">D7*2.75%</f>
        <v>316.63499999999999</v>
      </c>
      <c r="AF7" s="36">
        <f t="shared" ref="AF7:AF28" si="3">AD7*0.95%</f>
        <v>109.383</v>
      </c>
      <c r="AG7" s="36">
        <f>SUM(E7*999+F7*499+G7*75+H7*50+I7*30+K7*20+L7*19+M7*10+P7*9+N7*10+J7*29+R7*4+Q7*5+O7*9)*2.8%</f>
        <v>16.799999999999997</v>
      </c>
      <c r="AH7" s="36">
        <f t="shared" ref="AH7:AH28" si="4">SUM(E7*999+F7*499+G7*75+H7*50+I7*30+J7*29+K7*20+L7*19+M7*10+N7*10+O7*9+P7*9+Q7*5+R7*4)*0.95%</f>
        <v>5.7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317.45999999999998</v>
      </c>
      <c r="AP7" s="39"/>
      <c r="AQ7" s="40">
        <v>287</v>
      </c>
      <c r="AR7" s="41">
        <f>AC7-AE7-AG7-AJ7-AK7-AL7-AM7-AN7-AP7-AQ7</f>
        <v>16429.565000000002</v>
      </c>
      <c r="AS7" s="42">
        <f t="shared" ref="AS7:AS19" si="5">AF7+AH7+AI7</f>
        <v>115.083</v>
      </c>
      <c r="AT7" s="43">
        <f t="shared" ref="AT7:AT19" si="6">AS7-AQ7-AN7</f>
        <v>-171.917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7194</v>
      </c>
      <c r="E8" s="48"/>
      <c r="F8" s="47"/>
      <c r="G8" s="48"/>
      <c r="H8" s="48"/>
      <c r="I8" s="48"/>
      <c r="J8" s="48"/>
      <c r="K8" s="48">
        <v>100</v>
      </c>
      <c r="L8" s="48"/>
      <c r="M8" s="48">
        <v>50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10864</v>
      </c>
      <c r="AD8" s="31">
        <f t="shared" si="1"/>
        <v>7194</v>
      </c>
      <c r="AE8" s="49">
        <f t="shared" si="2"/>
        <v>197.83500000000001</v>
      </c>
      <c r="AF8" s="49">
        <f t="shared" si="3"/>
        <v>68.343000000000004</v>
      </c>
      <c r="AG8" s="36">
        <f t="shared" ref="AG8:AG28" si="7">SUM(E8*999+F8*499+G8*75+H8*50+I8*30+K8*20+L8*19+M8*10+P8*9+N8*10+J8*29+R8*4+Q8*5+O8*9)*2.75%</f>
        <v>100.925</v>
      </c>
      <c r="AH8" s="49">
        <f t="shared" si="4"/>
        <v>34.865000000000002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205.535</v>
      </c>
      <c r="AP8" s="51"/>
      <c r="AQ8" s="40">
        <v>95</v>
      </c>
      <c r="AR8" s="41">
        <f t="shared" ref="AR8:AR28" si="10">AC8-AE8-AG8-AJ8-AK8-AL8-AM8-AN8-AP8-AQ8</f>
        <v>10470.240000000002</v>
      </c>
      <c r="AS8" s="52">
        <f t="shared" si="5"/>
        <v>103.208</v>
      </c>
      <c r="AT8" s="53">
        <f t="shared" si="6"/>
        <v>8.2079999999999984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10929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</v>
      </c>
      <c r="N9" s="48"/>
      <c r="O9" s="48"/>
      <c r="P9" s="48">
        <v>100</v>
      </c>
      <c r="Q9" s="31"/>
      <c r="R9" s="31"/>
      <c r="S9" s="31">
        <v>145</v>
      </c>
      <c r="T9" s="31"/>
      <c r="U9" s="31"/>
      <c r="V9" s="31"/>
      <c r="W9" s="31"/>
      <c r="X9" s="31"/>
      <c r="Y9" s="31"/>
      <c r="Z9" s="31">
        <v>5</v>
      </c>
      <c r="AA9" s="31">
        <v>10</v>
      </c>
      <c r="AB9" s="31"/>
      <c r="AC9" s="35">
        <f t="shared" si="0"/>
        <v>44559</v>
      </c>
      <c r="AD9" s="31">
        <f t="shared" si="1"/>
        <v>10929</v>
      </c>
      <c r="AE9" s="49">
        <f t="shared" si="2"/>
        <v>300.54750000000001</v>
      </c>
      <c r="AF9" s="49">
        <f t="shared" si="3"/>
        <v>103.82549999999999</v>
      </c>
      <c r="AG9" s="36">
        <f t="shared" si="7"/>
        <v>85.25</v>
      </c>
      <c r="AH9" s="49">
        <f t="shared" si="4"/>
        <v>29.45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306.59750000000003</v>
      </c>
      <c r="AP9" s="51"/>
      <c r="AQ9" s="40">
        <v>118</v>
      </c>
      <c r="AR9" s="41">
        <f t="shared" si="10"/>
        <v>44055.202499999999</v>
      </c>
      <c r="AS9" s="52">
        <f t="shared" si="5"/>
        <v>133.27549999999999</v>
      </c>
      <c r="AT9" s="53">
        <f t="shared" si="6"/>
        <v>15.275499999999994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5662</v>
      </c>
      <c r="E10" s="48"/>
      <c r="F10" s="47"/>
      <c r="G10" s="48"/>
      <c r="H10" s="48"/>
      <c r="I10" s="48"/>
      <c r="J10" s="48"/>
      <c r="K10" s="48"/>
      <c r="L10" s="48"/>
      <c r="M10" s="48">
        <v>150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10012</v>
      </c>
      <c r="AD10" s="31">
        <f>D10*1</f>
        <v>5662</v>
      </c>
      <c r="AE10" s="49">
        <f>D10*2.75%</f>
        <v>155.70500000000001</v>
      </c>
      <c r="AF10" s="49">
        <f>AD10*0.95%</f>
        <v>53.789000000000001</v>
      </c>
      <c r="AG10" s="36">
        <f t="shared" si="7"/>
        <v>41.25</v>
      </c>
      <c r="AH10" s="49">
        <f t="shared" si="4"/>
        <v>14.25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159.83000000000001</v>
      </c>
      <c r="AP10" s="51"/>
      <c r="AQ10" s="40">
        <v>35</v>
      </c>
      <c r="AR10" s="41">
        <f t="shared" si="10"/>
        <v>9780.0450000000001</v>
      </c>
      <c r="AS10" s="52">
        <f>AF10+AH10+AI10</f>
        <v>68.039000000000001</v>
      </c>
      <c r="AT10" s="53">
        <f>AS10-AQ10-AN10</f>
        <v>33.039000000000001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5657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5657</v>
      </c>
      <c r="AD11" s="31">
        <f t="shared" si="1"/>
        <v>5657</v>
      </c>
      <c r="AE11" s="49">
        <f t="shared" si="2"/>
        <v>155.5675</v>
      </c>
      <c r="AF11" s="49">
        <f t="shared" si="3"/>
        <v>53.741500000000002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155.5675</v>
      </c>
      <c r="AP11" s="51"/>
      <c r="AQ11" s="40">
        <v>31</v>
      </c>
      <c r="AR11" s="41">
        <f t="shared" si="10"/>
        <v>5470.4324999999999</v>
      </c>
      <c r="AS11" s="52">
        <f t="shared" si="5"/>
        <v>53.741500000000002</v>
      </c>
      <c r="AT11" s="53">
        <f t="shared" si="6"/>
        <v>22.741500000000002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5378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5378</v>
      </c>
      <c r="AD12" s="31">
        <f>D12*1</f>
        <v>5378</v>
      </c>
      <c r="AE12" s="49">
        <f>D12*2.75%</f>
        <v>147.89500000000001</v>
      </c>
      <c r="AF12" s="49">
        <f>AD12*0.95%</f>
        <v>51.091000000000001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147.89500000000001</v>
      </c>
      <c r="AP12" s="51"/>
      <c r="AQ12" s="40">
        <v>30</v>
      </c>
      <c r="AR12" s="41">
        <f t="shared" si="10"/>
        <v>5200.1049999999996</v>
      </c>
      <c r="AS12" s="52">
        <f>AF12+AH12+AI12</f>
        <v>51.091000000000001</v>
      </c>
      <c r="AT12" s="53">
        <f>AS12-AQ12-AN12</f>
        <v>21.091000000000001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4421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50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4871</v>
      </c>
      <c r="AD13" s="31">
        <f t="shared" si="1"/>
        <v>4421</v>
      </c>
      <c r="AE13" s="49">
        <f t="shared" si="2"/>
        <v>121.5775</v>
      </c>
      <c r="AF13" s="49">
        <f t="shared" si="3"/>
        <v>41.999499999999998</v>
      </c>
      <c r="AG13" s="36">
        <f t="shared" si="7"/>
        <v>12.375</v>
      </c>
      <c r="AH13" s="49">
        <f t="shared" si="4"/>
        <v>4.2749999999999995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122.9525</v>
      </c>
      <c r="AP13" s="51"/>
      <c r="AQ13" s="40">
        <v>36</v>
      </c>
      <c r="AR13" s="41">
        <f t="shared" si="10"/>
        <v>4701.0474999999997</v>
      </c>
      <c r="AS13" s="52">
        <f t="shared" si="5"/>
        <v>46.274499999999996</v>
      </c>
      <c r="AT13" s="53">
        <f>AS13-AQ13-AN13</f>
        <v>10.274499999999996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10025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12</v>
      </c>
      <c r="AB14" s="31"/>
      <c r="AC14" s="35">
        <f t="shared" si="0"/>
        <v>23421</v>
      </c>
      <c r="AD14" s="31">
        <f t="shared" si="1"/>
        <v>10025</v>
      </c>
      <c r="AE14" s="49">
        <f t="shared" si="2"/>
        <v>275.6875</v>
      </c>
      <c r="AF14" s="49">
        <f t="shared" si="3"/>
        <v>95.237499999999997</v>
      </c>
      <c r="AG14" s="36">
        <f t="shared" si="7"/>
        <v>96.25</v>
      </c>
      <c r="AH14" s="49">
        <f t="shared" si="4"/>
        <v>33.25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283.38749999999999</v>
      </c>
      <c r="AP14" s="51"/>
      <c r="AQ14" s="40">
        <v>79</v>
      </c>
      <c r="AR14" s="41">
        <f>AC14-AE14-AG14-AJ14-AK14-AL14-AM14-AN14-AP14-AQ14</f>
        <v>22970.0625</v>
      </c>
      <c r="AS14" s="52">
        <f t="shared" si="5"/>
        <v>128.48750000000001</v>
      </c>
      <c r="AT14" s="60">
        <f t="shared" si="6"/>
        <v>49.487500000000011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29074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29074</v>
      </c>
      <c r="AD15" s="31">
        <f t="shared" si="1"/>
        <v>29074</v>
      </c>
      <c r="AE15" s="49">
        <f t="shared" si="2"/>
        <v>799.53499999999997</v>
      </c>
      <c r="AF15" s="49">
        <f t="shared" si="3"/>
        <v>276.20299999999997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799.53499999999997</v>
      </c>
      <c r="AP15" s="51"/>
      <c r="AQ15" s="40">
        <v>244</v>
      </c>
      <c r="AR15" s="41">
        <f t="shared" si="10"/>
        <v>28030.465</v>
      </c>
      <c r="AS15" s="52">
        <f>AF15+AH15+AI15</f>
        <v>276.20299999999997</v>
      </c>
      <c r="AT15" s="53">
        <f>AS15-AQ15-AN15</f>
        <v>32.202999999999975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4419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4419</v>
      </c>
      <c r="AD16" s="31">
        <f t="shared" si="1"/>
        <v>4419</v>
      </c>
      <c r="AE16" s="49">
        <f t="shared" si="2"/>
        <v>121.52249999999999</v>
      </c>
      <c r="AF16" s="49">
        <f t="shared" si="3"/>
        <v>41.980499999999999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121.52249999999999</v>
      </c>
      <c r="AP16" s="51"/>
      <c r="AQ16" s="40"/>
      <c r="AR16" s="41">
        <f>AC16-AE16-AG16-AJ16-AK16-AL16-AM16-AN16-AP16-AQ16</f>
        <v>4297.4775</v>
      </c>
      <c r="AS16" s="52">
        <f t="shared" si="5"/>
        <v>41.980499999999999</v>
      </c>
      <c r="AT16" s="53">
        <f t="shared" si="6"/>
        <v>41.980499999999999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16252</v>
      </c>
      <c r="E17" s="48"/>
      <c r="F17" s="47"/>
      <c r="G17" s="48"/>
      <c r="H17" s="48"/>
      <c r="I17" s="48"/>
      <c r="J17" s="48"/>
      <c r="K17" s="48">
        <v>20</v>
      </c>
      <c r="L17" s="48"/>
      <c r="M17" s="48">
        <v>50</v>
      </c>
      <c r="N17" s="48"/>
      <c r="O17" s="48"/>
      <c r="P17" s="48">
        <v>100</v>
      </c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>
        <v>2</v>
      </c>
      <c r="AB17" s="31"/>
      <c r="AC17" s="35">
        <f t="shared" si="0"/>
        <v>20338</v>
      </c>
      <c r="AD17" s="31">
        <f>D17*1</f>
        <v>16252</v>
      </c>
      <c r="AE17" s="49">
        <f>D17*2.75%</f>
        <v>446.93</v>
      </c>
      <c r="AF17" s="49">
        <f>AD17*0.95%</f>
        <v>154.39400000000001</v>
      </c>
      <c r="AG17" s="36">
        <f t="shared" si="7"/>
        <v>49.5</v>
      </c>
      <c r="AH17" s="49">
        <f t="shared" si="4"/>
        <v>17.099999999999998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451.60500000000002</v>
      </c>
      <c r="AP17" s="51"/>
      <c r="AQ17" s="40">
        <v>150</v>
      </c>
      <c r="AR17" s="41">
        <f>AC17-AE17-AG17-AJ17-AK17-AL17-AM17-AN17-AP17-AQ17</f>
        <v>19691.57</v>
      </c>
      <c r="AS17" s="52">
        <f>AF17+AH17+AI17</f>
        <v>171.494</v>
      </c>
      <c r="AT17" s="53">
        <f>AS17-AQ17-AN17</f>
        <v>21.494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14084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387.31</v>
      </c>
      <c r="AP18" s="51"/>
      <c r="AQ18" s="40">
        <v>160</v>
      </c>
      <c r="AR18" s="41">
        <f t="shared" si="10"/>
        <v>13536.69</v>
      </c>
      <c r="AS18" s="52">
        <f>AF18+AH18+AI18</f>
        <v>133.798</v>
      </c>
      <c r="AT18" s="53">
        <f>AS18-AQ18-AN18</f>
        <v>-26.201999999999998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8410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110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29420</v>
      </c>
      <c r="AD19" s="31">
        <f t="shared" si="1"/>
        <v>8410</v>
      </c>
      <c r="AE19" s="49">
        <f t="shared" si="2"/>
        <v>231.27500000000001</v>
      </c>
      <c r="AF19" s="49">
        <f t="shared" si="3"/>
        <v>79.894999999999996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231.27500000000001</v>
      </c>
      <c r="AP19" s="51"/>
      <c r="AQ19" s="63">
        <v>178</v>
      </c>
      <c r="AR19" s="64">
        <f t="shared" si="10"/>
        <v>29010.724999999999</v>
      </c>
      <c r="AS19" s="52">
        <f t="shared" si="5"/>
        <v>79.894999999999996</v>
      </c>
      <c r="AT19" s="52">
        <f t="shared" si="6"/>
        <v>-98.105000000000004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2879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2879</v>
      </c>
      <c r="AD20" s="31">
        <f t="shared" si="1"/>
        <v>2879</v>
      </c>
      <c r="AE20" s="49">
        <f t="shared" si="2"/>
        <v>79.172499999999999</v>
      </c>
      <c r="AF20" s="49">
        <f t="shared" si="3"/>
        <v>27.3505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79.172499999999999</v>
      </c>
      <c r="AP20" s="51"/>
      <c r="AQ20" s="63">
        <v>79</v>
      </c>
      <c r="AR20" s="64">
        <f>AC20-AE20-AG20-AJ20-AK20-AL20-AM20-AN20-AP20-AQ20</f>
        <v>2720.8274999999999</v>
      </c>
      <c r="AS20" s="52">
        <f>AF20+AH20+AI20</f>
        <v>27.3505</v>
      </c>
      <c r="AT20" s="52">
        <f>AS20-AQ20-AN20</f>
        <v>-51.649500000000003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7605</v>
      </c>
      <c r="E21" s="48"/>
      <c r="F21" s="47"/>
      <c r="G21" s="48"/>
      <c r="H21" s="48"/>
      <c r="I21" s="48"/>
      <c r="J21" s="48"/>
      <c r="K21" s="48">
        <v>50</v>
      </c>
      <c r="L21" s="48"/>
      <c r="M21" s="48">
        <v>50</v>
      </c>
      <c r="N21" s="48"/>
      <c r="O21" s="48"/>
      <c r="P21" s="48">
        <v>50</v>
      </c>
      <c r="Q21" s="31"/>
      <c r="R21" s="31"/>
      <c r="S21" s="31">
        <v>15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12420</v>
      </c>
      <c r="AD21" s="31">
        <f t="shared" si="1"/>
        <v>7605</v>
      </c>
      <c r="AE21" s="49">
        <f t="shared" si="2"/>
        <v>209.13749999999999</v>
      </c>
      <c r="AF21" s="49">
        <f t="shared" si="3"/>
        <v>72.247500000000002</v>
      </c>
      <c r="AG21" s="36">
        <f t="shared" si="7"/>
        <v>53.625</v>
      </c>
      <c r="AH21" s="49">
        <f t="shared" si="4"/>
        <v>18.524999999999999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213.26249999999999</v>
      </c>
      <c r="AP21" s="51"/>
      <c r="AQ21" s="63">
        <v>78</v>
      </c>
      <c r="AR21" s="65">
        <f t="shared" si="10"/>
        <v>12079.237499999999</v>
      </c>
      <c r="AS21" s="52">
        <f t="shared" ref="AS21:AS28" si="11">AF21+AH21+AI21</f>
        <v>90.772500000000008</v>
      </c>
      <c r="AT21" s="52">
        <f t="shared" ref="AT21:AT28" si="12">AS21-AQ21-AN21</f>
        <v>12.772500000000008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14829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20559</v>
      </c>
      <c r="AD22" s="31">
        <f t="shared" si="1"/>
        <v>14829</v>
      </c>
      <c r="AE22" s="49">
        <f t="shared" si="2"/>
        <v>407.79750000000001</v>
      </c>
      <c r="AF22" s="49">
        <f t="shared" si="3"/>
        <v>140.87549999999999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407.79750000000001</v>
      </c>
      <c r="AP22" s="51"/>
      <c r="AQ22" s="63">
        <v>131</v>
      </c>
      <c r="AR22" s="65">
        <f>AC22-AE22-AG22-AJ22-AK22-AL22-AM22-AN22-AP22-AQ22</f>
        <v>20020.202499999999</v>
      </c>
      <c r="AS22" s="52">
        <f>AF22+AH22+AI22</f>
        <v>140.87549999999999</v>
      </c>
      <c r="AT22" s="52">
        <f>AS22-AQ22-AN22</f>
        <v>9.8754999999999882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7401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7401</v>
      </c>
      <c r="AD23" s="31">
        <f t="shared" si="1"/>
        <v>7401</v>
      </c>
      <c r="AE23" s="49">
        <f t="shared" si="2"/>
        <v>203.5275</v>
      </c>
      <c r="AF23" s="49">
        <f t="shared" si="3"/>
        <v>70.3095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203.5275</v>
      </c>
      <c r="AP23" s="51"/>
      <c r="AQ23" s="63">
        <v>70</v>
      </c>
      <c r="AR23" s="65">
        <f t="shared" si="10"/>
        <v>7127.4724999999999</v>
      </c>
      <c r="AS23" s="52">
        <f t="shared" si="11"/>
        <v>70.3095</v>
      </c>
      <c r="AT23" s="52">
        <f t="shared" si="12"/>
        <v>0.30949999999999989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14145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90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16865</v>
      </c>
      <c r="AD24" s="31">
        <f t="shared" si="1"/>
        <v>14145</v>
      </c>
      <c r="AE24" s="49">
        <f t="shared" si="2"/>
        <v>388.98750000000001</v>
      </c>
      <c r="AF24" s="49">
        <f t="shared" si="3"/>
        <v>134.3775</v>
      </c>
      <c r="AG24" s="36">
        <f t="shared" si="7"/>
        <v>22.274999999999999</v>
      </c>
      <c r="AH24" s="49">
        <f t="shared" si="4"/>
        <v>7.6949999999999994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391.46249999999998</v>
      </c>
      <c r="AP24" s="51"/>
      <c r="AQ24" s="63">
        <v>114</v>
      </c>
      <c r="AR24" s="65">
        <f t="shared" si="10"/>
        <v>16339.737499999999</v>
      </c>
      <c r="AS24" s="52">
        <f t="shared" si="11"/>
        <v>142.07249999999999</v>
      </c>
      <c r="AT24" s="52">
        <f t="shared" si="12"/>
        <v>28.072499999999991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7105</v>
      </c>
      <c r="E25" s="48"/>
      <c r="F25" s="47"/>
      <c r="G25" s="48"/>
      <c r="H25" s="48"/>
      <c r="I25" s="48"/>
      <c r="J25" s="48"/>
      <c r="K25" s="48">
        <v>180</v>
      </c>
      <c r="L25" s="48"/>
      <c r="M25" s="48">
        <v>340</v>
      </c>
      <c r="N25" s="48"/>
      <c r="O25" s="48"/>
      <c r="P25" s="48">
        <v>500</v>
      </c>
      <c r="Q25" s="31"/>
      <c r="R25" s="31"/>
      <c r="S25" s="31">
        <v>25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28080</v>
      </c>
      <c r="AD25" s="31">
        <f t="shared" si="1"/>
        <v>7105</v>
      </c>
      <c r="AE25" s="49">
        <f t="shared" si="2"/>
        <v>195.38749999999999</v>
      </c>
      <c r="AF25" s="49">
        <f t="shared" si="3"/>
        <v>67.497500000000002</v>
      </c>
      <c r="AG25" s="36">
        <f t="shared" si="7"/>
        <v>316.25</v>
      </c>
      <c r="AH25" s="49">
        <f t="shared" si="4"/>
        <v>109.25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223.4375</v>
      </c>
      <c r="AP25" s="51"/>
      <c r="AQ25" s="63">
        <v>70</v>
      </c>
      <c r="AR25" s="65">
        <f t="shared" si="10"/>
        <v>27498.362499999999</v>
      </c>
      <c r="AS25" s="52">
        <f t="shared" si="11"/>
        <v>176.7475</v>
      </c>
      <c r="AT25" s="52">
        <f t="shared" si="12"/>
        <v>106.7475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17486</v>
      </c>
      <c r="E26" s="48"/>
      <c r="F26" s="47"/>
      <c r="G26" s="48"/>
      <c r="H26" s="48"/>
      <c r="I26" s="48"/>
      <c r="J26" s="48"/>
      <c r="K26" s="47"/>
      <c r="L26" s="48"/>
      <c r="M26" s="48">
        <v>50</v>
      </c>
      <c r="N26" s="48"/>
      <c r="O26" s="48"/>
      <c r="P26" s="48">
        <v>100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19841</v>
      </c>
      <c r="AD26" s="31">
        <f t="shared" si="1"/>
        <v>17486</v>
      </c>
      <c r="AE26" s="49">
        <f t="shared" si="2"/>
        <v>480.86500000000001</v>
      </c>
      <c r="AF26" s="49">
        <f t="shared" si="3"/>
        <v>166.11699999999999</v>
      </c>
      <c r="AG26" s="36">
        <f t="shared" si="7"/>
        <v>38.5</v>
      </c>
      <c r="AH26" s="49">
        <f t="shared" si="4"/>
        <v>13.299999999999999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484.99</v>
      </c>
      <c r="AP26" s="51"/>
      <c r="AQ26" s="63">
        <v>121</v>
      </c>
      <c r="AR26" s="65">
        <f t="shared" si="10"/>
        <v>19200.634999999998</v>
      </c>
      <c r="AS26" s="52">
        <f t="shared" si="11"/>
        <v>179.417</v>
      </c>
      <c r="AT26" s="52">
        <f t="shared" si="12"/>
        <v>58.417000000000002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3595</v>
      </c>
      <c r="E27" s="48"/>
      <c r="F27" s="47"/>
      <c r="G27" s="48"/>
      <c r="H27" s="48"/>
      <c r="I27" s="48"/>
      <c r="J27" s="48"/>
      <c r="K27" s="47">
        <v>80</v>
      </c>
      <c r="L27" s="48"/>
      <c r="M27" s="48"/>
      <c r="N27" s="48"/>
      <c r="O27" s="48">
        <v>50</v>
      </c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8425</v>
      </c>
      <c r="AD27" s="31">
        <f t="shared" si="1"/>
        <v>3595</v>
      </c>
      <c r="AE27" s="49">
        <f t="shared" si="2"/>
        <v>98.862499999999997</v>
      </c>
      <c r="AF27" s="49">
        <f t="shared" si="3"/>
        <v>34.152499999999996</v>
      </c>
      <c r="AG27" s="36">
        <f t="shared" si="7"/>
        <v>81.125</v>
      </c>
      <c r="AH27" s="49">
        <f t="shared" si="4"/>
        <v>28.024999999999999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105.1875</v>
      </c>
      <c r="AP27" s="51"/>
      <c r="AQ27" s="63">
        <v>60</v>
      </c>
      <c r="AR27" s="65">
        <f t="shared" si="10"/>
        <v>8185.0125000000007</v>
      </c>
      <c r="AS27" s="52">
        <f t="shared" si="11"/>
        <v>62.177499999999995</v>
      </c>
      <c r="AT27" s="52">
        <f t="shared" si="12"/>
        <v>2.1774999999999949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65" t="s">
        <v>71</v>
      </c>
      <c r="B29" s="166"/>
      <c r="C29" s="166"/>
      <c r="D29" s="81">
        <f t="shared" ref="D29:AT29" si="14">SUM(D7:D28)</f>
        <v>208064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640</v>
      </c>
      <c r="L29" s="81">
        <f t="shared" ref="L29:N29" si="15">SUM(L7:L18)</f>
        <v>0</v>
      </c>
      <c r="M29" s="81">
        <f>SUM(M7:M27)</f>
        <v>810</v>
      </c>
      <c r="N29" s="81">
        <f t="shared" si="15"/>
        <v>0</v>
      </c>
      <c r="O29" s="81">
        <f>SUM(O7:O27)</f>
        <v>80</v>
      </c>
      <c r="P29" s="81">
        <f>SUM(P7:P27)</f>
        <v>1290</v>
      </c>
      <c r="Q29" s="81">
        <f t="shared" si="14"/>
        <v>0</v>
      </c>
      <c r="R29" s="81">
        <f t="shared" si="14"/>
        <v>0</v>
      </c>
      <c r="S29" s="81">
        <f t="shared" si="14"/>
        <v>416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74</v>
      </c>
      <c r="AB29" s="81">
        <f t="shared" si="14"/>
        <v>0</v>
      </c>
      <c r="AC29" s="82">
        <f t="shared" si="14"/>
        <v>335617</v>
      </c>
      <c r="AD29" s="82">
        <f t="shared" si="14"/>
        <v>208064</v>
      </c>
      <c r="AE29" s="82">
        <f t="shared" si="14"/>
        <v>5721.76</v>
      </c>
      <c r="AF29" s="82">
        <f t="shared" si="14"/>
        <v>1976.6079999999999</v>
      </c>
      <c r="AG29" s="82">
        <f t="shared" si="14"/>
        <v>914.125</v>
      </c>
      <c r="AH29" s="82">
        <f t="shared" si="14"/>
        <v>315.685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5799.3099999999995</v>
      </c>
      <c r="AP29" s="82">
        <f t="shared" si="14"/>
        <v>0</v>
      </c>
      <c r="AQ29" s="84">
        <f t="shared" si="14"/>
        <v>2166</v>
      </c>
      <c r="AR29" s="85">
        <f>SUM(AR7:AR28)</f>
        <v>326815.11500000005</v>
      </c>
      <c r="AS29" s="85">
        <f>SUM(AS7:AS28)</f>
        <v>2292.2929999999997</v>
      </c>
      <c r="AT29" s="85">
        <f t="shared" si="14"/>
        <v>126.29299999999995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7" t="s">
        <v>72</v>
      </c>
      <c r="B30" s="168"/>
      <c r="C30" s="89"/>
      <c r="D30" s="90">
        <f t="shared" ref="D30:AB30" si="16">D4+D5-D29</f>
        <v>618398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1830</v>
      </c>
      <c r="L30" s="90">
        <f t="shared" si="16"/>
        <v>0</v>
      </c>
      <c r="M30" s="90">
        <f t="shared" si="16"/>
        <v>310</v>
      </c>
      <c r="N30" s="90">
        <f t="shared" si="16"/>
        <v>0</v>
      </c>
      <c r="O30" s="90">
        <f t="shared" si="16"/>
        <v>1110</v>
      </c>
      <c r="P30" s="90">
        <f t="shared" si="16"/>
        <v>590</v>
      </c>
      <c r="Q30" s="90">
        <f t="shared" si="16"/>
        <v>0</v>
      </c>
      <c r="R30" s="90">
        <f t="shared" si="16"/>
        <v>0</v>
      </c>
      <c r="S30" s="90">
        <f t="shared" si="16"/>
        <v>338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499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69" t="s">
        <v>73</v>
      </c>
      <c r="E32" s="169"/>
      <c r="F32" s="169"/>
      <c r="G32" s="169"/>
      <c r="H32" s="169"/>
      <c r="I32" s="169"/>
      <c r="J32" s="169"/>
      <c r="K32" s="169"/>
      <c r="L32" s="169"/>
      <c r="M32" s="169"/>
      <c r="O32" s="99"/>
      <c r="P32" s="44"/>
      <c r="Q32" s="5"/>
      <c r="R32" s="5"/>
      <c r="S32" s="5"/>
      <c r="AR32" s="170" t="s">
        <v>75</v>
      </c>
      <c r="AS32" s="170"/>
      <c r="AT32" s="170"/>
      <c r="AU32" s="100"/>
    </row>
    <row r="33" spans="1:48" ht="15.75">
      <c r="A33" s="5"/>
      <c r="B33" s="5"/>
      <c r="C33" s="56"/>
      <c r="D33" s="160" t="s">
        <v>76</v>
      </c>
      <c r="E33" s="160"/>
      <c r="F33" s="160"/>
      <c r="G33" s="160"/>
      <c r="H33" s="160"/>
      <c r="I33" s="160"/>
      <c r="J33" s="160"/>
      <c r="K33" s="160"/>
      <c r="L33" s="101"/>
      <c r="M33" s="101">
        <v>386746.34749999997</v>
      </c>
      <c r="P33" s="5"/>
      <c r="Q33" s="5"/>
      <c r="R33" s="5"/>
      <c r="AR33" s="102">
        <v>21728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61" t="s">
        <v>77</v>
      </c>
      <c r="E34" s="161"/>
      <c r="F34" s="161"/>
      <c r="G34" s="161"/>
      <c r="H34" s="161"/>
      <c r="I34" s="161"/>
      <c r="J34" s="161"/>
      <c r="K34" s="161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58"/>
      <c r="E35" s="158"/>
      <c r="F35" s="158"/>
      <c r="G35" s="158"/>
      <c r="H35" s="158"/>
      <c r="I35" s="158"/>
      <c r="J35" s="158"/>
      <c r="K35" s="158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162" t="s">
        <v>78</v>
      </c>
      <c r="E36" s="162"/>
      <c r="F36" s="162"/>
      <c r="G36" s="162"/>
      <c r="H36" s="162"/>
      <c r="I36" s="162"/>
      <c r="J36" s="162"/>
      <c r="K36" s="162"/>
      <c r="L36" s="31"/>
      <c r="M36" s="104">
        <v>142698</v>
      </c>
      <c r="O36" s="5"/>
      <c r="P36" s="5"/>
      <c r="Q36" s="5"/>
      <c r="AQ36" s="5"/>
      <c r="AR36" s="67">
        <v>1000</v>
      </c>
      <c r="AS36" s="67" t="s">
        <v>69</v>
      </c>
      <c r="AT36" s="67"/>
    </row>
    <row r="37" spans="1:48" ht="15.75">
      <c r="A37" s="5"/>
      <c r="B37" s="5"/>
      <c r="C37" s="56"/>
      <c r="D37" s="160" t="s">
        <v>79</v>
      </c>
      <c r="E37" s="160"/>
      <c r="F37" s="160"/>
      <c r="G37" s="160"/>
      <c r="H37" s="160"/>
      <c r="I37" s="160"/>
      <c r="J37" s="160"/>
      <c r="K37" s="160"/>
      <c r="L37" s="105"/>
      <c r="M37" s="106">
        <f>M35-M36</f>
        <v>244048.34749999997</v>
      </c>
      <c r="O37" s="99"/>
      <c r="AR37" s="50">
        <v>1000</v>
      </c>
      <c r="AS37" s="67" t="s">
        <v>63</v>
      </c>
      <c r="AT37" s="67"/>
    </row>
    <row r="38" spans="1:48" ht="15.75">
      <c r="A38" s="107"/>
      <c r="B38" s="107"/>
      <c r="C38" s="56"/>
      <c r="D38" s="158" t="s">
        <v>81</v>
      </c>
      <c r="E38" s="158"/>
      <c r="F38" s="158"/>
      <c r="G38" s="158"/>
      <c r="H38" s="158"/>
      <c r="I38" s="158"/>
      <c r="J38" s="158"/>
      <c r="K38" s="158"/>
      <c r="L38" s="31"/>
      <c r="M38" s="31">
        <v>244000</v>
      </c>
      <c r="AR38" s="67">
        <v>13650</v>
      </c>
      <c r="AS38" s="67" t="s">
        <v>82</v>
      </c>
      <c r="AT38" s="67"/>
    </row>
    <row r="39" spans="1:48" ht="15.75">
      <c r="A39" s="5"/>
      <c r="B39" s="5"/>
      <c r="C39" s="56"/>
      <c r="D39" s="158" t="s">
        <v>83</v>
      </c>
      <c r="E39" s="158"/>
      <c r="F39" s="158"/>
      <c r="G39" s="158"/>
      <c r="H39" s="158"/>
      <c r="I39" s="158"/>
      <c r="J39" s="158"/>
      <c r="K39" s="158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59" t="s">
        <v>85</v>
      </c>
      <c r="E40" s="159"/>
      <c r="F40" s="159"/>
      <c r="G40" s="159"/>
      <c r="H40" s="159"/>
      <c r="I40" s="159"/>
      <c r="J40" s="159"/>
      <c r="K40" s="159"/>
      <c r="L40" s="108"/>
      <c r="M40" s="109">
        <f>M36+M39</f>
        <v>142746.34749999997</v>
      </c>
      <c r="AO40" s="110"/>
      <c r="AR40" s="102">
        <v>500</v>
      </c>
      <c r="AS40" s="67" t="s">
        <v>60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>
        <v>160</v>
      </c>
      <c r="AS41" s="67" t="s">
        <v>89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61175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79" priority="17" stopIfTrue="1" operator="greaterThan">
      <formula>0</formula>
    </cfRule>
  </conditionalFormatting>
  <conditionalFormatting sqref="AQ32">
    <cfRule type="cellIs" dxfId="378" priority="15" operator="greaterThan">
      <formula>$AQ$7:$AQ$18&lt;100</formula>
    </cfRule>
    <cfRule type="cellIs" dxfId="377" priority="16" operator="greaterThan">
      <formula>100</formula>
    </cfRule>
  </conditionalFormatting>
  <conditionalFormatting sqref="K4:P30 D30:J30 Q30:AB30">
    <cfRule type="cellIs" dxfId="376" priority="14" operator="equal">
      <formula>212030016606640</formula>
    </cfRule>
  </conditionalFormatting>
  <conditionalFormatting sqref="K4:K30 L29:P29 D30:J30 L30:AB30">
    <cfRule type="cellIs" dxfId="375" priority="12" operator="equal">
      <formula>$K$4</formula>
    </cfRule>
    <cfRule type="cellIs" dxfId="374" priority="13" operator="equal">
      <formula>2120</formula>
    </cfRule>
  </conditionalFormatting>
  <conditionalFormatting sqref="M4:N30 D30:L30">
    <cfRule type="cellIs" dxfId="373" priority="10" operator="equal">
      <formula>$M$4</formula>
    </cfRule>
    <cfRule type="cellIs" dxfId="372" priority="11" operator="equal">
      <formula>300</formula>
    </cfRule>
  </conditionalFormatting>
  <conditionalFormatting sqref="O4:O30">
    <cfRule type="cellIs" dxfId="371" priority="8" operator="equal">
      <formula>$O$4</formula>
    </cfRule>
    <cfRule type="cellIs" dxfId="370" priority="9" operator="equal">
      <formula>1660</formula>
    </cfRule>
  </conditionalFormatting>
  <conditionalFormatting sqref="P4:P30">
    <cfRule type="cellIs" dxfId="369" priority="6" operator="equal">
      <formula>$P$4</formula>
    </cfRule>
    <cfRule type="cellIs" dxfId="368" priority="7" operator="equal">
      <formula>6640</formula>
    </cfRule>
  </conditionalFormatting>
  <conditionalFormatting sqref="AT6:AT29">
    <cfRule type="cellIs" dxfId="367" priority="5" operator="lessThan">
      <formula>0</formula>
    </cfRule>
  </conditionalFormatting>
  <conditionalFormatting sqref="AT7:AT18">
    <cfRule type="cellIs" dxfId="366" priority="2" operator="lessThan">
      <formula>0</formula>
    </cfRule>
    <cfRule type="cellIs" dxfId="365" priority="3" operator="lessThan">
      <formula>0</formula>
    </cfRule>
    <cfRule type="cellIs" dxfId="364" priority="4" operator="lessThan">
      <formula>0</formula>
    </cfRule>
  </conditionalFormatting>
  <conditionalFormatting sqref="K4:K29 L29:P29">
    <cfRule type="cellIs" dxfId="363" priority="1" operator="equal">
      <formula>$K$4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M8" sqref="M8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</row>
    <row r="2" spans="1:56" ht="21" thickBot="1">
      <c r="A2" s="172" t="s">
        <v>1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</row>
    <row r="3" spans="1:56" ht="18.75">
      <c r="A3" s="173" t="s">
        <v>90</v>
      </c>
      <c r="B3" s="174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</row>
    <row r="4" spans="1:56">
      <c r="A4" s="163" t="s">
        <v>3</v>
      </c>
      <c r="B4" s="163"/>
      <c r="C4" s="2"/>
      <c r="D4" s="2">
        <v>618398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1830</v>
      </c>
      <c r="L4" s="4">
        <v>0</v>
      </c>
      <c r="M4" s="163">
        <v>310</v>
      </c>
      <c r="N4" s="163"/>
      <c r="O4" s="4">
        <v>1110</v>
      </c>
      <c r="P4" s="4">
        <v>590</v>
      </c>
      <c r="Q4" s="3">
        <v>0</v>
      </c>
      <c r="R4" s="3">
        <v>0</v>
      </c>
      <c r="S4" s="3">
        <v>338</v>
      </c>
      <c r="T4" s="3"/>
      <c r="U4" s="3"/>
      <c r="V4" s="3"/>
      <c r="W4" s="3"/>
      <c r="X4" s="3"/>
      <c r="Y4" s="3"/>
      <c r="Z4" s="3">
        <v>290</v>
      </c>
      <c r="AA4" s="3">
        <v>499</v>
      </c>
      <c r="AB4" s="3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63" t="s">
        <v>4</v>
      </c>
      <c r="B5" s="163"/>
      <c r="C5" s="2"/>
      <c r="D5" s="2">
        <v>508831</v>
      </c>
      <c r="E5" s="3"/>
      <c r="F5" s="3"/>
      <c r="G5" s="3"/>
      <c r="H5" s="3"/>
      <c r="I5" s="3"/>
      <c r="J5" s="3"/>
      <c r="K5" s="4"/>
      <c r="L5" s="4"/>
      <c r="M5" s="4">
        <v>5000</v>
      </c>
      <c r="N5" s="4"/>
      <c r="O5" s="4">
        <v>530</v>
      </c>
      <c r="P5" s="4">
        <v>5000</v>
      </c>
      <c r="Q5" s="3"/>
      <c r="R5" s="3"/>
      <c r="S5" s="3">
        <v>500</v>
      </c>
      <c r="T5" s="3"/>
      <c r="U5" s="3"/>
      <c r="V5" s="3"/>
      <c r="W5" s="3"/>
      <c r="X5" s="3"/>
      <c r="Y5" s="3"/>
      <c r="Z5" s="3"/>
      <c r="AA5" s="3"/>
      <c r="AB5" s="3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10443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25</v>
      </c>
      <c r="T7" s="34"/>
      <c r="U7" s="34"/>
      <c r="V7" s="34"/>
      <c r="W7" s="34"/>
      <c r="X7" s="34"/>
      <c r="Y7" s="34"/>
      <c r="Z7" s="34"/>
      <c r="AA7" s="34">
        <v>3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15782</v>
      </c>
      <c r="AD7" s="34">
        <f t="shared" ref="AD7:AD28" si="1">D7*1</f>
        <v>10443</v>
      </c>
      <c r="AE7" s="36">
        <f t="shared" ref="AE7:AE28" si="2">D7*2.75%</f>
        <v>287.1825</v>
      </c>
      <c r="AF7" s="36">
        <f t="shared" ref="AF7:AF28" si="3">AD7*0.95%</f>
        <v>99.208500000000001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287.1825</v>
      </c>
      <c r="AP7" s="39"/>
      <c r="AQ7" s="40">
        <v>95</v>
      </c>
      <c r="AR7" s="41">
        <f>AC7-AE7-AG7-AJ7-AK7-AL7-AM7-AN7-AP7-AQ7</f>
        <v>15399.817499999999</v>
      </c>
      <c r="AS7" s="42">
        <f t="shared" ref="AS7:AS19" si="5">AF7+AH7+AI7</f>
        <v>99.208500000000001</v>
      </c>
      <c r="AT7" s="43">
        <f t="shared" ref="AT7:AT19" si="6">AS7-AQ7-AN7</f>
        <v>4.2085000000000008</v>
      </c>
      <c r="AU7" s="44" t="s">
        <v>91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5654</v>
      </c>
      <c r="E8" s="48"/>
      <c r="F8" s="47"/>
      <c r="G8" s="48"/>
      <c r="H8" s="48"/>
      <c r="I8" s="48"/>
      <c r="J8" s="48"/>
      <c r="K8" s="48">
        <v>70</v>
      </c>
      <c r="L8" s="48"/>
      <c r="M8" s="48">
        <v>170</v>
      </c>
      <c r="N8" s="48"/>
      <c r="O8" s="48"/>
      <c r="P8" s="48">
        <v>70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9384</v>
      </c>
      <c r="AD8" s="31">
        <f t="shared" si="1"/>
        <v>5654</v>
      </c>
      <c r="AE8" s="49">
        <f t="shared" si="2"/>
        <v>155.48500000000001</v>
      </c>
      <c r="AF8" s="49">
        <f t="shared" si="3"/>
        <v>53.713000000000001</v>
      </c>
      <c r="AG8" s="36">
        <f t="shared" ref="AG8:AG28" si="7">SUM(E8*999+F8*499+G8*75+H8*50+I8*30+K8*20+L8*19+M8*10+P8*9+N8*10+J8*29+R8*4+Q8*5+O8*9)*2.75%</f>
        <v>102.575</v>
      </c>
      <c r="AH8" s="49">
        <f t="shared" si="4"/>
        <v>35.435000000000002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164.01</v>
      </c>
      <c r="AP8" s="51"/>
      <c r="AQ8" s="40">
        <v>90</v>
      </c>
      <c r="AR8" s="41">
        <f t="shared" ref="AR8:AR28" si="10">AC8-AE8-AG8-AJ8-AK8-AL8-AM8-AN8-AP8-AQ8</f>
        <v>9035.9399999999987</v>
      </c>
      <c r="AS8" s="52">
        <f t="shared" si="5"/>
        <v>89.147999999999996</v>
      </c>
      <c r="AT8" s="53">
        <f t="shared" si="6"/>
        <v>-0.85200000000000387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14193</v>
      </c>
      <c r="E9" s="48"/>
      <c r="F9" s="47"/>
      <c r="G9" s="48"/>
      <c r="H9" s="48"/>
      <c r="I9" s="48"/>
      <c r="J9" s="48"/>
      <c r="K9" s="48">
        <v>30</v>
      </c>
      <c r="L9" s="48"/>
      <c r="M9" s="48">
        <v>20</v>
      </c>
      <c r="N9" s="48"/>
      <c r="O9" s="48"/>
      <c r="P9" s="48">
        <v>60</v>
      </c>
      <c r="Q9" s="31"/>
      <c r="R9" s="31"/>
      <c r="S9" s="31">
        <v>45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25068</v>
      </c>
      <c r="AD9" s="31">
        <f t="shared" si="1"/>
        <v>14193</v>
      </c>
      <c r="AE9" s="49">
        <f t="shared" si="2"/>
        <v>390.3075</v>
      </c>
      <c r="AF9" s="49">
        <f t="shared" si="3"/>
        <v>134.83349999999999</v>
      </c>
      <c r="AG9" s="36">
        <f t="shared" si="7"/>
        <v>36.85</v>
      </c>
      <c r="AH9" s="49">
        <f t="shared" si="4"/>
        <v>12.73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393.33249999999998</v>
      </c>
      <c r="AP9" s="51"/>
      <c r="AQ9" s="40">
        <v>120</v>
      </c>
      <c r="AR9" s="41">
        <f t="shared" si="10"/>
        <v>24520.842500000002</v>
      </c>
      <c r="AS9" s="52">
        <f t="shared" si="5"/>
        <v>147.56349999999998</v>
      </c>
      <c r="AT9" s="53">
        <f t="shared" si="6"/>
        <v>27.563499999999976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5265</v>
      </c>
      <c r="E10" s="48"/>
      <c r="F10" s="47"/>
      <c r="G10" s="48"/>
      <c r="H10" s="48"/>
      <c r="I10" s="48"/>
      <c r="J10" s="48"/>
      <c r="K10" s="48"/>
      <c r="L10" s="48"/>
      <c r="M10" s="48">
        <v>50</v>
      </c>
      <c r="N10" s="48"/>
      <c r="O10" s="48"/>
      <c r="P10" s="48">
        <v>190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7475</v>
      </c>
      <c r="AD10" s="31">
        <f>D10*1</f>
        <v>5265</v>
      </c>
      <c r="AE10" s="49">
        <f>D10*2.75%</f>
        <v>144.78749999999999</v>
      </c>
      <c r="AF10" s="49">
        <f>AD10*0.95%</f>
        <v>50.017499999999998</v>
      </c>
      <c r="AG10" s="36">
        <f t="shared" si="7"/>
        <v>60.774999999999999</v>
      </c>
      <c r="AH10" s="49">
        <f t="shared" si="4"/>
        <v>20.995000000000001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151.38749999999999</v>
      </c>
      <c r="AP10" s="51"/>
      <c r="AQ10" s="40">
        <v>30</v>
      </c>
      <c r="AR10" s="41">
        <f t="shared" si="10"/>
        <v>7239.4375</v>
      </c>
      <c r="AS10" s="52">
        <f>AF10+AH10+AI10</f>
        <v>71.012500000000003</v>
      </c>
      <c r="AT10" s="53">
        <f>AS10-AQ10-AN10</f>
        <v>41.012500000000003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4541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4541</v>
      </c>
      <c r="AD11" s="31">
        <f t="shared" si="1"/>
        <v>4541</v>
      </c>
      <c r="AE11" s="49">
        <f t="shared" si="2"/>
        <v>124.8775</v>
      </c>
      <c r="AF11" s="49">
        <f t="shared" si="3"/>
        <v>43.139499999999998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124.8775</v>
      </c>
      <c r="AP11" s="51"/>
      <c r="AQ11" s="40">
        <v>376</v>
      </c>
      <c r="AR11" s="41">
        <f t="shared" si="10"/>
        <v>4040.1225000000004</v>
      </c>
      <c r="AS11" s="52">
        <f t="shared" si="5"/>
        <v>43.139499999999998</v>
      </c>
      <c r="AT11" s="53">
        <f t="shared" si="6"/>
        <v>-332.8605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5241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50</v>
      </c>
      <c r="N12" s="48"/>
      <c r="O12" s="48"/>
      <c r="P12" s="48">
        <v>100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7041</v>
      </c>
      <c r="AD12" s="31">
        <f>D12*1</f>
        <v>5241</v>
      </c>
      <c r="AE12" s="49">
        <f>D12*2.75%</f>
        <v>144.1275</v>
      </c>
      <c r="AF12" s="49">
        <f>AD12*0.95%</f>
        <v>49.789499999999997</v>
      </c>
      <c r="AG12" s="36">
        <f t="shared" si="7"/>
        <v>49.5</v>
      </c>
      <c r="AH12" s="49">
        <f t="shared" si="4"/>
        <v>17.099999999999998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148.80250000000001</v>
      </c>
      <c r="AP12" s="51"/>
      <c r="AQ12" s="40">
        <v>47</v>
      </c>
      <c r="AR12" s="41">
        <f t="shared" si="10"/>
        <v>6800.3725000000004</v>
      </c>
      <c r="AS12" s="52">
        <f>AF12+AH12+AI12</f>
        <v>66.889499999999998</v>
      </c>
      <c r="AT12" s="53">
        <f>AS12-AQ12-AN12</f>
        <v>19.889499999999998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5449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60</v>
      </c>
      <c r="N13" s="48"/>
      <c r="O13" s="48">
        <v>30</v>
      </c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7419</v>
      </c>
      <c r="AD13" s="31">
        <f t="shared" si="1"/>
        <v>5449</v>
      </c>
      <c r="AE13" s="49">
        <f t="shared" si="2"/>
        <v>149.8475</v>
      </c>
      <c r="AF13" s="49">
        <f t="shared" si="3"/>
        <v>51.765499999999996</v>
      </c>
      <c r="AG13" s="36">
        <f t="shared" si="7"/>
        <v>54.174999999999997</v>
      </c>
      <c r="AH13" s="49">
        <f t="shared" si="4"/>
        <v>18.715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155.3475</v>
      </c>
      <c r="AP13" s="51"/>
      <c r="AQ13" s="40">
        <v>53</v>
      </c>
      <c r="AR13" s="41">
        <f t="shared" si="10"/>
        <v>7161.9775</v>
      </c>
      <c r="AS13" s="52">
        <f t="shared" si="5"/>
        <v>70.480499999999992</v>
      </c>
      <c r="AT13" s="53">
        <f>AS13-AQ13-AN13</f>
        <v>17.480499999999992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15559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150</v>
      </c>
      <c r="Q14" s="31"/>
      <c r="R14" s="31"/>
      <c r="S14" s="31">
        <v>20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21229</v>
      </c>
      <c r="AD14" s="31">
        <f t="shared" si="1"/>
        <v>15559</v>
      </c>
      <c r="AE14" s="49">
        <f t="shared" si="2"/>
        <v>427.8725</v>
      </c>
      <c r="AF14" s="49">
        <f t="shared" si="3"/>
        <v>147.81049999999999</v>
      </c>
      <c r="AG14" s="36">
        <f t="shared" si="7"/>
        <v>50.875</v>
      </c>
      <c r="AH14" s="49">
        <f t="shared" si="4"/>
        <v>17.574999999999999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433.3725</v>
      </c>
      <c r="AP14" s="51"/>
      <c r="AQ14" s="40">
        <v>121</v>
      </c>
      <c r="AR14" s="41">
        <f>AC14-AE14-AG14-AJ14-AK14-AL14-AM14-AN14-AP14-AQ14</f>
        <v>20629.252499999999</v>
      </c>
      <c r="AS14" s="52">
        <f t="shared" si="5"/>
        <v>165.38549999999998</v>
      </c>
      <c r="AT14" s="60">
        <f t="shared" si="6"/>
        <v>44.385499999999979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31615</v>
      </c>
      <c r="E15" s="48"/>
      <c r="F15" s="47"/>
      <c r="G15" s="48"/>
      <c r="H15" s="48"/>
      <c r="I15" s="48"/>
      <c r="J15" s="48"/>
      <c r="K15" s="48">
        <v>10</v>
      </c>
      <c r="L15" s="48"/>
      <c r="M15" s="48">
        <v>50</v>
      </c>
      <c r="N15" s="48"/>
      <c r="O15" s="48">
        <v>30</v>
      </c>
      <c r="P15" s="48">
        <v>40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33900</v>
      </c>
      <c r="AD15" s="31">
        <f t="shared" si="1"/>
        <v>31615</v>
      </c>
      <c r="AE15" s="49">
        <f t="shared" si="2"/>
        <v>869.41250000000002</v>
      </c>
      <c r="AF15" s="49">
        <f t="shared" si="3"/>
        <v>300.34249999999997</v>
      </c>
      <c r="AG15" s="36">
        <f t="shared" si="7"/>
        <v>36.575000000000003</v>
      </c>
      <c r="AH15" s="49">
        <f t="shared" si="4"/>
        <v>12.635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872.98749999999995</v>
      </c>
      <c r="AP15" s="51"/>
      <c r="AQ15" s="40">
        <v>260</v>
      </c>
      <c r="AR15" s="41">
        <f t="shared" si="10"/>
        <v>32734.012500000004</v>
      </c>
      <c r="AS15" s="52">
        <f>AF15+AH15+AI15</f>
        <v>312.97749999999996</v>
      </c>
      <c r="AT15" s="53">
        <f>AS15-AQ15-AN15</f>
        <v>52.977499999999964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18914</v>
      </c>
      <c r="E16" s="48"/>
      <c r="F16" s="47"/>
      <c r="G16" s="48"/>
      <c r="H16" s="48"/>
      <c r="I16" s="48"/>
      <c r="J16" s="48"/>
      <c r="K16" s="48">
        <v>70</v>
      </c>
      <c r="L16" s="48"/>
      <c r="M16" s="48"/>
      <c r="N16" s="48"/>
      <c r="O16" s="48"/>
      <c r="P16" s="48">
        <v>100</v>
      </c>
      <c r="Q16" s="31"/>
      <c r="R16" s="31"/>
      <c r="S16" s="31">
        <v>20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25034</v>
      </c>
      <c r="AD16" s="31">
        <f t="shared" si="1"/>
        <v>18914</v>
      </c>
      <c r="AE16" s="49">
        <f t="shared" si="2"/>
        <v>520.13499999999999</v>
      </c>
      <c r="AF16" s="49">
        <f t="shared" si="3"/>
        <v>179.68299999999999</v>
      </c>
      <c r="AG16" s="36">
        <f t="shared" si="7"/>
        <v>63.25</v>
      </c>
      <c r="AH16" s="49">
        <f t="shared" si="4"/>
        <v>21.849999999999998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524.81000000000006</v>
      </c>
      <c r="AP16" s="51"/>
      <c r="AQ16" s="40">
        <v>402</v>
      </c>
      <c r="AR16" s="41">
        <f>AC16-AE16-AG16-AJ16-AK16-AL16-AM16-AN16-AP16-AQ16</f>
        <v>24048.615000000002</v>
      </c>
      <c r="AS16" s="52">
        <f t="shared" si="5"/>
        <v>201.53299999999999</v>
      </c>
      <c r="AT16" s="53">
        <f t="shared" si="6"/>
        <v>-200.46700000000001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11893</v>
      </c>
      <c r="E17" s="48"/>
      <c r="F17" s="47"/>
      <c r="G17" s="48"/>
      <c r="H17" s="48"/>
      <c r="I17" s="48"/>
      <c r="J17" s="48"/>
      <c r="K17" s="48"/>
      <c r="L17" s="48"/>
      <c r="M17" s="48">
        <v>100</v>
      </c>
      <c r="N17" s="48"/>
      <c r="O17" s="48">
        <v>30</v>
      </c>
      <c r="P17" s="48">
        <v>100</v>
      </c>
      <c r="Q17" s="31"/>
      <c r="R17" s="31"/>
      <c r="S17" s="31">
        <v>11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16164</v>
      </c>
      <c r="AD17" s="31">
        <f>D17*1</f>
        <v>11893</v>
      </c>
      <c r="AE17" s="49">
        <f>D17*2.75%</f>
        <v>327.0575</v>
      </c>
      <c r="AF17" s="49">
        <f>AD17*0.95%</f>
        <v>112.98349999999999</v>
      </c>
      <c r="AG17" s="36">
        <f t="shared" si="7"/>
        <v>59.674999999999997</v>
      </c>
      <c r="AH17" s="49">
        <f t="shared" si="4"/>
        <v>20.614999999999998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333.38249999999999</v>
      </c>
      <c r="AP17" s="51"/>
      <c r="AQ17" s="40">
        <v>107</v>
      </c>
      <c r="AR17" s="41">
        <f>AC17-AE17-AG17-AJ17-AK17-AL17-AM17-AN17-AP17-AQ17</f>
        <v>15670.2675</v>
      </c>
      <c r="AS17" s="52">
        <f>AF17+AH17+AI17</f>
        <v>133.5985</v>
      </c>
      <c r="AT17" s="53">
        <f>AS17-AQ17-AN17</f>
        <v>26.598500000000001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14392</v>
      </c>
      <c r="E18" s="48"/>
      <c r="F18" s="47"/>
      <c r="G18" s="48"/>
      <c r="H18" s="48"/>
      <c r="I18" s="48"/>
      <c r="J18" s="48"/>
      <c r="K18" s="48"/>
      <c r="L18" s="48"/>
      <c r="M18" s="48">
        <v>30</v>
      </c>
      <c r="N18" s="48"/>
      <c r="O18" s="48">
        <v>10</v>
      </c>
      <c r="P18" s="48">
        <v>80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15502</v>
      </c>
      <c r="AD18" s="31">
        <f>D18*1</f>
        <v>14392</v>
      </c>
      <c r="AE18" s="49">
        <f>D18*2.75%</f>
        <v>395.78000000000003</v>
      </c>
      <c r="AF18" s="49">
        <f>AD18*0.95%</f>
        <v>136.72399999999999</v>
      </c>
      <c r="AG18" s="36">
        <f t="shared" si="7"/>
        <v>30.524999999999999</v>
      </c>
      <c r="AH18" s="49">
        <f t="shared" si="4"/>
        <v>10.545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399.08</v>
      </c>
      <c r="AP18" s="51"/>
      <c r="AQ18" s="40">
        <v>100</v>
      </c>
      <c r="AR18" s="41">
        <f t="shared" si="10"/>
        <v>14975.695</v>
      </c>
      <c r="AS18" s="52">
        <f>AF18+AH18+AI18</f>
        <v>147.26899999999998</v>
      </c>
      <c r="AT18" s="53">
        <f>AS18-AQ18-AN18</f>
        <v>47.268999999999977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10907</v>
      </c>
      <c r="E19" s="48"/>
      <c r="F19" s="47"/>
      <c r="G19" s="48"/>
      <c r="H19" s="48"/>
      <c r="I19" s="48"/>
      <c r="J19" s="48"/>
      <c r="K19" s="48"/>
      <c r="L19" s="48"/>
      <c r="M19" s="48">
        <v>10</v>
      </c>
      <c r="N19" s="48"/>
      <c r="O19" s="48"/>
      <c r="P19" s="48">
        <v>250</v>
      </c>
      <c r="Q19" s="31"/>
      <c r="R19" s="31"/>
      <c r="S19" s="31">
        <v>75</v>
      </c>
      <c r="T19" s="31"/>
      <c r="U19" s="31"/>
      <c r="V19" s="31"/>
      <c r="W19" s="31"/>
      <c r="X19" s="31"/>
      <c r="Y19" s="31"/>
      <c r="Z19" s="31"/>
      <c r="AA19" s="31">
        <v>15</v>
      </c>
      <c r="AB19" s="31"/>
      <c r="AC19" s="35">
        <f t="shared" si="0"/>
        <v>30402</v>
      </c>
      <c r="AD19" s="31">
        <f t="shared" si="1"/>
        <v>10907</v>
      </c>
      <c r="AE19" s="49">
        <f t="shared" si="2"/>
        <v>299.9425</v>
      </c>
      <c r="AF19" s="49">
        <f t="shared" si="3"/>
        <v>103.6165</v>
      </c>
      <c r="AG19" s="36">
        <f t="shared" si="7"/>
        <v>64.625</v>
      </c>
      <c r="AH19" s="49">
        <f t="shared" si="4"/>
        <v>22.324999999999999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307.09250000000003</v>
      </c>
      <c r="AP19" s="51"/>
      <c r="AQ19" s="63">
        <v>175</v>
      </c>
      <c r="AR19" s="64">
        <f t="shared" si="10"/>
        <v>29862.432499999999</v>
      </c>
      <c r="AS19" s="52">
        <f t="shared" si="5"/>
        <v>125.9415</v>
      </c>
      <c r="AT19" s="52">
        <f t="shared" si="6"/>
        <v>-49.058499999999995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9663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450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>
        <v>25</v>
      </c>
      <c r="AB20" s="31"/>
      <c r="AC20" s="35">
        <f t="shared" si="0"/>
        <v>21413</v>
      </c>
      <c r="AD20" s="31">
        <f t="shared" si="1"/>
        <v>9663</v>
      </c>
      <c r="AE20" s="49">
        <f t="shared" si="2"/>
        <v>265.73250000000002</v>
      </c>
      <c r="AF20" s="49">
        <f t="shared" si="3"/>
        <v>91.798500000000004</v>
      </c>
      <c r="AG20" s="36">
        <f t="shared" si="7"/>
        <v>193.875</v>
      </c>
      <c r="AH20" s="49">
        <f t="shared" si="4"/>
        <v>66.974999999999994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283.60750000000002</v>
      </c>
      <c r="AP20" s="51"/>
      <c r="AQ20" s="63">
        <v>149</v>
      </c>
      <c r="AR20" s="64">
        <f>AC20-AE20-AG20-AJ20-AK20-AL20-AM20-AN20-AP20-AQ20</f>
        <v>20804.392500000002</v>
      </c>
      <c r="AS20" s="52">
        <f>AF20+AH20+AI20</f>
        <v>158.77350000000001</v>
      </c>
      <c r="AT20" s="52">
        <f>AS20-AQ20-AN20</f>
        <v>9.7735000000000127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6165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</v>
      </c>
      <c r="Q21" s="31"/>
      <c r="R21" s="31"/>
      <c r="S21" s="31">
        <v>25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11030</v>
      </c>
      <c r="AD21" s="31">
        <f t="shared" si="1"/>
        <v>6165</v>
      </c>
      <c r="AE21" s="49">
        <f t="shared" si="2"/>
        <v>169.53749999999999</v>
      </c>
      <c r="AF21" s="49">
        <f t="shared" si="3"/>
        <v>58.567499999999995</v>
      </c>
      <c r="AG21" s="36">
        <f t="shared" si="7"/>
        <v>2.4750000000000001</v>
      </c>
      <c r="AH21" s="49">
        <f t="shared" si="4"/>
        <v>0.85499999999999998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169.8125</v>
      </c>
      <c r="AP21" s="51"/>
      <c r="AQ21" s="63">
        <v>69</v>
      </c>
      <c r="AR21" s="65">
        <f t="shared" si="10"/>
        <v>10788.987499999999</v>
      </c>
      <c r="AS21" s="52">
        <f t="shared" ref="AS21:AS28" si="11">AF21+AH21+AI21</f>
        <v>59.422499999999992</v>
      </c>
      <c r="AT21" s="52">
        <f t="shared" ref="AT21:AT28" si="12">AS21-AQ21-AN21</f>
        <v>-9.5775000000000077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15066</v>
      </c>
      <c r="E22" s="48"/>
      <c r="F22" s="47"/>
      <c r="G22" s="48"/>
      <c r="H22" s="48"/>
      <c r="I22" s="48"/>
      <c r="J22" s="48"/>
      <c r="K22" s="48"/>
      <c r="L22" s="48"/>
      <c r="M22" s="48">
        <v>200</v>
      </c>
      <c r="N22" s="48"/>
      <c r="O22" s="48"/>
      <c r="P22" s="48"/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27556</v>
      </c>
      <c r="AD22" s="31">
        <f t="shared" si="1"/>
        <v>15066</v>
      </c>
      <c r="AE22" s="49">
        <f t="shared" si="2"/>
        <v>414.315</v>
      </c>
      <c r="AF22" s="49">
        <f t="shared" si="3"/>
        <v>143.12700000000001</v>
      </c>
      <c r="AG22" s="36">
        <f t="shared" si="7"/>
        <v>55</v>
      </c>
      <c r="AH22" s="49">
        <f t="shared" si="4"/>
        <v>19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419.815</v>
      </c>
      <c r="AP22" s="51"/>
      <c r="AQ22" s="63">
        <v>186</v>
      </c>
      <c r="AR22" s="65">
        <f>AC22-AE22-AG22-AJ22-AK22-AL22-AM22-AN22-AP22-AQ22</f>
        <v>26900.685000000001</v>
      </c>
      <c r="AS22" s="52">
        <f>AF22+AH22+AI22</f>
        <v>162.12700000000001</v>
      </c>
      <c r="AT22" s="52">
        <f>AS22-AQ22-AN22</f>
        <v>-23.87299999999999</v>
      </c>
      <c r="AU22" s="5">
        <v>1300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6515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6515</v>
      </c>
      <c r="AD23" s="31">
        <f t="shared" si="1"/>
        <v>6515</v>
      </c>
      <c r="AE23" s="49">
        <f t="shared" si="2"/>
        <v>179.16249999999999</v>
      </c>
      <c r="AF23" s="49">
        <f t="shared" si="3"/>
        <v>61.892499999999998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179.16249999999999</v>
      </c>
      <c r="AP23" s="51"/>
      <c r="AQ23" s="63">
        <v>70</v>
      </c>
      <c r="AR23" s="65">
        <f t="shared" si="10"/>
        <v>6265.8374999999996</v>
      </c>
      <c r="AS23" s="52">
        <f t="shared" si="11"/>
        <v>61.892499999999998</v>
      </c>
      <c r="AT23" s="52">
        <f t="shared" si="12"/>
        <v>-8.1075000000000017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16150</v>
      </c>
      <c r="E24" s="48"/>
      <c r="F24" s="47"/>
      <c r="G24" s="48"/>
      <c r="H24" s="48"/>
      <c r="I24" s="48"/>
      <c r="J24" s="48"/>
      <c r="K24" s="48"/>
      <c r="L24" s="48"/>
      <c r="M24" s="48">
        <v>700</v>
      </c>
      <c r="N24" s="48"/>
      <c r="O24" s="48"/>
      <c r="P24" s="48">
        <v>120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35660</v>
      </c>
      <c r="AD24" s="31">
        <f t="shared" si="1"/>
        <v>16150</v>
      </c>
      <c r="AE24" s="49">
        <f t="shared" si="2"/>
        <v>444.125</v>
      </c>
      <c r="AF24" s="49">
        <f t="shared" si="3"/>
        <v>153.42499999999998</v>
      </c>
      <c r="AG24" s="36">
        <f t="shared" si="7"/>
        <v>222.2</v>
      </c>
      <c r="AH24" s="49">
        <f t="shared" si="4"/>
        <v>76.760000000000005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466.67500000000001</v>
      </c>
      <c r="AP24" s="51"/>
      <c r="AQ24" s="63">
        <v>124</v>
      </c>
      <c r="AR24" s="65">
        <f t="shared" si="10"/>
        <v>34869.675000000003</v>
      </c>
      <c r="AS24" s="52">
        <f t="shared" si="11"/>
        <v>230.185</v>
      </c>
      <c r="AT24" s="52">
        <f t="shared" si="12"/>
        <v>106.185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10085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10085</v>
      </c>
      <c r="AD25" s="31">
        <f t="shared" si="1"/>
        <v>10085</v>
      </c>
      <c r="AE25" s="49">
        <f t="shared" si="2"/>
        <v>277.33749999999998</v>
      </c>
      <c r="AF25" s="49">
        <f t="shared" si="3"/>
        <v>95.807500000000005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277.33749999999998</v>
      </c>
      <c r="AP25" s="51"/>
      <c r="AQ25" s="63">
        <v>95</v>
      </c>
      <c r="AR25" s="65">
        <f t="shared" si="10"/>
        <v>9712.6625000000004</v>
      </c>
      <c r="AS25" s="52">
        <f t="shared" si="11"/>
        <v>95.807500000000005</v>
      </c>
      <c r="AT25" s="52">
        <f t="shared" si="12"/>
        <v>0.80750000000000455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4646</v>
      </c>
      <c r="E26" s="48"/>
      <c r="F26" s="47"/>
      <c r="G26" s="48"/>
      <c r="H26" s="48"/>
      <c r="I26" s="48"/>
      <c r="J26" s="48"/>
      <c r="K26" s="47">
        <v>100</v>
      </c>
      <c r="L26" s="48"/>
      <c r="M26" s="48">
        <v>100</v>
      </c>
      <c r="N26" s="48"/>
      <c r="O26" s="48">
        <v>20</v>
      </c>
      <c r="P26" s="48">
        <v>100</v>
      </c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10636</v>
      </c>
      <c r="AD26" s="31">
        <f t="shared" si="1"/>
        <v>4646</v>
      </c>
      <c r="AE26" s="49">
        <f t="shared" si="2"/>
        <v>127.765</v>
      </c>
      <c r="AF26" s="49">
        <f t="shared" si="3"/>
        <v>44.137</v>
      </c>
      <c r="AG26" s="36">
        <f t="shared" si="7"/>
        <v>112.2</v>
      </c>
      <c r="AH26" s="49">
        <f t="shared" si="4"/>
        <v>38.76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136.565</v>
      </c>
      <c r="AP26" s="51"/>
      <c r="AQ26" s="63">
        <v>80</v>
      </c>
      <c r="AR26" s="65">
        <f t="shared" si="10"/>
        <v>10316.035</v>
      </c>
      <c r="AS26" s="52">
        <f t="shared" si="11"/>
        <v>82.896999999999991</v>
      </c>
      <c r="AT26" s="52">
        <f t="shared" si="12"/>
        <v>2.8969999999999914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4317</v>
      </c>
      <c r="E27" s="48"/>
      <c r="F27" s="47"/>
      <c r="G27" s="48"/>
      <c r="H27" s="48"/>
      <c r="I27" s="48"/>
      <c r="J27" s="48"/>
      <c r="K27" s="47">
        <v>40</v>
      </c>
      <c r="L27" s="48"/>
      <c r="M27" s="48"/>
      <c r="N27" s="48"/>
      <c r="O27" s="48"/>
      <c r="P27" s="48">
        <v>170</v>
      </c>
      <c r="Q27" s="31"/>
      <c r="R27" s="31"/>
      <c r="S27" s="31">
        <v>20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10467</v>
      </c>
      <c r="AD27" s="31">
        <f t="shared" si="1"/>
        <v>4317</v>
      </c>
      <c r="AE27" s="49">
        <f t="shared" si="2"/>
        <v>118.7175</v>
      </c>
      <c r="AF27" s="49">
        <f t="shared" si="3"/>
        <v>41.011499999999998</v>
      </c>
      <c r="AG27" s="36">
        <f t="shared" si="7"/>
        <v>64.075000000000003</v>
      </c>
      <c r="AH27" s="49">
        <f t="shared" si="4"/>
        <v>22.134999999999998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124.49250000000001</v>
      </c>
      <c r="AP27" s="51"/>
      <c r="AQ27" s="63">
        <v>100</v>
      </c>
      <c r="AR27" s="65">
        <f t="shared" si="10"/>
        <v>10184.207499999999</v>
      </c>
      <c r="AS27" s="52">
        <f t="shared" si="11"/>
        <v>63.146499999999996</v>
      </c>
      <c r="AT27" s="52">
        <f t="shared" si="12"/>
        <v>-36.853500000000004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65" t="s">
        <v>71</v>
      </c>
      <c r="B29" s="166"/>
      <c r="C29" s="166"/>
      <c r="D29" s="81">
        <f t="shared" ref="D29:AT29" si="14">SUM(D7:D28)</f>
        <v>226673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450</v>
      </c>
      <c r="L29" s="81">
        <f t="shared" ref="L29:N29" si="15">SUM(L7:L18)</f>
        <v>0</v>
      </c>
      <c r="M29" s="81">
        <f>SUM(M7:M27)</f>
        <v>1690</v>
      </c>
      <c r="N29" s="81">
        <f t="shared" si="15"/>
        <v>0</v>
      </c>
      <c r="O29" s="81">
        <f>SUM(O7:O27)</f>
        <v>120</v>
      </c>
      <c r="P29" s="81">
        <f>SUM(P7:P27)</f>
        <v>2090</v>
      </c>
      <c r="Q29" s="81">
        <f t="shared" si="14"/>
        <v>0</v>
      </c>
      <c r="R29" s="81">
        <f t="shared" si="14"/>
        <v>0</v>
      </c>
      <c r="S29" s="81">
        <f t="shared" si="14"/>
        <v>356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63</v>
      </c>
      <c r="AB29" s="81">
        <f t="shared" si="14"/>
        <v>0</v>
      </c>
      <c r="AC29" s="82">
        <f t="shared" si="14"/>
        <v>352303</v>
      </c>
      <c r="AD29" s="82">
        <f t="shared" si="14"/>
        <v>226673</v>
      </c>
      <c r="AE29" s="82">
        <f t="shared" si="14"/>
        <v>6233.5074999999997</v>
      </c>
      <c r="AF29" s="82">
        <f t="shared" si="14"/>
        <v>2153.3935000000001</v>
      </c>
      <c r="AG29" s="82">
        <f t="shared" si="14"/>
        <v>1259.2250000000001</v>
      </c>
      <c r="AH29" s="82">
        <f t="shared" si="14"/>
        <v>435.005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6353.1324999999997</v>
      </c>
      <c r="AP29" s="82">
        <f t="shared" si="14"/>
        <v>0</v>
      </c>
      <c r="AQ29" s="84">
        <f t="shared" si="14"/>
        <v>2849</v>
      </c>
      <c r="AR29" s="85">
        <f>SUM(AR7:AR28)</f>
        <v>341961.26749999996</v>
      </c>
      <c r="AS29" s="85">
        <f>SUM(AS7:AS28)</f>
        <v>2588.3984999999993</v>
      </c>
      <c r="AT29" s="85">
        <f t="shared" si="14"/>
        <v>-260.60150000000004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7" t="s">
        <v>72</v>
      </c>
      <c r="B30" s="168"/>
      <c r="C30" s="89"/>
      <c r="D30" s="90">
        <f t="shared" ref="D30:AB30" si="16">D4+D5-D29</f>
        <v>900556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1380</v>
      </c>
      <c r="L30" s="90">
        <f t="shared" si="16"/>
        <v>0</v>
      </c>
      <c r="M30" s="90">
        <f t="shared" si="16"/>
        <v>3620</v>
      </c>
      <c r="N30" s="90">
        <f t="shared" si="16"/>
        <v>0</v>
      </c>
      <c r="O30" s="90">
        <f t="shared" si="16"/>
        <v>1520</v>
      </c>
      <c r="P30" s="90">
        <f t="shared" si="16"/>
        <v>3500</v>
      </c>
      <c r="Q30" s="90">
        <f t="shared" si="16"/>
        <v>0</v>
      </c>
      <c r="R30" s="90">
        <f t="shared" si="16"/>
        <v>0</v>
      </c>
      <c r="S30" s="90">
        <f t="shared" si="16"/>
        <v>482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436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69" t="s">
        <v>73</v>
      </c>
      <c r="E32" s="169"/>
      <c r="F32" s="169"/>
      <c r="G32" s="169"/>
      <c r="H32" s="169"/>
      <c r="I32" s="169"/>
      <c r="J32" s="169"/>
      <c r="K32" s="169"/>
      <c r="L32" s="169"/>
      <c r="M32" s="169"/>
      <c r="O32" s="99"/>
      <c r="P32" s="44"/>
      <c r="Q32" s="5"/>
      <c r="R32" s="5"/>
      <c r="S32" s="5"/>
      <c r="AR32" s="170" t="s">
        <v>75</v>
      </c>
      <c r="AS32" s="170"/>
      <c r="AT32" s="170"/>
      <c r="AU32" s="100"/>
    </row>
    <row r="33" spans="1:48" ht="15.75">
      <c r="A33" s="5"/>
      <c r="B33" s="5"/>
      <c r="C33" s="56"/>
      <c r="D33" s="160" t="s">
        <v>76</v>
      </c>
      <c r="E33" s="160"/>
      <c r="F33" s="160"/>
      <c r="G33" s="160"/>
      <c r="H33" s="160"/>
      <c r="I33" s="160"/>
      <c r="J33" s="160"/>
      <c r="K33" s="160"/>
      <c r="L33" s="101"/>
      <c r="M33" s="101">
        <v>386746.34749999997</v>
      </c>
      <c r="P33" s="5"/>
      <c r="Q33" s="5"/>
      <c r="R33" s="5"/>
      <c r="AR33" s="102">
        <v>10184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61" t="s">
        <v>77</v>
      </c>
      <c r="E34" s="161"/>
      <c r="F34" s="161"/>
      <c r="G34" s="161"/>
      <c r="H34" s="161"/>
      <c r="I34" s="161"/>
      <c r="J34" s="161"/>
      <c r="K34" s="161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58"/>
      <c r="E35" s="158"/>
      <c r="F35" s="158"/>
      <c r="G35" s="158"/>
      <c r="H35" s="158"/>
      <c r="I35" s="158"/>
      <c r="J35" s="158"/>
      <c r="K35" s="158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162" t="s">
        <v>78</v>
      </c>
      <c r="E36" s="162"/>
      <c r="F36" s="162"/>
      <c r="G36" s="162"/>
      <c r="H36" s="162"/>
      <c r="I36" s="162"/>
      <c r="J36" s="162"/>
      <c r="K36" s="162"/>
      <c r="L36" s="31"/>
      <c r="M36" s="104">
        <v>142698</v>
      </c>
      <c r="O36" s="5"/>
      <c r="P36" s="5"/>
      <c r="Q36" s="5"/>
      <c r="AQ36" s="5"/>
      <c r="AR36" s="67">
        <v>1300</v>
      </c>
      <c r="AS36" s="67" t="s">
        <v>93</v>
      </c>
      <c r="AT36" s="67"/>
    </row>
    <row r="37" spans="1:48" ht="15.75">
      <c r="A37" s="5"/>
      <c r="B37" s="5"/>
      <c r="C37" s="56"/>
      <c r="D37" s="160" t="s">
        <v>79</v>
      </c>
      <c r="E37" s="160"/>
      <c r="F37" s="160"/>
      <c r="G37" s="160"/>
      <c r="H37" s="160"/>
      <c r="I37" s="160"/>
      <c r="J37" s="160"/>
      <c r="K37" s="160"/>
      <c r="L37" s="105"/>
      <c r="M37" s="106">
        <f>M35-M36</f>
        <v>244048.34749999997</v>
      </c>
      <c r="O37" s="99"/>
      <c r="AR37" s="50">
        <v>6265</v>
      </c>
      <c r="AS37" s="67" t="s">
        <v>94</v>
      </c>
      <c r="AT37" s="67"/>
    </row>
    <row r="38" spans="1:48" ht="15.75">
      <c r="A38" s="107"/>
      <c r="B38" s="107"/>
      <c r="C38" s="56"/>
      <c r="D38" s="158" t="s">
        <v>81</v>
      </c>
      <c r="E38" s="158"/>
      <c r="F38" s="158"/>
      <c r="G38" s="158"/>
      <c r="H38" s="158"/>
      <c r="I38" s="158"/>
      <c r="J38" s="158"/>
      <c r="K38" s="158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58" t="s">
        <v>83</v>
      </c>
      <c r="E39" s="158"/>
      <c r="F39" s="158"/>
      <c r="G39" s="158"/>
      <c r="H39" s="158"/>
      <c r="I39" s="158"/>
      <c r="J39" s="158"/>
      <c r="K39" s="158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59" t="s">
        <v>85</v>
      </c>
      <c r="E40" s="159"/>
      <c r="F40" s="159"/>
      <c r="G40" s="159"/>
      <c r="H40" s="159"/>
      <c r="I40" s="159"/>
      <c r="J40" s="159"/>
      <c r="K40" s="159"/>
      <c r="L40" s="108"/>
      <c r="M40" s="109">
        <f>M36+M39</f>
        <v>142746.34749999997</v>
      </c>
      <c r="AO40" s="110"/>
      <c r="AR40" s="102"/>
      <c r="AS40" s="67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38989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62" priority="17" stopIfTrue="1" operator="greaterThan">
      <formula>0</formula>
    </cfRule>
  </conditionalFormatting>
  <conditionalFormatting sqref="AQ32">
    <cfRule type="cellIs" dxfId="361" priority="15" operator="greaterThan">
      <formula>$AQ$7:$AQ$18&lt;100</formula>
    </cfRule>
    <cfRule type="cellIs" dxfId="360" priority="16" operator="greaterThan">
      <formula>100</formula>
    </cfRule>
  </conditionalFormatting>
  <conditionalFormatting sqref="K4:P30 D30:J30 Q30:AB30">
    <cfRule type="cellIs" dxfId="359" priority="14" operator="equal">
      <formula>212030016606640</formula>
    </cfRule>
  </conditionalFormatting>
  <conditionalFormatting sqref="K4:K30 L29:P29 D30:J30 L30:AB30">
    <cfRule type="cellIs" dxfId="358" priority="12" operator="equal">
      <formula>$K$4</formula>
    </cfRule>
    <cfRule type="cellIs" dxfId="357" priority="13" operator="equal">
      <formula>2120</formula>
    </cfRule>
  </conditionalFormatting>
  <conditionalFormatting sqref="M4:N30 D30:L30">
    <cfRule type="cellIs" dxfId="356" priority="10" operator="equal">
      <formula>$M$4</formula>
    </cfRule>
    <cfRule type="cellIs" dxfId="355" priority="11" operator="equal">
      <formula>300</formula>
    </cfRule>
  </conditionalFormatting>
  <conditionalFormatting sqref="O4:O30">
    <cfRule type="cellIs" dxfId="354" priority="8" operator="equal">
      <formula>$O$4</formula>
    </cfRule>
    <cfRule type="cellIs" dxfId="353" priority="9" operator="equal">
      <formula>1660</formula>
    </cfRule>
  </conditionalFormatting>
  <conditionalFormatting sqref="P4:P30">
    <cfRule type="cellIs" dxfId="352" priority="6" operator="equal">
      <formula>$P$4</formula>
    </cfRule>
    <cfRule type="cellIs" dxfId="351" priority="7" operator="equal">
      <formula>6640</formula>
    </cfRule>
  </conditionalFormatting>
  <conditionalFormatting sqref="AT6:AT29">
    <cfRule type="cellIs" dxfId="350" priority="5" operator="lessThan">
      <formula>0</formula>
    </cfRule>
  </conditionalFormatting>
  <conditionalFormatting sqref="AT7:AT18">
    <cfRule type="cellIs" dxfId="349" priority="2" operator="lessThan">
      <formula>0</formula>
    </cfRule>
    <cfRule type="cellIs" dxfId="348" priority="3" operator="lessThan">
      <formula>0</formula>
    </cfRule>
    <cfRule type="cellIs" dxfId="347" priority="4" operator="lessThan">
      <formula>0</formula>
    </cfRule>
  </conditionalFormatting>
  <conditionalFormatting sqref="K4:K29 L29:P29">
    <cfRule type="cellIs" dxfId="346" priority="1" operator="equal">
      <formula>$K$4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12" activePane="bottomRight" state="frozen"/>
      <selection pane="topRight" activeCell="Z1" sqref="Z1"/>
      <selection pane="bottomLeft" activeCell="A9" sqref="A9"/>
      <selection pane="bottomRight" activeCell="S13" sqref="S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</row>
    <row r="2" spans="1:56" ht="21" thickBot="1">
      <c r="A2" s="172" t="s">
        <v>1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</row>
    <row r="3" spans="1:56" ht="18.75">
      <c r="A3" s="173" t="s">
        <v>95</v>
      </c>
      <c r="B3" s="174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</row>
    <row r="4" spans="1:56">
      <c r="A4" s="163" t="s">
        <v>3</v>
      </c>
      <c r="B4" s="163"/>
      <c r="C4" s="2"/>
      <c r="D4" s="2">
        <v>900556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1380</v>
      </c>
      <c r="L4" s="4">
        <v>0</v>
      </c>
      <c r="M4" s="163">
        <v>3620</v>
      </c>
      <c r="N4" s="163"/>
      <c r="O4" s="4">
        <v>1520</v>
      </c>
      <c r="P4" s="4">
        <v>3500</v>
      </c>
      <c r="Q4" s="3">
        <v>0</v>
      </c>
      <c r="R4" s="3">
        <v>0</v>
      </c>
      <c r="S4" s="3">
        <v>482</v>
      </c>
      <c r="T4" s="3"/>
      <c r="U4" s="3"/>
      <c r="V4" s="3"/>
      <c r="W4" s="3"/>
      <c r="X4" s="3"/>
      <c r="Y4" s="3"/>
      <c r="Z4" s="3">
        <v>290</v>
      </c>
      <c r="AA4" s="3">
        <v>436</v>
      </c>
      <c r="AB4" s="3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63" t="s">
        <v>4</v>
      </c>
      <c r="B5" s="163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15000</v>
      </c>
      <c r="E7" s="33"/>
      <c r="F7" s="32"/>
      <c r="G7" s="33"/>
      <c r="H7" s="33"/>
      <c r="I7" s="33"/>
      <c r="J7" s="33"/>
      <c r="K7" s="33"/>
      <c r="L7" s="33"/>
      <c r="M7" s="33">
        <v>300</v>
      </c>
      <c r="N7" s="33"/>
      <c r="O7" s="33"/>
      <c r="P7" s="33">
        <v>350</v>
      </c>
      <c r="Q7" s="34"/>
      <c r="R7" s="34"/>
      <c r="S7" s="34">
        <v>17</v>
      </c>
      <c r="T7" s="34"/>
      <c r="U7" s="34"/>
      <c r="V7" s="34"/>
      <c r="W7" s="34"/>
      <c r="X7" s="34"/>
      <c r="Y7" s="34"/>
      <c r="Z7" s="34">
        <v>1</v>
      </c>
      <c r="AA7" s="34">
        <v>5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25528</v>
      </c>
      <c r="AD7" s="34">
        <f t="shared" ref="AD7:AD28" si="1">D7*1</f>
        <v>15000</v>
      </c>
      <c r="AE7" s="36">
        <f t="shared" ref="AE7:AE28" si="2">D7*2.75%</f>
        <v>412.5</v>
      </c>
      <c r="AF7" s="36">
        <f t="shared" ref="AF7:AF28" si="3">AD7*0.95%</f>
        <v>142.5</v>
      </c>
      <c r="AG7" s="36">
        <f>SUM(E7*999+F7*499+G7*75+H7*50+I7*30+K7*20+L7*19+M7*10+P7*9+N7*10+J7*29+R7*4+Q7*5+O7*9)*2.8%</f>
        <v>172.2</v>
      </c>
      <c r="AH7" s="36">
        <f t="shared" ref="AH7:AH28" si="4">SUM(E7*999+F7*499+G7*75+H7*50+I7*30+J7*29+K7*20+L7*19+M7*10+N7*10+O7*9+P7*9+Q7*5+R7*4)*0.95%</f>
        <v>58.424999999999997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430.375</v>
      </c>
      <c r="AP7" s="39"/>
      <c r="AQ7" s="40">
        <v>106</v>
      </c>
      <c r="AR7" s="41">
        <f>AC7-AE7-AG7-AJ7-AK7-AL7-AM7-AN7-AP7-AQ7</f>
        <v>24837.3</v>
      </c>
      <c r="AS7" s="42">
        <f t="shared" ref="AS7:AS19" si="5">AF7+AH7+AI7</f>
        <v>200.92500000000001</v>
      </c>
      <c r="AT7" s="43">
        <f t="shared" ref="AT7:AT19" si="6">AS7-AQ7-AN7</f>
        <v>94.925000000000011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10483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180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12203</v>
      </c>
      <c r="AD8" s="31">
        <f t="shared" si="1"/>
        <v>10483</v>
      </c>
      <c r="AE8" s="49">
        <f t="shared" si="2"/>
        <v>288.28250000000003</v>
      </c>
      <c r="AF8" s="49">
        <f t="shared" si="3"/>
        <v>99.588499999999996</v>
      </c>
      <c r="AG8" s="36">
        <f t="shared" ref="AG8:AG28" si="7">SUM(E8*999+F8*499+G8*75+H8*50+I8*30+K8*20+L8*19+M8*10+P8*9+N8*10+J8*29+R8*4+Q8*5+O8*9)*2.75%</f>
        <v>47.3</v>
      </c>
      <c r="AH8" s="49">
        <f t="shared" si="4"/>
        <v>16.34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293.50749999999999</v>
      </c>
      <c r="AP8" s="51"/>
      <c r="AQ8" s="40">
        <v>115</v>
      </c>
      <c r="AR8" s="41">
        <f t="shared" ref="AR8:AR28" si="10">AC8-AE8-AG8-AJ8-AK8-AL8-AM8-AN8-AP8-AQ8</f>
        <v>11752.417500000001</v>
      </c>
      <c r="AS8" s="52">
        <f t="shared" si="5"/>
        <v>115.9285</v>
      </c>
      <c r="AT8" s="53">
        <f t="shared" si="6"/>
        <v>0.92849999999999966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17487</v>
      </c>
      <c r="E9" s="48"/>
      <c r="F9" s="47"/>
      <c r="G9" s="48"/>
      <c r="H9" s="48"/>
      <c r="I9" s="48"/>
      <c r="J9" s="48"/>
      <c r="K9" s="48">
        <v>30</v>
      </c>
      <c r="L9" s="48"/>
      <c r="M9" s="48">
        <v>30</v>
      </c>
      <c r="N9" s="48"/>
      <c r="O9" s="48">
        <v>10</v>
      </c>
      <c r="P9" s="48">
        <v>500</v>
      </c>
      <c r="Q9" s="31"/>
      <c r="R9" s="31"/>
      <c r="S9" s="31">
        <v>25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28128</v>
      </c>
      <c r="AD9" s="31">
        <f t="shared" si="1"/>
        <v>17487</v>
      </c>
      <c r="AE9" s="49">
        <f t="shared" si="2"/>
        <v>480.89249999999998</v>
      </c>
      <c r="AF9" s="49">
        <f t="shared" si="3"/>
        <v>166.12649999999999</v>
      </c>
      <c r="AG9" s="36">
        <f t="shared" si="7"/>
        <v>150.97499999999999</v>
      </c>
      <c r="AH9" s="49">
        <f t="shared" si="4"/>
        <v>52.155000000000001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496.5675</v>
      </c>
      <c r="AP9" s="51"/>
      <c r="AQ9" s="40">
        <v>147</v>
      </c>
      <c r="AR9" s="41">
        <f t="shared" si="10"/>
        <v>27349.1325</v>
      </c>
      <c r="AS9" s="52">
        <f t="shared" si="5"/>
        <v>218.28149999999999</v>
      </c>
      <c r="AT9" s="53">
        <f t="shared" si="6"/>
        <v>71.281499999999994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5093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5543</v>
      </c>
      <c r="AD10" s="31">
        <f>D10*1</f>
        <v>5093</v>
      </c>
      <c r="AE10" s="49">
        <f>D10*2.75%</f>
        <v>140.0575</v>
      </c>
      <c r="AF10" s="49">
        <f>AD10*0.95%</f>
        <v>48.383499999999998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141.4325</v>
      </c>
      <c r="AP10" s="51"/>
      <c r="AQ10" s="40">
        <v>40</v>
      </c>
      <c r="AR10" s="41">
        <f t="shared" si="10"/>
        <v>5350.5675000000001</v>
      </c>
      <c r="AS10" s="52">
        <f>AF10+AH10+AI10</f>
        <v>52.658499999999997</v>
      </c>
      <c r="AT10" s="53">
        <f>AS10-AQ10-AN10</f>
        <v>12.658499999999997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5309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5309</v>
      </c>
      <c r="AD11" s="31">
        <f t="shared" si="1"/>
        <v>5309</v>
      </c>
      <c r="AE11" s="49">
        <f t="shared" si="2"/>
        <v>145.9975</v>
      </c>
      <c r="AF11" s="49">
        <f t="shared" si="3"/>
        <v>50.435499999999998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145.9975</v>
      </c>
      <c r="AP11" s="51"/>
      <c r="AQ11" s="40">
        <v>33</v>
      </c>
      <c r="AR11" s="41">
        <f t="shared" si="10"/>
        <v>5130.0024999999996</v>
      </c>
      <c r="AS11" s="52">
        <f t="shared" si="5"/>
        <v>50.435499999999998</v>
      </c>
      <c r="AT11" s="53">
        <f t="shared" si="6"/>
        <v>17.435499999999998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5473</v>
      </c>
      <c r="E12" s="48"/>
      <c r="F12" s="47"/>
      <c r="G12" s="48"/>
      <c r="H12" s="48"/>
      <c r="I12" s="48"/>
      <c r="J12" s="48"/>
      <c r="K12" s="48"/>
      <c r="L12" s="48"/>
      <c r="M12" s="48">
        <v>100</v>
      </c>
      <c r="N12" s="48"/>
      <c r="O12" s="48">
        <v>50</v>
      </c>
      <c r="P12" s="48">
        <v>50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7373</v>
      </c>
      <c r="AD12" s="31">
        <f>D12*1</f>
        <v>5473</v>
      </c>
      <c r="AE12" s="49">
        <f>D12*2.75%</f>
        <v>150.50749999999999</v>
      </c>
      <c r="AF12" s="49">
        <f>AD12*0.95%</f>
        <v>51.993499999999997</v>
      </c>
      <c r="AG12" s="36">
        <f t="shared" si="7"/>
        <v>52.25</v>
      </c>
      <c r="AH12" s="49">
        <f t="shared" si="4"/>
        <v>18.05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156.00749999999999</v>
      </c>
      <c r="AP12" s="51"/>
      <c r="AQ12" s="40">
        <v>60</v>
      </c>
      <c r="AR12" s="41">
        <f t="shared" si="10"/>
        <v>7110.2425000000003</v>
      </c>
      <c r="AS12" s="52">
        <f>AF12+AH12+AI12</f>
        <v>70.043499999999995</v>
      </c>
      <c r="AT12" s="53">
        <f>AS12-AQ12-AN12</f>
        <v>10.043499999999995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6916</v>
      </c>
      <c r="E13" s="48"/>
      <c r="F13" s="47"/>
      <c r="G13" s="48"/>
      <c r="H13" s="48"/>
      <c r="I13" s="48"/>
      <c r="J13" s="48"/>
      <c r="K13" s="48">
        <v>100</v>
      </c>
      <c r="L13" s="48"/>
      <c r="M13" s="48"/>
      <c r="N13" s="48"/>
      <c r="O13" s="48"/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9816</v>
      </c>
      <c r="AD13" s="31">
        <f t="shared" si="1"/>
        <v>6916</v>
      </c>
      <c r="AE13" s="49">
        <f t="shared" si="2"/>
        <v>190.19</v>
      </c>
      <c r="AF13" s="49">
        <f t="shared" si="3"/>
        <v>65.701999999999998</v>
      </c>
      <c r="AG13" s="36">
        <f t="shared" si="7"/>
        <v>79.75</v>
      </c>
      <c r="AH13" s="49">
        <f t="shared" si="4"/>
        <v>27.55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195.69</v>
      </c>
      <c r="AP13" s="51"/>
      <c r="AQ13" s="40">
        <v>65</v>
      </c>
      <c r="AR13" s="41">
        <f t="shared" si="10"/>
        <v>9481.06</v>
      </c>
      <c r="AS13" s="52">
        <f t="shared" si="5"/>
        <v>93.251999999999995</v>
      </c>
      <c r="AT13" s="53">
        <f>AS13-AQ13-AN13</f>
        <v>28.251999999999995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15954</v>
      </c>
      <c r="E14" s="48"/>
      <c r="F14" s="47"/>
      <c r="G14" s="48"/>
      <c r="H14" s="48"/>
      <c r="I14" s="48"/>
      <c r="J14" s="48"/>
      <c r="K14" s="48">
        <v>30</v>
      </c>
      <c r="L14" s="48"/>
      <c r="M14" s="48"/>
      <c r="N14" s="48"/>
      <c r="O14" s="48">
        <v>50</v>
      </c>
      <c r="P14" s="48">
        <v>130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18174</v>
      </c>
      <c r="AD14" s="31">
        <f t="shared" si="1"/>
        <v>15954</v>
      </c>
      <c r="AE14" s="49">
        <f t="shared" si="2"/>
        <v>438.73500000000001</v>
      </c>
      <c r="AF14" s="49">
        <f t="shared" si="3"/>
        <v>151.56299999999999</v>
      </c>
      <c r="AG14" s="36">
        <f t="shared" si="7"/>
        <v>61.05</v>
      </c>
      <c r="AH14" s="49">
        <f t="shared" si="4"/>
        <v>21.09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444.51</v>
      </c>
      <c r="AP14" s="51"/>
      <c r="AQ14" s="40">
        <v>145</v>
      </c>
      <c r="AR14" s="41">
        <f>AC14-AE14-AG14-AJ14-AK14-AL14-AM14-AN14-AP14-AQ14</f>
        <v>17529.215</v>
      </c>
      <c r="AS14" s="52">
        <f t="shared" si="5"/>
        <v>172.65299999999999</v>
      </c>
      <c r="AT14" s="60">
        <f t="shared" si="6"/>
        <v>27.652999999999992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14750</v>
      </c>
      <c r="E15" s="48"/>
      <c r="F15" s="47"/>
      <c r="G15" s="48"/>
      <c r="H15" s="48"/>
      <c r="I15" s="48"/>
      <c r="J15" s="48"/>
      <c r="K15" s="48">
        <v>90</v>
      </c>
      <c r="L15" s="48"/>
      <c r="M15" s="48">
        <v>50</v>
      </c>
      <c r="N15" s="48"/>
      <c r="O15" s="48">
        <v>60</v>
      </c>
      <c r="P15" s="48">
        <v>20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>
        <v>5</v>
      </c>
      <c r="AB15" s="31"/>
      <c r="AC15" s="35">
        <f t="shared" si="0"/>
        <v>19665</v>
      </c>
      <c r="AD15" s="31">
        <f t="shared" si="1"/>
        <v>14750</v>
      </c>
      <c r="AE15" s="49">
        <f t="shared" si="2"/>
        <v>405.625</v>
      </c>
      <c r="AF15" s="49">
        <f t="shared" si="3"/>
        <v>140.125</v>
      </c>
      <c r="AG15" s="36">
        <f t="shared" si="7"/>
        <v>83.05</v>
      </c>
      <c r="AH15" s="49">
        <f t="shared" si="4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411.67500000000001</v>
      </c>
      <c r="AP15" s="51"/>
      <c r="AQ15" s="40">
        <v>145</v>
      </c>
      <c r="AR15" s="41">
        <f t="shared" si="10"/>
        <v>19031.325000000001</v>
      </c>
      <c r="AS15" s="52">
        <f>AF15+AH15+AI15</f>
        <v>168.815</v>
      </c>
      <c r="AT15" s="53">
        <f>AS15-AQ15-AN15</f>
        <v>23.814999999999998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15323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>
        <v>11</v>
      </c>
      <c r="T16" s="31"/>
      <c r="U16" s="31"/>
      <c r="V16" s="31"/>
      <c r="W16" s="31"/>
      <c r="X16" s="31"/>
      <c r="Y16" s="31"/>
      <c r="Z16" s="31"/>
      <c r="AA16" s="31">
        <v>10</v>
      </c>
      <c r="AB16" s="31"/>
      <c r="AC16" s="35">
        <f t="shared" si="0"/>
        <v>19304</v>
      </c>
      <c r="AD16" s="31">
        <f t="shared" si="1"/>
        <v>15323</v>
      </c>
      <c r="AE16" s="49">
        <f t="shared" si="2"/>
        <v>421.38249999999999</v>
      </c>
      <c r="AF16" s="49">
        <f t="shared" si="3"/>
        <v>145.5685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421.38249999999999</v>
      </c>
      <c r="AP16" s="51"/>
      <c r="AQ16" s="40">
        <v>113</v>
      </c>
      <c r="AR16" s="41">
        <f>AC16-AE16-AG16-AJ16-AK16-AL16-AM16-AN16-AP16-AQ16</f>
        <v>18769.6175</v>
      </c>
      <c r="AS16" s="52">
        <f t="shared" si="5"/>
        <v>145.5685</v>
      </c>
      <c r="AT16" s="53">
        <f t="shared" si="6"/>
        <v>32.5685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16067</v>
      </c>
      <c r="E17" s="48"/>
      <c r="F17" s="47"/>
      <c r="G17" s="48"/>
      <c r="H17" s="48"/>
      <c r="I17" s="48"/>
      <c r="J17" s="48"/>
      <c r="K17" s="48">
        <v>10</v>
      </c>
      <c r="L17" s="48"/>
      <c r="M17" s="48">
        <v>100</v>
      </c>
      <c r="N17" s="48"/>
      <c r="O17" s="48">
        <v>30</v>
      </c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17537</v>
      </c>
      <c r="AD17" s="31">
        <f>D17*1</f>
        <v>16067</v>
      </c>
      <c r="AE17" s="49">
        <f>D17*2.75%</f>
        <v>441.84250000000003</v>
      </c>
      <c r="AF17" s="49">
        <f>AD17*0.95%</f>
        <v>152.63649999999998</v>
      </c>
      <c r="AG17" s="36">
        <f t="shared" si="7"/>
        <v>40.424999999999997</v>
      </c>
      <c r="AH17" s="49">
        <f t="shared" si="4"/>
        <v>13.965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445.6925</v>
      </c>
      <c r="AP17" s="51"/>
      <c r="AQ17" s="40">
        <v>150</v>
      </c>
      <c r="AR17" s="41">
        <f>AC17-AE17-AG17-AJ17-AK17-AL17-AM17-AN17-AP17-AQ17</f>
        <v>16904.732500000002</v>
      </c>
      <c r="AS17" s="52">
        <f>AF17+AH17+AI17</f>
        <v>166.60149999999999</v>
      </c>
      <c r="AT17" s="53">
        <f>AS17-AQ17-AN17</f>
        <v>16.601499999999987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7711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7711</v>
      </c>
      <c r="AD18" s="31">
        <f>D18*1</f>
        <v>7711</v>
      </c>
      <c r="AE18" s="49">
        <f>D18*2.75%</f>
        <v>212.05250000000001</v>
      </c>
      <c r="AF18" s="49">
        <f>AD18*0.95%</f>
        <v>73.254499999999993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212.05250000000001</v>
      </c>
      <c r="AP18" s="51"/>
      <c r="AQ18" s="40">
        <v>150</v>
      </c>
      <c r="AR18" s="41">
        <f t="shared" si="10"/>
        <v>7348.9475000000002</v>
      </c>
      <c r="AS18" s="52">
        <f>AF18+AH18+AI18</f>
        <v>73.254499999999993</v>
      </c>
      <c r="AT18" s="53">
        <f>AS18-AQ18-AN18</f>
        <v>-76.745500000000007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14156</v>
      </c>
      <c r="E19" s="48"/>
      <c r="F19" s="47"/>
      <c r="G19" s="48"/>
      <c r="H19" s="48"/>
      <c r="I19" s="48"/>
      <c r="J19" s="48"/>
      <c r="K19" s="48"/>
      <c r="L19" s="48"/>
      <c r="M19" s="48">
        <v>50</v>
      </c>
      <c r="N19" s="48"/>
      <c r="O19" s="48"/>
      <c r="P19" s="48">
        <v>250</v>
      </c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21681</v>
      </c>
      <c r="AD19" s="31">
        <f t="shared" si="1"/>
        <v>14156</v>
      </c>
      <c r="AE19" s="49">
        <f t="shared" si="2"/>
        <v>389.29</v>
      </c>
      <c r="AF19" s="49">
        <f t="shared" si="3"/>
        <v>134.482</v>
      </c>
      <c r="AG19" s="36">
        <f t="shared" si="7"/>
        <v>75.625</v>
      </c>
      <c r="AH19" s="49">
        <f t="shared" si="4"/>
        <v>26.125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397.54</v>
      </c>
      <c r="AP19" s="51"/>
      <c r="AQ19" s="63">
        <v>175</v>
      </c>
      <c r="AR19" s="64">
        <f t="shared" si="10"/>
        <v>21041.084999999999</v>
      </c>
      <c r="AS19" s="52">
        <f t="shared" si="5"/>
        <v>160.607</v>
      </c>
      <c r="AT19" s="52">
        <f t="shared" si="6"/>
        <v>-14.393000000000001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9559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9559</v>
      </c>
      <c r="AD20" s="31">
        <f t="shared" si="1"/>
        <v>9559</v>
      </c>
      <c r="AE20" s="49">
        <f t="shared" si="2"/>
        <v>262.8725</v>
      </c>
      <c r="AF20" s="49">
        <f t="shared" si="3"/>
        <v>90.810500000000005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262.8725</v>
      </c>
      <c r="AP20" s="51"/>
      <c r="AQ20" s="63">
        <v>120</v>
      </c>
      <c r="AR20" s="64">
        <f>AC20-AE20-AG20-AJ20-AK20-AL20-AM20-AN20-AP20-AQ20</f>
        <v>9176.1275000000005</v>
      </c>
      <c r="AS20" s="52">
        <f>AF20+AH20+AI20</f>
        <v>90.810500000000005</v>
      </c>
      <c r="AT20" s="52">
        <f>AS20-AQ20-AN20</f>
        <v>-29.189499999999995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6370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20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6550</v>
      </c>
      <c r="AD21" s="31">
        <f t="shared" si="1"/>
        <v>6370</v>
      </c>
      <c r="AE21" s="49">
        <f t="shared" si="2"/>
        <v>175.17500000000001</v>
      </c>
      <c r="AF21" s="49">
        <f t="shared" si="3"/>
        <v>60.515000000000001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175.72499999999999</v>
      </c>
      <c r="AP21" s="51"/>
      <c r="AQ21" s="63">
        <v>60</v>
      </c>
      <c r="AR21" s="65">
        <f t="shared" si="10"/>
        <v>6309.875</v>
      </c>
      <c r="AS21" s="52">
        <f t="shared" ref="AS21:AS28" si="11">AF21+AH21+AI21</f>
        <v>62.225000000000001</v>
      </c>
      <c r="AT21" s="52">
        <f t="shared" ref="AT21:AT28" si="12">AS21-AQ21-AN21</f>
        <v>2.2250000000000014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18385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18385</v>
      </c>
      <c r="AD22" s="31">
        <f t="shared" si="1"/>
        <v>18385</v>
      </c>
      <c r="AE22" s="49">
        <f t="shared" si="2"/>
        <v>505.58749999999998</v>
      </c>
      <c r="AF22" s="49">
        <f t="shared" si="3"/>
        <v>174.6575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505.58749999999998</v>
      </c>
      <c r="AP22" s="51"/>
      <c r="AQ22" s="63">
        <v>139</v>
      </c>
      <c r="AR22" s="65">
        <f>AC22-AE22-AG22-AJ22-AK22-AL22-AM22-AN22-AP22-AQ22</f>
        <v>17740.412499999999</v>
      </c>
      <c r="AS22" s="52">
        <f>AF22+AH22+AI22</f>
        <v>174.6575</v>
      </c>
      <c r="AT22" s="52">
        <f>AS22-AQ22-AN22</f>
        <v>35.657499999999999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7090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7090</v>
      </c>
      <c r="AD23" s="31">
        <f t="shared" si="1"/>
        <v>7090</v>
      </c>
      <c r="AE23" s="49">
        <f t="shared" si="2"/>
        <v>194.97499999999999</v>
      </c>
      <c r="AF23" s="49">
        <f t="shared" si="3"/>
        <v>67.355000000000004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194.97499999999999</v>
      </c>
      <c r="AP23" s="51"/>
      <c r="AQ23" s="63">
        <v>70</v>
      </c>
      <c r="AR23" s="65">
        <f t="shared" si="10"/>
        <v>6825.0249999999996</v>
      </c>
      <c r="AS23" s="52">
        <f t="shared" si="11"/>
        <v>67.355000000000004</v>
      </c>
      <c r="AT23" s="52">
        <f t="shared" si="12"/>
        <v>-2.644999999999996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17180</v>
      </c>
      <c r="E24" s="48"/>
      <c r="F24" s="47"/>
      <c r="G24" s="48"/>
      <c r="H24" s="48"/>
      <c r="I24" s="48"/>
      <c r="J24" s="48"/>
      <c r="K24" s="48"/>
      <c r="L24" s="48"/>
      <c r="M24" s="48">
        <v>50</v>
      </c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18580</v>
      </c>
      <c r="AD24" s="31">
        <f t="shared" si="1"/>
        <v>17180</v>
      </c>
      <c r="AE24" s="49">
        <f t="shared" si="2"/>
        <v>472.45</v>
      </c>
      <c r="AF24" s="49">
        <f t="shared" si="3"/>
        <v>163.21</v>
      </c>
      <c r="AG24" s="36">
        <f t="shared" si="7"/>
        <v>38.5</v>
      </c>
      <c r="AH24" s="49">
        <f t="shared" si="4"/>
        <v>13.299999999999999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476.57499999999999</v>
      </c>
      <c r="AP24" s="51"/>
      <c r="AQ24" s="63">
        <v>119</v>
      </c>
      <c r="AR24" s="65">
        <f t="shared" si="10"/>
        <v>17950.05</v>
      </c>
      <c r="AS24" s="52">
        <f t="shared" si="11"/>
        <v>176.51000000000002</v>
      </c>
      <c r="AT24" s="52">
        <f t="shared" si="12"/>
        <v>57.510000000000019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6169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40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18509</v>
      </c>
      <c r="AD25" s="31">
        <f t="shared" si="1"/>
        <v>6169</v>
      </c>
      <c r="AE25" s="49">
        <f t="shared" si="2"/>
        <v>169.64750000000001</v>
      </c>
      <c r="AF25" s="49">
        <f t="shared" si="3"/>
        <v>58.605499999999999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169.64750000000001</v>
      </c>
      <c r="AP25" s="51"/>
      <c r="AQ25" s="63">
        <v>60</v>
      </c>
      <c r="AR25" s="65">
        <f t="shared" si="10"/>
        <v>18279.352500000001</v>
      </c>
      <c r="AS25" s="52">
        <f t="shared" si="11"/>
        <v>58.605499999999999</v>
      </c>
      <c r="AT25" s="52">
        <f t="shared" si="12"/>
        <v>-1.3945000000000007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15522</v>
      </c>
      <c r="E26" s="48"/>
      <c r="F26" s="47"/>
      <c r="G26" s="48"/>
      <c r="H26" s="48"/>
      <c r="I26" s="48"/>
      <c r="J26" s="48"/>
      <c r="K26" s="47"/>
      <c r="L26" s="48"/>
      <c r="M26" s="48">
        <v>100</v>
      </c>
      <c r="N26" s="48"/>
      <c r="O26" s="48"/>
      <c r="P26" s="48">
        <v>150</v>
      </c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20737</v>
      </c>
      <c r="AD26" s="31">
        <f t="shared" si="1"/>
        <v>15522</v>
      </c>
      <c r="AE26" s="49">
        <f t="shared" si="2"/>
        <v>426.85500000000002</v>
      </c>
      <c r="AF26" s="49">
        <f t="shared" si="3"/>
        <v>147.459</v>
      </c>
      <c r="AG26" s="36">
        <f t="shared" si="7"/>
        <v>64.625</v>
      </c>
      <c r="AH26" s="49">
        <f t="shared" si="4"/>
        <v>22.324999999999999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433.73</v>
      </c>
      <c r="AP26" s="51"/>
      <c r="AQ26" s="63">
        <v>154</v>
      </c>
      <c r="AR26" s="65">
        <f t="shared" si="10"/>
        <v>20091.52</v>
      </c>
      <c r="AS26" s="52">
        <f t="shared" si="11"/>
        <v>169.78399999999999</v>
      </c>
      <c r="AT26" s="52">
        <f t="shared" si="12"/>
        <v>15.783999999999992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5344</v>
      </c>
      <c r="E27" s="48"/>
      <c r="F27" s="47"/>
      <c r="G27" s="48"/>
      <c r="H27" s="48"/>
      <c r="I27" s="48"/>
      <c r="J27" s="48"/>
      <c r="K27" s="47">
        <v>20</v>
      </c>
      <c r="L27" s="48"/>
      <c r="M27" s="48">
        <v>30</v>
      </c>
      <c r="N27" s="48"/>
      <c r="O27" s="48"/>
      <c r="P27" s="48">
        <v>30</v>
      </c>
      <c r="Q27" s="31"/>
      <c r="R27" s="31"/>
      <c r="S27" s="31">
        <v>10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8224</v>
      </c>
      <c r="AD27" s="31">
        <f t="shared" si="1"/>
        <v>5344</v>
      </c>
      <c r="AE27" s="49">
        <f t="shared" si="2"/>
        <v>146.96</v>
      </c>
      <c r="AF27" s="49">
        <f t="shared" si="3"/>
        <v>50.768000000000001</v>
      </c>
      <c r="AG27" s="36">
        <f t="shared" si="7"/>
        <v>26.675000000000001</v>
      </c>
      <c r="AH27" s="49">
        <f t="shared" si="4"/>
        <v>9.2149999999999999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149.16</v>
      </c>
      <c r="AP27" s="51"/>
      <c r="AQ27" s="63">
        <v>80</v>
      </c>
      <c r="AR27" s="65">
        <f t="shared" si="10"/>
        <v>7970.3649999999998</v>
      </c>
      <c r="AS27" s="52">
        <f t="shared" si="11"/>
        <v>59.983000000000004</v>
      </c>
      <c r="AT27" s="52">
        <f t="shared" si="12"/>
        <v>-20.016999999999996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65" t="s">
        <v>71</v>
      </c>
      <c r="B29" s="166"/>
      <c r="C29" s="166"/>
      <c r="D29" s="81">
        <f t="shared" ref="D29:AT29" si="14">SUM(D7:D28)</f>
        <v>235341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280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200</v>
      </c>
      <c r="P29" s="81">
        <f>SUM(P7:P27)</f>
        <v>1930</v>
      </c>
      <c r="Q29" s="81">
        <f t="shared" si="14"/>
        <v>0</v>
      </c>
      <c r="R29" s="81">
        <f t="shared" si="14"/>
        <v>0</v>
      </c>
      <c r="S29" s="81">
        <f t="shared" si="14"/>
        <v>148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47</v>
      </c>
      <c r="AB29" s="81">
        <f t="shared" si="14"/>
        <v>0</v>
      </c>
      <c r="AC29" s="82">
        <f t="shared" si="14"/>
        <v>305606</v>
      </c>
      <c r="AD29" s="82">
        <f t="shared" si="14"/>
        <v>235341</v>
      </c>
      <c r="AE29" s="82">
        <f t="shared" si="14"/>
        <v>6471.8775000000014</v>
      </c>
      <c r="AF29" s="82">
        <f t="shared" si="14"/>
        <v>2235.7395000000001</v>
      </c>
      <c r="AG29" s="82">
        <f t="shared" si="14"/>
        <v>909.74999999999989</v>
      </c>
      <c r="AH29" s="82">
        <f t="shared" si="14"/>
        <v>313.21499999999997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6560.7025000000012</v>
      </c>
      <c r="AP29" s="82">
        <f t="shared" si="14"/>
        <v>0</v>
      </c>
      <c r="AQ29" s="84">
        <f t="shared" si="14"/>
        <v>2246</v>
      </c>
      <c r="AR29" s="85">
        <f>SUM(AR7:AR28)</f>
        <v>295978.3725</v>
      </c>
      <c r="AS29" s="85">
        <f>SUM(AS7:AS28)</f>
        <v>2548.9545000000007</v>
      </c>
      <c r="AT29" s="85">
        <f t="shared" si="14"/>
        <v>302.95450000000011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7" t="s">
        <v>72</v>
      </c>
      <c r="B30" s="168"/>
      <c r="C30" s="89"/>
      <c r="D30" s="90">
        <f t="shared" ref="D30:AB30" si="16">D4+D5-D29</f>
        <v>665215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1100</v>
      </c>
      <c r="L30" s="90">
        <f t="shared" si="16"/>
        <v>0</v>
      </c>
      <c r="M30" s="90">
        <f t="shared" si="16"/>
        <v>2800</v>
      </c>
      <c r="N30" s="90">
        <f t="shared" si="16"/>
        <v>0</v>
      </c>
      <c r="O30" s="90">
        <f t="shared" si="16"/>
        <v>1320</v>
      </c>
      <c r="P30" s="90">
        <f t="shared" si="16"/>
        <v>1570</v>
      </c>
      <c r="Q30" s="90">
        <f t="shared" si="16"/>
        <v>0</v>
      </c>
      <c r="R30" s="90">
        <f t="shared" si="16"/>
        <v>0</v>
      </c>
      <c r="S30" s="90">
        <f t="shared" si="16"/>
        <v>334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69" t="s">
        <v>73</v>
      </c>
      <c r="E32" s="169"/>
      <c r="F32" s="169"/>
      <c r="G32" s="169"/>
      <c r="H32" s="169"/>
      <c r="I32" s="169"/>
      <c r="J32" s="169"/>
      <c r="K32" s="169"/>
      <c r="L32" s="169"/>
      <c r="M32" s="169"/>
      <c r="O32" s="99"/>
      <c r="P32" s="44"/>
      <c r="Q32" s="5"/>
      <c r="R32" s="5"/>
      <c r="S32" s="5"/>
      <c r="AR32" s="170" t="s">
        <v>75</v>
      </c>
      <c r="AS32" s="170"/>
      <c r="AT32" s="170"/>
      <c r="AU32" s="100"/>
    </row>
    <row r="33" spans="1:48" ht="15.75">
      <c r="A33" s="5"/>
      <c r="B33" s="5"/>
      <c r="C33" s="56"/>
      <c r="D33" s="160" t="s">
        <v>76</v>
      </c>
      <c r="E33" s="160"/>
      <c r="F33" s="160"/>
      <c r="G33" s="160"/>
      <c r="H33" s="160"/>
      <c r="I33" s="160"/>
      <c r="J33" s="160"/>
      <c r="K33" s="160"/>
      <c r="L33" s="101"/>
      <c r="M33" s="101">
        <v>386746.34749999997</v>
      </c>
      <c r="P33" s="5"/>
      <c r="Q33" s="5"/>
      <c r="R33" s="5"/>
      <c r="AR33" s="102">
        <v>18154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61" t="s">
        <v>77</v>
      </c>
      <c r="E34" s="161"/>
      <c r="F34" s="161"/>
      <c r="G34" s="161"/>
      <c r="H34" s="161"/>
      <c r="I34" s="161"/>
      <c r="J34" s="161"/>
      <c r="K34" s="161"/>
      <c r="L34" s="47"/>
      <c r="M34" s="104"/>
      <c r="N34" s="44"/>
      <c r="O34" s="44"/>
      <c r="P34" s="5"/>
      <c r="Q34" s="5"/>
      <c r="AC34" s="99"/>
      <c r="AQ34" s="5"/>
      <c r="AR34" s="67">
        <v>34758</v>
      </c>
      <c r="AS34" s="67" t="s">
        <v>68</v>
      </c>
      <c r="AT34" s="67"/>
      <c r="AU34" s="5"/>
    </row>
    <row r="35" spans="1:48" ht="15.75">
      <c r="A35" s="5"/>
      <c r="B35" s="5"/>
      <c r="C35" s="56"/>
      <c r="D35" s="158"/>
      <c r="E35" s="158"/>
      <c r="F35" s="158"/>
      <c r="G35" s="158"/>
      <c r="H35" s="158"/>
      <c r="I35" s="158"/>
      <c r="J35" s="158"/>
      <c r="K35" s="158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162" t="s">
        <v>78</v>
      </c>
      <c r="E36" s="162"/>
      <c r="F36" s="162"/>
      <c r="G36" s="162"/>
      <c r="H36" s="162"/>
      <c r="I36" s="162"/>
      <c r="J36" s="162"/>
      <c r="K36" s="162"/>
      <c r="L36" s="31"/>
      <c r="M36" s="104">
        <v>142698</v>
      </c>
      <c r="O36" s="5"/>
      <c r="P36" s="5"/>
      <c r="Q36" s="5"/>
      <c r="AQ36" s="5"/>
      <c r="AR36" s="67">
        <v>700</v>
      </c>
      <c r="AS36" s="67" t="s">
        <v>69</v>
      </c>
      <c r="AT36" s="67"/>
    </row>
    <row r="37" spans="1:48" ht="15.75">
      <c r="A37" s="5"/>
      <c r="B37" s="5"/>
      <c r="C37" s="56"/>
      <c r="D37" s="160" t="s">
        <v>79</v>
      </c>
      <c r="E37" s="160"/>
      <c r="F37" s="160"/>
      <c r="G37" s="160"/>
      <c r="H37" s="160"/>
      <c r="I37" s="160"/>
      <c r="J37" s="160"/>
      <c r="K37" s="160"/>
      <c r="L37" s="105"/>
      <c r="M37" s="106">
        <f>M35-M36</f>
        <v>244048.34749999997</v>
      </c>
      <c r="O37" s="99"/>
      <c r="AR37" s="50">
        <v>13090</v>
      </c>
      <c r="AS37" s="67" t="s">
        <v>94</v>
      </c>
      <c r="AT37" s="67"/>
    </row>
    <row r="38" spans="1:48" ht="15.75">
      <c r="A38" s="107"/>
      <c r="B38" s="107"/>
      <c r="C38" s="56"/>
      <c r="D38" s="158" t="s">
        <v>81</v>
      </c>
      <c r="E38" s="158"/>
      <c r="F38" s="158"/>
      <c r="G38" s="158"/>
      <c r="H38" s="158"/>
      <c r="I38" s="158"/>
      <c r="J38" s="158"/>
      <c r="K38" s="158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58" t="s">
        <v>83</v>
      </c>
      <c r="E39" s="158"/>
      <c r="F39" s="158"/>
      <c r="G39" s="158"/>
      <c r="H39" s="158"/>
      <c r="I39" s="158"/>
      <c r="J39" s="158"/>
      <c r="K39" s="158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59" t="s">
        <v>85</v>
      </c>
      <c r="E40" s="159"/>
      <c r="F40" s="159"/>
      <c r="G40" s="159"/>
      <c r="H40" s="159"/>
      <c r="I40" s="159"/>
      <c r="J40" s="159"/>
      <c r="K40" s="159"/>
      <c r="L40" s="108"/>
      <c r="M40" s="109">
        <f>M36+M39</f>
        <v>142746.34749999997</v>
      </c>
      <c r="AO40" s="110"/>
      <c r="AR40" s="102">
        <v>500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81602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45" priority="17" stopIfTrue="1" operator="greaterThan">
      <formula>0</formula>
    </cfRule>
  </conditionalFormatting>
  <conditionalFormatting sqref="AQ32">
    <cfRule type="cellIs" dxfId="344" priority="15" operator="greaterThan">
      <formula>$AQ$7:$AQ$18&lt;100</formula>
    </cfRule>
    <cfRule type="cellIs" dxfId="343" priority="16" operator="greaterThan">
      <formula>100</formula>
    </cfRule>
  </conditionalFormatting>
  <conditionalFormatting sqref="K4:P30 D30:J30 Q30:AB30">
    <cfRule type="cellIs" dxfId="342" priority="14" operator="equal">
      <formula>212030016606640</formula>
    </cfRule>
  </conditionalFormatting>
  <conditionalFormatting sqref="K4:K30 L29:P29 D30:J30 L30:AB30">
    <cfRule type="cellIs" dxfId="341" priority="12" operator="equal">
      <formula>$K$4</formula>
    </cfRule>
    <cfRule type="cellIs" dxfId="340" priority="13" operator="equal">
      <formula>2120</formula>
    </cfRule>
  </conditionalFormatting>
  <conditionalFormatting sqref="M4:N30 D30:L30">
    <cfRule type="cellIs" dxfId="339" priority="10" operator="equal">
      <formula>$M$4</formula>
    </cfRule>
    <cfRule type="cellIs" dxfId="338" priority="11" operator="equal">
      <formula>300</formula>
    </cfRule>
  </conditionalFormatting>
  <conditionalFormatting sqref="O4:O30">
    <cfRule type="cellIs" dxfId="337" priority="8" operator="equal">
      <formula>$O$4</formula>
    </cfRule>
    <cfRule type="cellIs" dxfId="336" priority="9" operator="equal">
      <formula>1660</formula>
    </cfRule>
  </conditionalFormatting>
  <conditionalFormatting sqref="P4:P30">
    <cfRule type="cellIs" dxfId="335" priority="6" operator="equal">
      <formula>$P$4</formula>
    </cfRule>
    <cfRule type="cellIs" dxfId="334" priority="7" operator="equal">
      <formula>6640</formula>
    </cfRule>
  </conditionalFormatting>
  <conditionalFormatting sqref="AT6:AT29">
    <cfRule type="cellIs" dxfId="333" priority="5" operator="lessThan">
      <formula>0</formula>
    </cfRule>
  </conditionalFormatting>
  <conditionalFormatting sqref="AT7:AT18">
    <cfRule type="cellIs" dxfId="332" priority="2" operator="lessThan">
      <formula>0</formula>
    </cfRule>
    <cfRule type="cellIs" dxfId="331" priority="3" operator="lessThan">
      <formula>0</formula>
    </cfRule>
    <cfRule type="cellIs" dxfId="330" priority="4" operator="lessThan">
      <formula>0</formula>
    </cfRule>
  </conditionalFormatting>
  <conditionalFormatting sqref="K4:K29 L29:P29">
    <cfRule type="cellIs" dxfId="329" priority="1" operator="equal">
      <formula>$K$4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10" sqref="AA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</row>
    <row r="2" spans="1:56" ht="21" thickBot="1">
      <c r="A2" s="172" t="s">
        <v>1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</row>
    <row r="3" spans="1:56" ht="18.75">
      <c r="A3" s="173" t="s">
        <v>99</v>
      </c>
      <c r="B3" s="174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</row>
    <row r="4" spans="1:56">
      <c r="A4" s="163" t="s">
        <v>3</v>
      </c>
      <c r="B4" s="163"/>
      <c r="C4" s="2"/>
      <c r="D4" s="2">
        <v>665215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1100</v>
      </c>
      <c r="L4" s="4">
        <v>0</v>
      </c>
      <c r="M4" s="163">
        <v>2800</v>
      </c>
      <c r="N4" s="163"/>
      <c r="O4" s="4">
        <v>1320</v>
      </c>
      <c r="P4" s="4">
        <v>1570</v>
      </c>
      <c r="Q4" s="3">
        <v>0</v>
      </c>
      <c r="R4" s="3">
        <v>0</v>
      </c>
      <c r="S4" s="3">
        <v>334</v>
      </c>
      <c r="T4" s="3"/>
      <c r="U4" s="3"/>
      <c r="V4" s="3"/>
      <c r="W4" s="3"/>
      <c r="X4" s="3"/>
      <c r="Y4" s="3"/>
      <c r="Z4" s="3">
        <v>289</v>
      </c>
      <c r="AA4" s="3">
        <v>389</v>
      </c>
      <c r="AB4" s="3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63" t="s">
        <v>4</v>
      </c>
      <c r="B5" s="163"/>
      <c r="C5" s="2"/>
      <c r="D5" s="2">
        <v>519480</v>
      </c>
      <c r="E5" s="3"/>
      <c r="F5" s="3"/>
      <c r="G5" s="3"/>
      <c r="H5" s="3"/>
      <c r="I5" s="3"/>
      <c r="J5" s="3"/>
      <c r="K5" s="4">
        <v>1000</v>
      </c>
      <c r="L5" s="4"/>
      <c r="M5" s="4"/>
      <c r="N5" s="4"/>
      <c r="O5" s="4"/>
      <c r="P5" s="4"/>
      <c r="Q5" s="3"/>
      <c r="R5" s="3"/>
      <c r="S5" s="3">
        <v>1500</v>
      </c>
      <c r="T5" s="3"/>
      <c r="U5" s="3"/>
      <c r="V5" s="3"/>
      <c r="W5" s="3"/>
      <c r="X5" s="3"/>
      <c r="Y5" s="3"/>
      <c r="Z5" s="3"/>
      <c r="AA5" s="3"/>
      <c r="AB5" s="3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19254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21109</v>
      </c>
      <c r="AD7" s="34">
        <f t="shared" ref="AD7:AD28" si="1">D7*1</f>
        <v>19254</v>
      </c>
      <c r="AE7" s="36">
        <f t="shared" ref="AE7:AE28" si="2">D7*2.75%</f>
        <v>529.48500000000001</v>
      </c>
      <c r="AF7" s="36">
        <f t="shared" ref="AF7:AF28" si="3">AD7*0.95%</f>
        <v>182.91299999999998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532.23500000000001</v>
      </c>
      <c r="AP7" s="39"/>
      <c r="AQ7" s="40">
        <v>125</v>
      </c>
      <c r="AR7" s="41">
        <f>AC7-AE7-AG7-AJ7-AK7-AL7-AM7-AN7-AP7-AQ7</f>
        <v>20429.314999999999</v>
      </c>
      <c r="AS7" s="42">
        <f t="shared" ref="AS7:AS19" si="5">AF7+AH7+AI7</f>
        <v>191.46299999999999</v>
      </c>
      <c r="AT7" s="43">
        <f t="shared" ref="AT7:AT19" si="6">AS7-AQ7-AN7</f>
        <v>66.462999999999994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4626</v>
      </c>
      <c r="E8" s="48"/>
      <c r="F8" s="47"/>
      <c r="G8" s="48"/>
      <c r="H8" s="48"/>
      <c r="I8" s="48"/>
      <c r="J8" s="48"/>
      <c r="K8" s="48">
        <v>50</v>
      </c>
      <c r="L8" s="48"/>
      <c r="M8" s="48">
        <v>100</v>
      </c>
      <c r="N8" s="48"/>
      <c r="O8" s="48"/>
      <c r="P8" s="48">
        <v>50</v>
      </c>
      <c r="Q8" s="31"/>
      <c r="R8" s="31"/>
      <c r="S8" s="31">
        <v>75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21401</v>
      </c>
      <c r="AD8" s="31">
        <f t="shared" si="1"/>
        <v>4626</v>
      </c>
      <c r="AE8" s="49">
        <f t="shared" si="2"/>
        <v>127.215</v>
      </c>
      <c r="AF8" s="49">
        <f t="shared" si="3"/>
        <v>43.946999999999996</v>
      </c>
      <c r="AG8" s="36">
        <f t="shared" ref="AG8:AG28" si="7">SUM(E8*999+F8*499+G8*75+H8*50+I8*30+K8*20+L8*19+M8*10+P8*9+N8*10+J8*29+R8*4+Q8*5+O8*9)*2.75%</f>
        <v>67.375</v>
      </c>
      <c r="AH8" s="49">
        <f t="shared" si="4"/>
        <v>23.274999999999999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132.715</v>
      </c>
      <c r="AP8" s="51"/>
      <c r="AQ8" s="40">
        <v>100</v>
      </c>
      <c r="AR8" s="41">
        <f t="shared" ref="AR8:AR28" si="10">AC8-AE8-AG8-AJ8-AK8-AL8-AM8-AN8-AP8-AQ8</f>
        <v>21106.41</v>
      </c>
      <c r="AS8" s="52">
        <f t="shared" si="5"/>
        <v>67.221999999999994</v>
      </c>
      <c r="AT8" s="53">
        <f t="shared" si="6"/>
        <v>-32.778000000000006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15241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16196</v>
      </c>
      <c r="AD9" s="31">
        <f t="shared" si="1"/>
        <v>15241</v>
      </c>
      <c r="AE9" s="49">
        <f t="shared" si="2"/>
        <v>419.1275</v>
      </c>
      <c r="AF9" s="49">
        <f t="shared" si="3"/>
        <v>144.7895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419.1275</v>
      </c>
      <c r="AP9" s="51"/>
      <c r="AQ9" s="40">
        <v>117</v>
      </c>
      <c r="AR9" s="41">
        <f t="shared" si="10"/>
        <v>15659.872499999999</v>
      </c>
      <c r="AS9" s="52">
        <f t="shared" si="5"/>
        <v>144.7895</v>
      </c>
      <c r="AT9" s="53">
        <f t="shared" si="6"/>
        <v>27.789500000000004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6006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8916</v>
      </c>
      <c r="AD10" s="31">
        <f>D10*1</f>
        <v>6006</v>
      </c>
      <c r="AE10" s="49">
        <f>D10*2.75%</f>
        <v>165.16499999999999</v>
      </c>
      <c r="AF10" s="49">
        <f>AD10*0.95%</f>
        <v>57.056999999999995</v>
      </c>
      <c r="AG10" s="36">
        <f t="shared" si="7"/>
        <v>27.5</v>
      </c>
      <c r="AH10" s="49">
        <f t="shared" si="4"/>
        <v>9.5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167.91499999999999</v>
      </c>
      <c r="AP10" s="51"/>
      <c r="AQ10" s="40">
        <v>42</v>
      </c>
      <c r="AR10" s="41">
        <f t="shared" si="10"/>
        <v>8681.3349999999991</v>
      </c>
      <c r="AS10" s="52">
        <f>AF10+AH10+AI10</f>
        <v>66.556999999999988</v>
      </c>
      <c r="AT10" s="53">
        <f>AS10-AQ10-AN10</f>
        <v>24.556999999999988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4732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4732</v>
      </c>
      <c r="AD11" s="31">
        <f t="shared" si="1"/>
        <v>4732</v>
      </c>
      <c r="AE11" s="49">
        <f t="shared" si="2"/>
        <v>130.13</v>
      </c>
      <c r="AF11" s="49">
        <f t="shared" si="3"/>
        <v>44.954000000000001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130.13</v>
      </c>
      <c r="AP11" s="51"/>
      <c r="AQ11" s="40">
        <v>40</v>
      </c>
      <c r="AR11" s="41">
        <f t="shared" si="10"/>
        <v>4561.87</v>
      </c>
      <c r="AS11" s="52">
        <f t="shared" si="5"/>
        <v>44.954000000000001</v>
      </c>
      <c r="AT11" s="53">
        <f t="shared" si="6"/>
        <v>4.9540000000000006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7044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7044</v>
      </c>
      <c r="AD12" s="31">
        <f>D12*1</f>
        <v>7044</v>
      </c>
      <c r="AE12" s="49">
        <f>D12*2.75%</f>
        <v>193.71</v>
      </c>
      <c r="AF12" s="49">
        <f>AD12*0.95%</f>
        <v>66.917999999999992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193.71</v>
      </c>
      <c r="AP12" s="51"/>
      <c r="AQ12" s="40">
        <v>50</v>
      </c>
      <c r="AR12" s="41">
        <f t="shared" si="10"/>
        <v>6800.29</v>
      </c>
      <c r="AS12" s="52">
        <f>AF12+AH12+AI12</f>
        <v>66.917999999999992</v>
      </c>
      <c r="AT12" s="53">
        <f>AS12-AQ12-AN12</f>
        <v>16.917999999999992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5398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5398</v>
      </c>
      <c r="AD13" s="31">
        <f t="shared" si="1"/>
        <v>5398</v>
      </c>
      <c r="AE13" s="49">
        <f t="shared" si="2"/>
        <v>148.44499999999999</v>
      </c>
      <c r="AF13" s="49">
        <f t="shared" si="3"/>
        <v>51.280999999999999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148.44499999999999</v>
      </c>
      <c r="AP13" s="51"/>
      <c r="AQ13" s="40">
        <v>49</v>
      </c>
      <c r="AR13" s="41">
        <f t="shared" si="10"/>
        <v>5200.5550000000003</v>
      </c>
      <c r="AS13" s="52">
        <f t="shared" si="5"/>
        <v>51.280999999999999</v>
      </c>
      <c r="AT13" s="53">
        <f>AS13-AQ13-AN13</f>
        <v>2.2809999999999988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24905</v>
      </c>
      <c r="E14" s="48"/>
      <c r="F14" s="47"/>
      <c r="G14" s="48"/>
      <c r="H14" s="48"/>
      <c r="I14" s="48"/>
      <c r="J14" s="48"/>
      <c r="K14" s="48"/>
      <c r="L14" s="48"/>
      <c r="M14" s="48">
        <v>100</v>
      </c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25905</v>
      </c>
      <c r="AD14" s="31">
        <f t="shared" si="1"/>
        <v>24905</v>
      </c>
      <c r="AE14" s="49">
        <f t="shared" si="2"/>
        <v>684.88750000000005</v>
      </c>
      <c r="AF14" s="49">
        <f t="shared" si="3"/>
        <v>236.5975</v>
      </c>
      <c r="AG14" s="36">
        <f t="shared" si="7"/>
        <v>27.5</v>
      </c>
      <c r="AH14" s="49">
        <f t="shared" si="4"/>
        <v>9.5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687.63750000000005</v>
      </c>
      <c r="AP14" s="51"/>
      <c r="AQ14" s="40">
        <v>183</v>
      </c>
      <c r="AR14" s="41">
        <f>AC14-AE14-AG14-AJ14-AK14-AL14-AM14-AN14-AP14-AQ14</f>
        <v>25009.612499999999</v>
      </c>
      <c r="AS14" s="52">
        <f t="shared" si="5"/>
        <v>246.0975</v>
      </c>
      <c r="AT14" s="60">
        <f t="shared" si="6"/>
        <v>63.097499999999997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14347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/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15802</v>
      </c>
      <c r="AD15" s="31">
        <f t="shared" si="1"/>
        <v>14347</v>
      </c>
      <c r="AE15" s="49">
        <f t="shared" si="2"/>
        <v>394.54250000000002</v>
      </c>
      <c r="AF15" s="49">
        <f t="shared" si="3"/>
        <v>136.29650000000001</v>
      </c>
      <c r="AG15" s="36">
        <f t="shared" si="7"/>
        <v>13.75</v>
      </c>
      <c r="AH15" s="49">
        <f t="shared" si="4"/>
        <v>4.75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395.91750000000002</v>
      </c>
      <c r="AP15" s="51"/>
      <c r="AQ15" s="40">
        <v>140</v>
      </c>
      <c r="AR15" s="41">
        <f t="shared" si="10"/>
        <v>15253.7075</v>
      </c>
      <c r="AS15" s="52">
        <f>AF15+AH15+AI15</f>
        <v>141.04650000000001</v>
      </c>
      <c r="AT15" s="53">
        <f>AS15-AQ15-AN15</f>
        <v>1.0465000000000089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21708</v>
      </c>
      <c r="E16" s="48"/>
      <c r="F16" s="47"/>
      <c r="G16" s="48"/>
      <c r="H16" s="48"/>
      <c r="I16" s="48"/>
      <c r="J16" s="48"/>
      <c r="K16" s="48">
        <v>20</v>
      </c>
      <c r="L16" s="48"/>
      <c r="M16" s="48">
        <v>50</v>
      </c>
      <c r="N16" s="48"/>
      <c r="O16" s="48"/>
      <c r="P16" s="48">
        <v>100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23508</v>
      </c>
      <c r="AD16" s="31">
        <f t="shared" si="1"/>
        <v>21708</v>
      </c>
      <c r="AE16" s="49">
        <f t="shared" si="2"/>
        <v>596.97</v>
      </c>
      <c r="AF16" s="49">
        <f t="shared" si="3"/>
        <v>206.226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601.64499999999998</v>
      </c>
      <c r="AP16" s="51"/>
      <c r="AQ16" s="40">
        <v>117</v>
      </c>
      <c r="AR16" s="41">
        <f>AC16-AE16-AG16-AJ16-AK16-AL16-AM16-AN16-AP16-AQ16</f>
        <v>22744.53</v>
      </c>
      <c r="AS16" s="52">
        <f t="shared" si="5"/>
        <v>223.32599999999999</v>
      </c>
      <c r="AT16" s="53">
        <f t="shared" si="6"/>
        <v>106.32599999999999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15646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100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21975</v>
      </c>
      <c r="AD17" s="31">
        <f>D17*1</f>
        <v>15646</v>
      </c>
      <c r="AE17" s="49">
        <f>D17*2.75%</f>
        <v>430.26499999999999</v>
      </c>
      <c r="AF17" s="49">
        <f>AD17*0.95%</f>
        <v>148.637</v>
      </c>
      <c r="AG17" s="36">
        <f t="shared" si="7"/>
        <v>79.75</v>
      </c>
      <c r="AH17" s="49">
        <f t="shared" si="4"/>
        <v>27.55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437.14</v>
      </c>
      <c r="AP17" s="51"/>
      <c r="AQ17" s="40">
        <v>100</v>
      </c>
      <c r="AR17" s="41">
        <f>AC17-AE17-AG17-AJ17-AK17-AL17-AM17-AN17-AP17-AQ17</f>
        <v>21364.985000000001</v>
      </c>
      <c r="AS17" s="52">
        <f>AF17+AH17+AI17</f>
        <v>176.18700000000001</v>
      </c>
      <c r="AT17" s="53">
        <f>AS17-AQ17-AN17</f>
        <v>76.187000000000012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16374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388.41</v>
      </c>
      <c r="AP18" s="51"/>
      <c r="AQ18" s="40">
        <v>100</v>
      </c>
      <c r="AR18" s="41">
        <f t="shared" si="10"/>
        <v>15876.24</v>
      </c>
      <c r="AS18" s="52">
        <f>AF18+AH18+AI18</f>
        <v>137.40800000000002</v>
      </c>
      <c r="AT18" s="53">
        <f>AS18-AQ18-AN18</f>
        <v>37.408000000000015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11450</v>
      </c>
      <c r="E19" s="48"/>
      <c r="F19" s="47"/>
      <c r="G19" s="48"/>
      <c r="H19" s="48"/>
      <c r="I19" s="48"/>
      <c r="J19" s="48"/>
      <c r="K19" s="48"/>
      <c r="L19" s="48"/>
      <c r="M19" s="48">
        <v>100</v>
      </c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22000</v>
      </c>
      <c r="AD19" s="31">
        <f t="shared" si="1"/>
        <v>11450</v>
      </c>
      <c r="AE19" s="49">
        <f t="shared" si="2"/>
        <v>314.875</v>
      </c>
      <c r="AF19" s="49">
        <f t="shared" si="3"/>
        <v>108.77499999999999</v>
      </c>
      <c r="AG19" s="36">
        <f t="shared" si="7"/>
        <v>27.5</v>
      </c>
      <c r="AH19" s="49">
        <f t="shared" si="4"/>
        <v>9.5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317.625</v>
      </c>
      <c r="AP19" s="51"/>
      <c r="AQ19" s="63">
        <v>177</v>
      </c>
      <c r="AR19" s="64">
        <f t="shared" si="10"/>
        <v>21480.625</v>
      </c>
      <c r="AS19" s="52">
        <f t="shared" si="5"/>
        <v>118.27499999999999</v>
      </c>
      <c r="AT19" s="52">
        <f t="shared" si="6"/>
        <v>-58.725000000000009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5859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5859</v>
      </c>
      <c r="AD20" s="31">
        <f t="shared" si="1"/>
        <v>5859</v>
      </c>
      <c r="AE20" s="49">
        <f t="shared" si="2"/>
        <v>161.1225</v>
      </c>
      <c r="AF20" s="49">
        <f t="shared" si="3"/>
        <v>55.660499999999999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161.1225</v>
      </c>
      <c r="AP20" s="51"/>
      <c r="AQ20" s="63">
        <v>120</v>
      </c>
      <c r="AR20" s="64">
        <f>AC20-AE20-AG20-AJ20-AK20-AL20-AM20-AN20-AP20-AQ20</f>
        <v>5577.8774999999996</v>
      </c>
      <c r="AS20" s="52">
        <f>AF20+AH20+AI20</f>
        <v>55.660499999999999</v>
      </c>
      <c r="AT20" s="52">
        <f>AS20-AQ20-AN20</f>
        <v>-64.339500000000001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6887</v>
      </c>
      <c r="E21" s="48"/>
      <c r="F21" s="47"/>
      <c r="G21" s="48"/>
      <c r="H21" s="48"/>
      <c r="I21" s="48"/>
      <c r="J21" s="48"/>
      <c r="K21" s="48"/>
      <c r="L21" s="48"/>
      <c r="M21" s="48">
        <v>50</v>
      </c>
      <c r="N21" s="48"/>
      <c r="O21" s="48"/>
      <c r="P21" s="48"/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9297</v>
      </c>
      <c r="AD21" s="31">
        <f t="shared" si="1"/>
        <v>6887</v>
      </c>
      <c r="AE21" s="49">
        <f t="shared" si="2"/>
        <v>189.39250000000001</v>
      </c>
      <c r="AF21" s="49">
        <f t="shared" si="3"/>
        <v>65.426500000000004</v>
      </c>
      <c r="AG21" s="36">
        <f t="shared" si="7"/>
        <v>13.75</v>
      </c>
      <c r="AH21" s="49">
        <f t="shared" si="4"/>
        <v>4.75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190.76750000000001</v>
      </c>
      <c r="AP21" s="51"/>
      <c r="AQ21" s="63">
        <v>66</v>
      </c>
      <c r="AR21" s="65">
        <f t="shared" si="10"/>
        <v>9027.8575000000001</v>
      </c>
      <c r="AS21" s="52">
        <f t="shared" ref="AS21:AS28" si="11">AF21+AH21+AI21</f>
        <v>70.176500000000004</v>
      </c>
      <c r="AT21" s="52">
        <f t="shared" ref="AT21:AT28" si="12">AS21-AQ21-AN21</f>
        <v>4.1765000000000043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17008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22738</v>
      </c>
      <c r="AD22" s="31">
        <f t="shared" si="1"/>
        <v>17008</v>
      </c>
      <c r="AE22" s="49">
        <f t="shared" si="2"/>
        <v>467.72</v>
      </c>
      <c r="AF22" s="49">
        <f t="shared" si="3"/>
        <v>161.57599999999999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467.72</v>
      </c>
      <c r="AP22" s="51"/>
      <c r="AQ22" s="63">
        <v>160</v>
      </c>
      <c r="AR22" s="65">
        <f>AC22-AE22-AG22-AJ22-AK22-AL22-AM22-AN22-AP22-AQ22</f>
        <v>22110.28</v>
      </c>
      <c r="AS22" s="52">
        <f>AF22+AH22+AI22</f>
        <v>161.57599999999999</v>
      </c>
      <c r="AT22" s="52">
        <f>AS22-AQ22-AN22</f>
        <v>1.5759999999999934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7771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7771</v>
      </c>
      <c r="AD23" s="31">
        <f t="shared" si="1"/>
        <v>7771</v>
      </c>
      <c r="AE23" s="49">
        <f t="shared" si="2"/>
        <v>213.70250000000001</v>
      </c>
      <c r="AF23" s="49">
        <f t="shared" si="3"/>
        <v>73.8245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213.70250000000001</v>
      </c>
      <c r="AP23" s="51"/>
      <c r="AQ23" s="63">
        <v>80</v>
      </c>
      <c r="AR23" s="65">
        <f t="shared" si="10"/>
        <v>7477.2974999999997</v>
      </c>
      <c r="AS23" s="52">
        <f t="shared" si="11"/>
        <v>73.8245</v>
      </c>
      <c r="AT23" s="52">
        <f t="shared" si="12"/>
        <v>-6.1754999999999995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21747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20</v>
      </c>
      <c r="Q24" s="31"/>
      <c r="R24" s="31"/>
      <c r="S24" s="31">
        <v>70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37297</v>
      </c>
      <c r="AD24" s="31">
        <f t="shared" si="1"/>
        <v>21747</v>
      </c>
      <c r="AE24" s="49">
        <f t="shared" si="2"/>
        <v>598.04250000000002</v>
      </c>
      <c r="AF24" s="49">
        <f t="shared" si="3"/>
        <v>206.59649999999999</v>
      </c>
      <c r="AG24" s="36">
        <f t="shared" si="7"/>
        <v>59.95</v>
      </c>
      <c r="AH24" s="49">
        <f t="shared" si="4"/>
        <v>20.71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602.71749999999997</v>
      </c>
      <c r="AP24" s="51"/>
      <c r="AQ24" s="63">
        <v>130</v>
      </c>
      <c r="AR24" s="65">
        <f t="shared" si="10"/>
        <v>36509.0075</v>
      </c>
      <c r="AS24" s="52">
        <f t="shared" si="11"/>
        <v>227.3065</v>
      </c>
      <c r="AT24" s="52">
        <f t="shared" si="12"/>
        <v>97.3065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9048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9048</v>
      </c>
      <c r="AD25" s="31">
        <f t="shared" si="1"/>
        <v>9048</v>
      </c>
      <c r="AE25" s="49">
        <f t="shared" si="2"/>
        <v>248.82</v>
      </c>
      <c r="AF25" s="49">
        <f t="shared" si="3"/>
        <v>85.956000000000003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248.82</v>
      </c>
      <c r="AP25" s="51"/>
      <c r="AQ25" s="63">
        <v>90</v>
      </c>
      <c r="AR25" s="65">
        <f t="shared" si="10"/>
        <v>8709.18</v>
      </c>
      <c r="AS25" s="52">
        <f t="shared" si="11"/>
        <v>85.956000000000003</v>
      </c>
      <c r="AT25" s="52">
        <f t="shared" si="12"/>
        <v>-4.0439999999999969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13981</v>
      </c>
      <c r="E26" s="48"/>
      <c r="F26" s="47"/>
      <c r="G26" s="48"/>
      <c r="H26" s="48"/>
      <c r="I26" s="48"/>
      <c r="J26" s="48"/>
      <c r="K26" s="47">
        <v>10</v>
      </c>
      <c r="L26" s="48"/>
      <c r="M26" s="48">
        <v>20</v>
      </c>
      <c r="N26" s="48"/>
      <c r="O26" s="48"/>
      <c r="P26" s="48">
        <v>50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15786</v>
      </c>
      <c r="AD26" s="31">
        <f t="shared" si="1"/>
        <v>13981</v>
      </c>
      <c r="AE26" s="49">
        <f t="shared" si="2"/>
        <v>384.47750000000002</v>
      </c>
      <c r="AF26" s="49">
        <f t="shared" si="3"/>
        <v>132.81950000000001</v>
      </c>
      <c r="AG26" s="36">
        <f t="shared" si="7"/>
        <v>23.375</v>
      </c>
      <c r="AH26" s="49">
        <f t="shared" si="4"/>
        <v>8.0749999999999993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386.67750000000001</v>
      </c>
      <c r="AP26" s="51"/>
      <c r="AQ26" s="63">
        <v>110</v>
      </c>
      <c r="AR26" s="65">
        <f t="shared" si="10"/>
        <v>15268.147499999999</v>
      </c>
      <c r="AS26" s="52">
        <f t="shared" si="11"/>
        <v>140.89449999999999</v>
      </c>
      <c r="AT26" s="52">
        <f t="shared" si="12"/>
        <v>30.894499999999994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4728</v>
      </c>
      <c r="E27" s="48"/>
      <c r="F27" s="47"/>
      <c r="G27" s="48"/>
      <c r="H27" s="48"/>
      <c r="I27" s="48"/>
      <c r="J27" s="48"/>
      <c r="K27" s="47">
        <v>30</v>
      </c>
      <c r="L27" s="48"/>
      <c r="M27" s="48">
        <v>30</v>
      </c>
      <c r="N27" s="48"/>
      <c r="O27" s="48"/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5898</v>
      </c>
      <c r="AD27" s="31">
        <f t="shared" si="1"/>
        <v>4728</v>
      </c>
      <c r="AE27" s="49">
        <f t="shared" si="2"/>
        <v>130.02000000000001</v>
      </c>
      <c r="AF27" s="49">
        <f t="shared" si="3"/>
        <v>44.915999999999997</v>
      </c>
      <c r="AG27" s="36">
        <f t="shared" si="7"/>
        <v>32.174999999999997</v>
      </c>
      <c r="AH27" s="49">
        <f t="shared" si="4"/>
        <v>11.115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132.495</v>
      </c>
      <c r="AP27" s="51"/>
      <c r="AQ27" s="63">
        <v>100</v>
      </c>
      <c r="AR27" s="65">
        <f t="shared" si="10"/>
        <v>5635.8049999999994</v>
      </c>
      <c r="AS27" s="52">
        <f t="shared" si="11"/>
        <v>56.030999999999999</v>
      </c>
      <c r="AT27" s="52">
        <f t="shared" si="12"/>
        <v>-43.969000000000001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65" t="s">
        <v>71</v>
      </c>
      <c r="B29" s="166"/>
      <c r="C29" s="166"/>
      <c r="D29" s="81">
        <f t="shared" ref="D29:AT29" si="14">SUM(D7:D28)</f>
        <v>251470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0</v>
      </c>
      <c r="P29" s="81">
        <f>SUM(P7:P27)</f>
        <v>470</v>
      </c>
      <c r="Q29" s="81">
        <f t="shared" si="14"/>
        <v>0</v>
      </c>
      <c r="R29" s="81">
        <f t="shared" si="14"/>
        <v>0</v>
      </c>
      <c r="S29" s="81">
        <f t="shared" si="14"/>
        <v>290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3</v>
      </c>
      <c r="AB29" s="81">
        <f t="shared" si="14"/>
        <v>0</v>
      </c>
      <c r="AC29" s="82">
        <f t="shared" si="14"/>
        <v>324054</v>
      </c>
      <c r="AD29" s="82">
        <f t="shared" si="14"/>
        <v>251470</v>
      </c>
      <c r="AE29" s="82">
        <f t="shared" si="14"/>
        <v>6915.4250000000002</v>
      </c>
      <c r="AF29" s="82">
        <f t="shared" si="14"/>
        <v>2388.9650000000001</v>
      </c>
      <c r="AG29" s="82">
        <f t="shared" si="14"/>
        <v>457.77499999999998</v>
      </c>
      <c r="AH29" s="82">
        <f t="shared" si="14"/>
        <v>157.98499999999999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6956.6750000000002</v>
      </c>
      <c r="AP29" s="82">
        <f t="shared" si="14"/>
        <v>0</v>
      </c>
      <c r="AQ29" s="84">
        <f t="shared" si="14"/>
        <v>2196</v>
      </c>
      <c r="AR29" s="85">
        <f>SUM(AR7:AR28)</f>
        <v>314484.8</v>
      </c>
      <c r="AS29" s="85">
        <f>SUM(AS7:AS28)</f>
        <v>2546.9499999999998</v>
      </c>
      <c r="AT29" s="85">
        <f t="shared" si="14"/>
        <v>350.95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7" t="s">
        <v>72</v>
      </c>
      <c r="B30" s="168"/>
      <c r="C30" s="89"/>
      <c r="D30" s="90">
        <f t="shared" ref="D30:AB30" si="16">D4+D5-D29</f>
        <v>933225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1890</v>
      </c>
      <c r="L30" s="90">
        <f t="shared" si="16"/>
        <v>0</v>
      </c>
      <c r="M30" s="90">
        <f t="shared" si="16"/>
        <v>1980</v>
      </c>
      <c r="N30" s="90">
        <f t="shared" si="16"/>
        <v>0</v>
      </c>
      <c r="O30" s="90">
        <f t="shared" si="16"/>
        <v>1320</v>
      </c>
      <c r="P30" s="90">
        <f t="shared" si="16"/>
        <v>1100</v>
      </c>
      <c r="Q30" s="90">
        <f t="shared" si="16"/>
        <v>0</v>
      </c>
      <c r="R30" s="90">
        <f t="shared" si="16"/>
        <v>0</v>
      </c>
      <c r="S30" s="90">
        <f t="shared" si="16"/>
        <v>1544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O32" s="99"/>
      <c r="P32" s="44"/>
      <c r="Q32" s="5"/>
      <c r="R32" s="5"/>
      <c r="S32" s="5"/>
      <c r="AR32" s="170" t="s">
        <v>75</v>
      </c>
      <c r="AS32" s="170"/>
      <c r="AT32" s="170"/>
      <c r="AU32" s="100"/>
    </row>
    <row r="33" spans="1:48" ht="15.75">
      <c r="A33" s="5"/>
      <c r="B33" s="5"/>
      <c r="C33" s="56"/>
      <c r="D33" s="176"/>
      <c r="E33" s="176"/>
      <c r="F33" s="176"/>
      <c r="G33" s="176"/>
      <c r="H33" s="176"/>
      <c r="I33" s="176"/>
      <c r="J33" s="176"/>
      <c r="K33" s="176"/>
      <c r="L33" s="112"/>
      <c r="M33" s="112"/>
      <c r="P33" s="5"/>
      <c r="Q33" s="5"/>
      <c r="R33" s="5"/>
      <c r="AR33" s="102">
        <v>23887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78"/>
      <c r="E34" s="178"/>
      <c r="F34" s="178"/>
      <c r="G34" s="178"/>
      <c r="H34" s="178"/>
      <c r="I34" s="178"/>
      <c r="J34" s="178"/>
      <c r="K34" s="178"/>
      <c r="L34" s="113"/>
      <c r="M34" s="114"/>
      <c r="N34" s="44"/>
      <c r="O34" s="44"/>
      <c r="P34" s="5"/>
      <c r="Q34" s="5"/>
      <c r="AC34" s="99"/>
      <c r="AQ34" s="5"/>
      <c r="AR34" s="67">
        <v>9710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6"/>
      <c r="E35" s="176"/>
      <c r="F35" s="176"/>
      <c r="G35" s="176"/>
      <c r="H35" s="176"/>
      <c r="I35" s="176"/>
      <c r="J35" s="176"/>
      <c r="K35" s="176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176"/>
      <c r="E36" s="176"/>
      <c r="F36" s="176"/>
      <c r="G36" s="176"/>
      <c r="H36" s="176"/>
      <c r="I36" s="176"/>
      <c r="J36" s="176"/>
      <c r="K36" s="176"/>
      <c r="L36" s="112"/>
      <c r="M36" s="114"/>
      <c r="O36" s="5"/>
      <c r="P36" s="5"/>
      <c r="Q36" s="5"/>
      <c r="AQ36" s="5"/>
      <c r="AR36" s="67">
        <v>3000</v>
      </c>
      <c r="AS36" s="67" t="s">
        <v>69</v>
      </c>
      <c r="AT36" s="67"/>
    </row>
    <row r="37" spans="1:48" ht="15.75">
      <c r="A37" s="5"/>
      <c r="B37" s="5"/>
      <c r="C37" s="56"/>
      <c r="D37" s="176"/>
      <c r="E37" s="176"/>
      <c r="F37" s="176"/>
      <c r="G37" s="176"/>
      <c r="H37" s="176"/>
      <c r="I37" s="176"/>
      <c r="J37" s="176"/>
      <c r="K37" s="176"/>
      <c r="L37" s="115"/>
      <c r="M37" s="114"/>
      <c r="O37" s="99"/>
      <c r="AR37" s="50">
        <v>20360</v>
      </c>
      <c r="AS37" s="67" t="s">
        <v>94</v>
      </c>
      <c r="AT37" s="67"/>
    </row>
    <row r="38" spans="1:48" ht="15.75">
      <c r="A38" s="107"/>
      <c r="B38" s="107"/>
      <c r="C38" s="56"/>
      <c r="D38" s="176"/>
      <c r="E38" s="176"/>
      <c r="F38" s="176"/>
      <c r="G38" s="176"/>
      <c r="H38" s="176"/>
      <c r="I38" s="176"/>
      <c r="J38" s="176"/>
      <c r="K38" s="176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76"/>
      <c r="E39" s="176"/>
      <c r="F39" s="176"/>
      <c r="G39" s="176"/>
      <c r="H39" s="176"/>
      <c r="I39" s="176"/>
      <c r="J39" s="176"/>
      <c r="K39" s="176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77"/>
      <c r="E40" s="177"/>
      <c r="F40" s="177"/>
      <c r="G40" s="177"/>
      <c r="H40" s="177"/>
      <c r="I40" s="177"/>
      <c r="J40" s="177"/>
      <c r="K40" s="177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1000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3700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75257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28" priority="17" stopIfTrue="1" operator="greaterThan">
      <formula>0</formula>
    </cfRule>
  </conditionalFormatting>
  <conditionalFormatting sqref="AQ32">
    <cfRule type="cellIs" dxfId="327" priority="15" operator="greaterThan">
      <formula>$AQ$7:$AQ$18&lt;100</formula>
    </cfRule>
    <cfRule type="cellIs" dxfId="326" priority="16" operator="greaterThan">
      <formula>100</formula>
    </cfRule>
  </conditionalFormatting>
  <conditionalFormatting sqref="K4:P30 D30:J30 Q30:AB30">
    <cfRule type="cellIs" dxfId="325" priority="14" operator="equal">
      <formula>212030016606640</formula>
    </cfRule>
  </conditionalFormatting>
  <conditionalFormatting sqref="K4:K30 L29:P29 D30:J30 L30:AB30">
    <cfRule type="cellIs" dxfId="324" priority="12" operator="equal">
      <formula>$K$4</formula>
    </cfRule>
    <cfRule type="cellIs" dxfId="323" priority="13" operator="equal">
      <formula>2120</formula>
    </cfRule>
  </conditionalFormatting>
  <conditionalFormatting sqref="M4:N30 D30:L30">
    <cfRule type="cellIs" dxfId="322" priority="10" operator="equal">
      <formula>$M$4</formula>
    </cfRule>
    <cfRule type="cellIs" dxfId="321" priority="11" operator="equal">
      <formula>300</formula>
    </cfRule>
  </conditionalFormatting>
  <conditionalFormatting sqref="O4:O30">
    <cfRule type="cellIs" dxfId="320" priority="8" operator="equal">
      <formula>$O$4</formula>
    </cfRule>
    <cfRule type="cellIs" dxfId="319" priority="9" operator="equal">
      <formula>1660</formula>
    </cfRule>
  </conditionalFormatting>
  <conditionalFormatting sqref="P4:P30">
    <cfRule type="cellIs" dxfId="318" priority="6" operator="equal">
      <formula>$P$4</formula>
    </cfRule>
    <cfRule type="cellIs" dxfId="317" priority="7" operator="equal">
      <formula>6640</formula>
    </cfRule>
  </conditionalFormatting>
  <conditionalFormatting sqref="AT6:AT29">
    <cfRule type="cellIs" dxfId="316" priority="5" operator="lessThan">
      <formula>0</formula>
    </cfRule>
  </conditionalFormatting>
  <conditionalFormatting sqref="AT7:AT18">
    <cfRule type="cellIs" dxfId="315" priority="2" operator="lessThan">
      <formula>0</formula>
    </cfRule>
    <cfRule type="cellIs" dxfId="314" priority="3" operator="lessThan">
      <formula>0</formula>
    </cfRule>
    <cfRule type="cellIs" dxfId="313" priority="4" operator="lessThan">
      <formula>0</formula>
    </cfRule>
  </conditionalFormatting>
  <conditionalFormatting sqref="K4:K29 L29:P29">
    <cfRule type="cellIs" dxfId="312" priority="1" operator="equal">
      <formula>$K$4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7" sqref="F17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</row>
    <row r="2" spans="1:56" ht="21" thickBot="1">
      <c r="A2" s="172" t="s">
        <v>1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</row>
    <row r="3" spans="1:56" ht="18.75">
      <c r="A3" s="173" t="s">
        <v>101</v>
      </c>
      <c r="B3" s="174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</row>
    <row r="4" spans="1:56">
      <c r="A4" s="163" t="s">
        <v>3</v>
      </c>
      <c r="B4" s="163"/>
      <c r="C4" s="2"/>
      <c r="D4" s="2">
        <v>933225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1890</v>
      </c>
      <c r="L4" s="4">
        <v>0</v>
      </c>
      <c r="M4" s="163">
        <v>1980</v>
      </c>
      <c r="N4" s="163"/>
      <c r="O4" s="4">
        <v>1320</v>
      </c>
      <c r="P4" s="4">
        <v>1100</v>
      </c>
      <c r="Q4" s="3">
        <v>0</v>
      </c>
      <c r="R4" s="3">
        <v>0</v>
      </c>
      <c r="S4" s="3">
        <v>1544</v>
      </c>
      <c r="T4" s="3"/>
      <c r="U4" s="3"/>
      <c r="V4" s="3"/>
      <c r="W4" s="3"/>
      <c r="X4" s="3"/>
      <c r="Y4" s="3"/>
      <c r="Z4" s="3">
        <v>289</v>
      </c>
      <c r="AA4" s="3">
        <v>386</v>
      </c>
      <c r="AB4" s="3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63" t="s">
        <v>4</v>
      </c>
      <c r="B5" s="163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15011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15011</v>
      </c>
      <c r="AD7" s="34">
        <f t="shared" ref="AD7:AD28" si="1">D7*1</f>
        <v>15011</v>
      </c>
      <c r="AE7" s="36">
        <f t="shared" ref="AE7:AE28" si="2">D7*2.75%</f>
        <v>412.80250000000001</v>
      </c>
      <c r="AF7" s="36">
        <f t="shared" ref="AF7:AF28" si="3">AD7*0.95%</f>
        <v>142.6045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412.80250000000001</v>
      </c>
      <c r="AP7" s="39"/>
      <c r="AQ7" s="40">
        <v>99</v>
      </c>
      <c r="AR7" s="41">
        <f>AC7-AE7-AG7-AJ7-AK7-AL7-AM7-AN7-AP7-AQ7</f>
        <v>14499.1975</v>
      </c>
      <c r="AS7" s="42">
        <f t="shared" ref="AS7:AS19" si="5">AF7+AH7+AI7</f>
        <v>142.6045</v>
      </c>
      <c r="AT7" s="43">
        <f t="shared" ref="AT7:AT19" si="6">AS7-AQ7-AN7</f>
        <v>43.604500000000002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6784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10</v>
      </c>
      <c r="Q8" s="31"/>
      <c r="R8" s="31"/>
      <c r="S8" s="31">
        <v>5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8305</v>
      </c>
      <c r="AD8" s="31">
        <f t="shared" si="1"/>
        <v>6784</v>
      </c>
      <c r="AE8" s="49">
        <f t="shared" si="2"/>
        <v>186.56</v>
      </c>
      <c r="AF8" s="49">
        <f t="shared" si="3"/>
        <v>64.447999999999993</v>
      </c>
      <c r="AG8" s="36">
        <f t="shared" ref="AG8:AG28" si="7">SUM(E8*999+F8*499+G8*75+H8*50+I8*30+K8*20+L8*19+M8*10+P8*9+N8*10+J8*29+R8*4+Q8*5+O8*9)*2.75%</f>
        <v>5.2249999999999996</v>
      </c>
      <c r="AH8" s="49">
        <f t="shared" si="4"/>
        <v>1.8049999999999999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187.11</v>
      </c>
      <c r="AP8" s="51"/>
      <c r="AQ8" s="40">
        <v>100</v>
      </c>
      <c r="AR8" s="41">
        <f t="shared" ref="AR8:AR28" si="10">AC8-AE8-AG8-AJ8-AK8-AL8-AM8-AN8-AP8-AQ8</f>
        <v>8013.2149999999992</v>
      </c>
      <c r="AS8" s="52">
        <f t="shared" si="5"/>
        <v>66.253</v>
      </c>
      <c r="AT8" s="53">
        <f t="shared" si="6"/>
        <v>-33.747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15028</v>
      </c>
      <c r="E9" s="48"/>
      <c r="F9" s="47"/>
      <c r="G9" s="48"/>
      <c r="H9" s="48"/>
      <c r="I9" s="48"/>
      <c r="J9" s="48"/>
      <c r="K9" s="48"/>
      <c r="L9" s="48"/>
      <c r="M9" s="48">
        <v>60</v>
      </c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15628</v>
      </c>
      <c r="AD9" s="31">
        <f t="shared" si="1"/>
        <v>15028</v>
      </c>
      <c r="AE9" s="49">
        <f t="shared" si="2"/>
        <v>413.27</v>
      </c>
      <c r="AF9" s="49">
        <f t="shared" si="3"/>
        <v>142.76599999999999</v>
      </c>
      <c r="AG9" s="36">
        <f t="shared" si="7"/>
        <v>16.5</v>
      </c>
      <c r="AH9" s="49">
        <f t="shared" si="4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414.92</v>
      </c>
      <c r="AP9" s="51"/>
      <c r="AQ9" s="40">
        <v>119</v>
      </c>
      <c r="AR9" s="41">
        <f t="shared" si="10"/>
        <v>15079.23</v>
      </c>
      <c r="AS9" s="52">
        <f t="shared" si="5"/>
        <v>148.46599999999998</v>
      </c>
      <c r="AT9" s="53">
        <f t="shared" si="6"/>
        <v>29.46599999999998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8686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5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9641</v>
      </c>
      <c r="AD10" s="31">
        <f>D10*1</f>
        <v>8686</v>
      </c>
      <c r="AE10" s="49">
        <f>D10*2.75%</f>
        <v>238.86500000000001</v>
      </c>
      <c r="AF10" s="49">
        <f>AD10*0.95%</f>
        <v>82.516999999999996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238.86500000000001</v>
      </c>
      <c r="AP10" s="51"/>
      <c r="AQ10" s="40">
        <v>52</v>
      </c>
      <c r="AR10" s="41">
        <f t="shared" si="10"/>
        <v>9350.1350000000002</v>
      </c>
      <c r="AS10" s="52">
        <f>AF10+AH10+AI10</f>
        <v>82.516999999999996</v>
      </c>
      <c r="AT10" s="53">
        <f>AS10-AQ10-AN10</f>
        <v>30.516999999999996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9973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9973</v>
      </c>
      <c r="AD11" s="31">
        <f t="shared" si="1"/>
        <v>9973</v>
      </c>
      <c r="AE11" s="49">
        <f t="shared" si="2"/>
        <v>274.25749999999999</v>
      </c>
      <c r="AF11" s="49">
        <f t="shared" si="3"/>
        <v>94.743499999999997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274.25749999999999</v>
      </c>
      <c r="AP11" s="51"/>
      <c r="AQ11" s="40">
        <v>70</v>
      </c>
      <c r="AR11" s="41">
        <f t="shared" si="10"/>
        <v>9628.7425000000003</v>
      </c>
      <c r="AS11" s="52">
        <f t="shared" si="5"/>
        <v>94.743499999999997</v>
      </c>
      <c r="AT11" s="53">
        <f t="shared" si="6"/>
        <v>24.743499999999997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6211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6211</v>
      </c>
      <c r="AD12" s="31">
        <f>D12*1</f>
        <v>6211</v>
      </c>
      <c r="AE12" s="49">
        <f>D12*2.75%</f>
        <v>170.80250000000001</v>
      </c>
      <c r="AF12" s="49">
        <f>AD12*0.95%</f>
        <v>59.0045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170.80250000000001</v>
      </c>
      <c r="AP12" s="51"/>
      <c r="AQ12" s="40">
        <v>40</v>
      </c>
      <c r="AR12" s="41">
        <f t="shared" si="10"/>
        <v>6000.1975000000002</v>
      </c>
      <c r="AS12" s="52">
        <f>AF12+AH12+AI12</f>
        <v>59.0045</v>
      </c>
      <c r="AT12" s="53">
        <f>AS12-AQ12-AN12</f>
        <v>19.0045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7507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7507</v>
      </c>
      <c r="AD13" s="31">
        <f t="shared" si="1"/>
        <v>7507</v>
      </c>
      <c r="AE13" s="49">
        <f t="shared" si="2"/>
        <v>206.4425</v>
      </c>
      <c r="AF13" s="49">
        <f t="shared" si="3"/>
        <v>71.316500000000005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206.4425</v>
      </c>
      <c r="AP13" s="51"/>
      <c r="AQ13" s="40">
        <v>50</v>
      </c>
      <c r="AR13" s="41">
        <f t="shared" si="10"/>
        <v>7250.5574999999999</v>
      </c>
      <c r="AS13" s="52">
        <f t="shared" si="5"/>
        <v>71.316500000000005</v>
      </c>
      <c r="AT13" s="53">
        <f>AS13-AQ13-AN13</f>
        <v>21.316500000000005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20939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25749</v>
      </c>
      <c r="AD14" s="31">
        <f t="shared" si="1"/>
        <v>20939</v>
      </c>
      <c r="AE14" s="49">
        <f t="shared" si="2"/>
        <v>575.82249999999999</v>
      </c>
      <c r="AF14" s="49">
        <f t="shared" si="3"/>
        <v>198.9205</v>
      </c>
      <c r="AG14" s="36">
        <f t="shared" si="7"/>
        <v>79.75</v>
      </c>
      <c r="AH14" s="49">
        <f t="shared" si="4"/>
        <v>27.55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582.69749999999999</v>
      </c>
      <c r="AP14" s="51"/>
      <c r="AQ14" s="40">
        <v>174</v>
      </c>
      <c r="AR14" s="41">
        <f>AC14-AE14-AG14-AJ14-AK14-AL14-AM14-AN14-AP14-AQ14</f>
        <v>24919.427500000002</v>
      </c>
      <c r="AS14" s="52">
        <f t="shared" si="5"/>
        <v>226.47050000000002</v>
      </c>
      <c r="AT14" s="60">
        <f t="shared" si="6"/>
        <v>52.470500000000015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12856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>
        <v>70</v>
      </c>
      <c r="Q15" s="31"/>
      <c r="R15" s="31"/>
      <c r="S15" s="31">
        <v>9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15705</v>
      </c>
      <c r="AD15" s="31">
        <f t="shared" si="1"/>
        <v>12856</v>
      </c>
      <c r="AE15" s="49">
        <f t="shared" si="2"/>
        <v>353.54</v>
      </c>
      <c r="AF15" s="49">
        <f t="shared" si="3"/>
        <v>122.13199999999999</v>
      </c>
      <c r="AG15" s="36">
        <f t="shared" si="7"/>
        <v>31.074999999999999</v>
      </c>
      <c r="AH15" s="49">
        <f t="shared" si="4"/>
        <v>10.734999999999999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356.84</v>
      </c>
      <c r="AP15" s="51"/>
      <c r="AQ15" s="40">
        <v>110</v>
      </c>
      <c r="AR15" s="41">
        <f t="shared" si="10"/>
        <v>15210.384999999998</v>
      </c>
      <c r="AS15" s="52">
        <f>AF15+AH15+AI15</f>
        <v>132.86699999999999</v>
      </c>
      <c r="AT15" s="53">
        <f>AS15-AQ15-AN15</f>
        <v>22.86699999999999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14309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14669</v>
      </c>
      <c r="AD16" s="31">
        <f t="shared" si="1"/>
        <v>14309</v>
      </c>
      <c r="AE16" s="49">
        <f t="shared" si="2"/>
        <v>393.4975</v>
      </c>
      <c r="AF16" s="49">
        <f t="shared" si="3"/>
        <v>135.93549999999999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394.59750000000003</v>
      </c>
      <c r="AP16" s="51"/>
      <c r="AQ16" s="40">
        <v>116</v>
      </c>
      <c r="AR16" s="41">
        <f>AC16-AE16-AG16-AJ16-AK16-AL16-AM16-AN16-AP16-AQ16</f>
        <v>14149.602500000001</v>
      </c>
      <c r="AS16" s="52">
        <f t="shared" si="5"/>
        <v>139.35549999999998</v>
      </c>
      <c r="AT16" s="53">
        <f t="shared" si="6"/>
        <v>23.355499999999978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19230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5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20185</v>
      </c>
      <c r="AD17" s="31">
        <f>D17*1</f>
        <v>19230</v>
      </c>
      <c r="AE17" s="49">
        <f>D17*2.75%</f>
        <v>528.82500000000005</v>
      </c>
      <c r="AF17" s="49">
        <f>AD17*0.95%</f>
        <v>182.685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528.82500000000005</v>
      </c>
      <c r="AP17" s="51"/>
      <c r="AQ17" s="40">
        <v>146</v>
      </c>
      <c r="AR17" s="41">
        <f>AC17-AE17-AG17-AJ17-AK17-AL17-AM17-AN17-AP17-AQ17</f>
        <v>19510.174999999999</v>
      </c>
      <c r="AS17" s="52">
        <f>AF17+AH17+AI17</f>
        <v>182.685</v>
      </c>
      <c r="AT17" s="53">
        <f>AS17-AQ17-AN17</f>
        <v>36.685000000000002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4113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8</v>
      </c>
      <c r="T18" s="31"/>
      <c r="U18" s="31"/>
      <c r="V18" s="31"/>
      <c r="W18" s="31"/>
      <c r="X18" s="31"/>
      <c r="Y18" s="31"/>
      <c r="Z18" s="31"/>
      <c r="AA18" s="31">
        <v>5</v>
      </c>
      <c r="AB18" s="31"/>
      <c r="AC18" s="35">
        <f t="shared" si="0"/>
        <v>6961</v>
      </c>
      <c r="AD18" s="31">
        <f>D18*1</f>
        <v>4113</v>
      </c>
      <c r="AE18" s="49">
        <f>D18*2.75%</f>
        <v>113.1075</v>
      </c>
      <c r="AF18" s="49">
        <f>AD18*0.95%</f>
        <v>39.073499999999996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114.2075</v>
      </c>
      <c r="AP18" s="51"/>
      <c r="AQ18" s="40">
        <v>150</v>
      </c>
      <c r="AR18" s="41">
        <f t="shared" si="10"/>
        <v>6687.4425000000001</v>
      </c>
      <c r="AS18" s="52">
        <f>AF18+AH18+AI18</f>
        <v>42.683499999999995</v>
      </c>
      <c r="AT18" s="53">
        <f>AS18-AQ18-AN18</f>
        <v>-107.3165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15641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25191</v>
      </c>
      <c r="AD19" s="31">
        <f t="shared" si="1"/>
        <v>15641</v>
      </c>
      <c r="AE19" s="49">
        <f t="shared" si="2"/>
        <v>430.1275</v>
      </c>
      <c r="AF19" s="49">
        <f t="shared" si="3"/>
        <v>148.58949999999999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430.1275</v>
      </c>
      <c r="AP19" s="51"/>
      <c r="AQ19" s="63">
        <v>180</v>
      </c>
      <c r="AR19" s="64">
        <f t="shared" si="10"/>
        <v>24580.872500000001</v>
      </c>
      <c r="AS19" s="52">
        <f t="shared" si="5"/>
        <v>148.58949999999999</v>
      </c>
      <c r="AT19" s="52">
        <f t="shared" si="6"/>
        <v>-31.410500000000013</v>
      </c>
      <c r="AU19" s="5">
        <v>500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6168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>
        <v>50</v>
      </c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15718</v>
      </c>
      <c r="AD20" s="31">
        <f t="shared" si="1"/>
        <v>6168</v>
      </c>
      <c r="AE20" s="49">
        <f t="shared" si="2"/>
        <v>169.62</v>
      </c>
      <c r="AF20" s="49">
        <f t="shared" si="3"/>
        <v>58.595999999999997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169.62</v>
      </c>
      <c r="AP20" s="51"/>
      <c r="AQ20" s="63">
        <v>140</v>
      </c>
      <c r="AR20" s="64">
        <f>AC20-AE20-AG20-AJ20-AK20-AL20-AM20-AN20-AP20-AQ20</f>
        <v>15408.38</v>
      </c>
      <c r="AS20" s="52">
        <f>AF20+AH20+AI20</f>
        <v>58.595999999999997</v>
      </c>
      <c r="AT20" s="52">
        <f>AS20-AQ20-AN20</f>
        <v>-81.403999999999996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6062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7017</v>
      </c>
      <c r="AD21" s="31">
        <f t="shared" si="1"/>
        <v>6062</v>
      </c>
      <c r="AE21" s="49">
        <f t="shared" si="2"/>
        <v>166.70500000000001</v>
      </c>
      <c r="AF21" s="49">
        <f t="shared" si="3"/>
        <v>57.588999999999999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166.70500000000001</v>
      </c>
      <c r="AP21" s="51"/>
      <c r="AQ21" s="63">
        <v>51</v>
      </c>
      <c r="AR21" s="65">
        <f t="shared" si="10"/>
        <v>6799.2950000000001</v>
      </c>
      <c r="AS21" s="52">
        <f t="shared" ref="AS21:AS28" si="11">AF21+AH21+AI21</f>
        <v>57.588999999999999</v>
      </c>
      <c r="AT21" s="52">
        <f t="shared" ref="AT21:AT28" si="12">AS21-AQ21-AN21</f>
        <v>6.5889999999999986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15696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15696</v>
      </c>
      <c r="AD22" s="31">
        <f t="shared" si="1"/>
        <v>15696</v>
      </c>
      <c r="AE22" s="49">
        <f t="shared" si="2"/>
        <v>431.64</v>
      </c>
      <c r="AF22" s="49">
        <f t="shared" si="3"/>
        <v>149.11199999999999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431.64</v>
      </c>
      <c r="AP22" s="51"/>
      <c r="AQ22" s="63">
        <v>145</v>
      </c>
      <c r="AR22" s="65">
        <f>AC22-AE22-AG22-AJ22-AK22-AL22-AM22-AN22-AP22-AQ22</f>
        <v>15119.36</v>
      </c>
      <c r="AS22" s="52">
        <f>AF22+AH22+AI22</f>
        <v>149.11199999999999</v>
      </c>
      <c r="AT22" s="52">
        <f>AS22-AQ22-AN22</f>
        <v>4.1119999999999948</v>
      </c>
      <c r="AU22" s="5">
        <v>1000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8038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8038</v>
      </c>
      <c r="AD23" s="31">
        <f t="shared" si="1"/>
        <v>8038</v>
      </c>
      <c r="AE23" s="49">
        <f t="shared" si="2"/>
        <v>221.04499999999999</v>
      </c>
      <c r="AF23" s="49">
        <f t="shared" si="3"/>
        <v>76.361000000000004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221.04499999999999</v>
      </c>
      <c r="AP23" s="51"/>
      <c r="AQ23" s="63">
        <v>90</v>
      </c>
      <c r="AR23" s="65">
        <f t="shared" si="10"/>
        <v>7726.9549999999999</v>
      </c>
      <c r="AS23" s="52">
        <f t="shared" si="11"/>
        <v>76.361000000000004</v>
      </c>
      <c r="AT23" s="52">
        <f t="shared" si="12"/>
        <v>-13.638999999999996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17306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18606</v>
      </c>
      <c r="AD24" s="31">
        <f t="shared" si="1"/>
        <v>17306</v>
      </c>
      <c r="AE24" s="49">
        <f t="shared" si="2"/>
        <v>475.91500000000002</v>
      </c>
      <c r="AF24" s="49">
        <f t="shared" si="3"/>
        <v>164.40699999999998</v>
      </c>
      <c r="AG24" s="36">
        <f t="shared" si="7"/>
        <v>35.75</v>
      </c>
      <c r="AH24" s="49">
        <f t="shared" si="4"/>
        <v>12.35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478.11500000000001</v>
      </c>
      <c r="AP24" s="51"/>
      <c r="AQ24" s="63">
        <v>115</v>
      </c>
      <c r="AR24" s="65">
        <f t="shared" si="10"/>
        <v>17979.334999999999</v>
      </c>
      <c r="AS24" s="52">
        <f t="shared" si="11"/>
        <v>176.75699999999998</v>
      </c>
      <c r="AT24" s="52">
        <f t="shared" si="12"/>
        <v>61.756999999999977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9272</v>
      </c>
      <c r="AD25" s="31">
        <f t="shared" si="1"/>
        <v>9272</v>
      </c>
      <c r="AE25" s="49">
        <f t="shared" si="2"/>
        <v>254.98</v>
      </c>
      <c r="AF25" s="49">
        <f t="shared" si="3"/>
        <v>88.084000000000003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254.98</v>
      </c>
      <c r="AP25" s="51"/>
      <c r="AQ25" s="63">
        <v>90</v>
      </c>
      <c r="AR25" s="65">
        <f t="shared" si="10"/>
        <v>8927.02</v>
      </c>
      <c r="AS25" s="52">
        <f t="shared" si="11"/>
        <v>88.084000000000003</v>
      </c>
      <c r="AT25" s="52">
        <f t="shared" si="12"/>
        <v>-1.9159999999999968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7917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>
        <v>1</v>
      </c>
      <c r="AB26" s="31"/>
      <c r="AC26" s="35">
        <f t="shared" si="0"/>
        <v>8105</v>
      </c>
      <c r="AD26" s="31">
        <f t="shared" si="1"/>
        <v>7917</v>
      </c>
      <c r="AE26" s="49">
        <f t="shared" si="2"/>
        <v>217.7175</v>
      </c>
      <c r="AF26" s="49">
        <f t="shared" si="3"/>
        <v>75.211500000000001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217.7175</v>
      </c>
      <c r="AP26" s="51"/>
      <c r="AQ26" s="63">
        <v>68</v>
      </c>
      <c r="AR26" s="65">
        <f t="shared" si="10"/>
        <v>7819.2825000000003</v>
      </c>
      <c r="AS26" s="52">
        <f t="shared" si="11"/>
        <v>75.211500000000001</v>
      </c>
      <c r="AT26" s="52">
        <f t="shared" si="12"/>
        <v>7.2115000000000009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2570</v>
      </c>
      <c r="E27" s="48"/>
      <c r="F27" s="47"/>
      <c r="G27" s="48"/>
      <c r="H27" s="48"/>
      <c r="I27" s="48"/>
      <c r="J27" s="48"/>
      <c r="K27" s="47"/>
      <c r="L27" s="48"/>
      <c r="M27" s="48">
        <v>200</v>
      </c>
      <c r="N27" s="48"/>
      <c r="O27" s="48"/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5470</v>
      </c>
      <c r="AD27" s="31">
        <f t="shared" si="1"/>
        <v>2570</v>
      </c>
      <c r="AE27" s="49">
        <f t="shared" si="2"/>
        <v>70.674999999999997</v>
      </c>
      <c r="AF27" s="49">
        <f t="shared" si="3"/>
        <v>24.414999999999999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78.924999999999997</v>
      </c>
      <c r="AP27" s="51"/>
      <c r="AQ27" s="63">
        <v>66</v>
      </c>
      <c r="AR27" s="65">
        <f t="shared" si="10"/>
        <v>5253.5749999999998</v>
      </c>
      <c r="AS27" s="52">
        <f t="shared" si="11"/>
        <v>51.965000000000003</v>
      </c>
      <c r="AT27" s="52">
        <f t="shared" si="12"/>
        <v>-14.034999999999997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65" t="s">
        <v>71</v>
      </c>
      <c r="B29" s="166"/>
      <c r="C29" s="166"/>
      <c r="D29" s="81">
        <f t="shared" ref="D29:AT29" si="14">SUM(D7:D28)</f>
        <v>229317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470</v>
      </c>
      <c r="N29" s="81">
        <f t="shared" si="15"/>
        <v>0</v>
      </c>
      <c r="O29" s="81">
        <f>SUM(O7:O27)</f>
        <v>0</v>
      </c>
      <c r="P29" s="81">
        <f>SUM(P7:P27)</f>
        <v>340</v>
      </c>
      <c r="Q29" s="81">
        <f t="shared" si="14"/>
        <v>0</v>
      </c>
      <c r="R29" s="81">
        <f t="shared" si="14"/>
        <v>0</v>
      </c>
      <c r="S29" s="81">
        <f t="shared" si="14"/>
        <v>147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8</v>
      </c>
      <c r="AB29" s="81">
        <f t="shared" si="14"/>
        <v>0</v>
      </c>
      <c r="AC29" s="82">
        <f t="shared" si="14"/>
        <v>268658</v>
      </c>
      <c r="AD29" s="82">
        <f t="shared" si="14"/>
        <v>229317</v>
      </c>
      <c r="AE29" s="82">
        <f t="shared" si="14"/>
        <v>6306.2174999999997</v>
      </c>
      <c r="AF29" s="82">
        <f t="shared" si="14"/>
        <v>2178.5114999999996</v>
      </c>
      <c r="AG29" s="82">
        <f t="shared" si="14"/>
        <v>268.39999999999998</v>
      </c>
      <c r="AH29" s="82">
        <f t="shared" si="14"/>
        <v>92.72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6331.2424999999994</v>
      </c>
      <c r="AP29" s="82">
        <f t="shared" si="14"/>
        <v>0</v>
      </c>
      <c r="AQ29" s="84">
        <f t="shared" si="14"/>
        <v>2171</v>
      </c>
      <c r="AR29" s="85">
        <f>SUM(AR7:AR28)</f>
        <v>259912.38250000001</v>
      </c>
      <c r="AS29" s="85">
        <f>SUM(AS7:AS28)</f>
        <v>2271.2314999999999</v>
      </c>
      <c r="AT29" s="85">
        <f t="shared" si="14"/>
        <v>100.23149999999991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7" t="s">
        <v>72</v>
      </c>
      <c r="B30" s="180"/>
      <c r="C30" s="168"/>
      <c r="D30" s="90">
        <f t="shared" ref="D30:AB30" si="16">D4+D5-D29</f>
        <v>703908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1790</v>
      </c>
      <c r="L30" s="90">
        <f t="shared" si="16"/>
        <v>0</v>
      </c>
      <c r="M30" s="90">
        <f t="shared" si="16"/>
        <v>1510</v>
      </c>
      <c r="N30" s="90">
        <f t="shared" si="16"/>
        <v>0</v>
      </c>
      <c r="O30" s="90">
        <f t="shared" si="16"/>
        <v>1320</v>
      </c>
      <c r="P30" s="90">
        <f t="shared" si="16"/>
        <v>760</v>
      </c>
      <c r="Q30" s="90">
        <f t="shared" si="16"/>
        <v>0</v>
      </c>
      <c r="R30" s="90">
        <f t="shared" si="16"/>
        <v>0</v>
      </c>
      <c r="S30" s="90">
        <f t="shared" si="16"/>
        <v>1397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378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O32" s="99"/>
      <c r="P32" s="44"/>
      <c r="Q32" s="5"/>
      <c r="R32" s="5"/>
      <c r="S32" s="5"/>
      <c r="AR32" s="170" t="s">
        <v>75</v>
      </c>
      <c r="AS32" s="170"/>
      <c r="AT32" s="170"/>
      <c r="AU32" s="100"/>
    </row>
    <row r="33" spans="1:48" ht="15.75">
      <c r="A33" s="5"/>
      <c r="B33" s="5"/>
      <c r="C33" s="56"/>
      <c r="D33" s="176"/>
      <c r="E33" s="176"/>
      <c r="F33" s="176"/>
      <c r="G33" s="176"/>
      <c r="H33" s="176"/>
      <c r="I33" s="176"/>
      <c r="J33" s="176"/>
      <c r="K33" s="176"/>
      <c r="L33" s="112"/>
      <c r="M33" s="112"/>
      <c r="P33" s="5"/>
      <c r="Q33" s="5"/>
      <c r="R33" s="5"/>
      <c r="AR33" s="102">
        <v>23787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78"/>
      <c r="E34" s="178"/>
      <c r="F34" s="178"/>
      <c r="G34" s="178"/>
      <c r="H34" s="178"/>
      <c r="I34" s="178"/>
      <c r="J34" s="178"/>
      <c r="K34" s="178"/>
      <c r="L34" s="113"/>
      <c r="M34" s="114"/>
      <c r="N34" s="44"/>
      <c r="O34" s="44"/>
      <c r="P34" s="5"/>
      <c r="Q34" s="5"/>
      <c r="AC34" s="99"/>
      <c r="AQ34" s="5"/>
      <c r="AR34" s="67">
        <v>18673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6"/>
      <c r="E35" s="176"/>
      <c r="F35" s="176"/>
      <c r="G35" s="176"/>
      <c r="H35" s="176"/>
      <c r="I35" s="176"/>
      <c r="J35" s="176"/>
      <c r="K35" s="176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176"/>
      <c r="E36" s="176"/>
      <c r="F36" s="176"/>
      <c r="G36" s="176"/>
      <c r="H36" s="176"/>
      <c r="I36" s="176"/>
      <c r="J36" s="176"/>
      <c r="K36" s="176"/>
      <c r="L36" s="112"/>
      <c r="M36" s="114"/>
      <c r="O36" s="5"/>
      <c r="P36" s="5"/>
      <c r="Q36" s="5"/>
      <c r="AQ36" s="5"/>
      <c r="AR36" s="67">
        <v>15210</v>
      </c>
      <c r="AS36" s="67" t="s">
        <v>102</v>
      </c>
      <c r="AT36" s="67"/>
    </row>
    <row r="37" spans="1:48" ht="15.75">
      <c r="A37" s="5"/>
      <c r="B37" s="5"/>
      <c r="C37" s="56"/>
      <c r="D37" s="176"/>
      <c r="E37" s="176"/>
      <c r="F37" s="176"/>
      <c r="G37" s="176"/>
      <c r="H37" s="176"/>
      <c r="I37" s="176"/>
      <c r="J37" s="176"/>
      <c r="K37" s="176"/>
      <c r="L37" s="115"/>
      <c r="M37" s="114"/>
      <c r="O37" s="99"/>
      <c r="AR37" s="50">
        <v>28086</v>
      </c>
      <c r="AS37" s="67" t="s">
        <v>94</v>
      </c>
      <c r="AT37" s="67"/>
    </row>
    <row r="38" spans="1:48" ht="15.75">
      <c r="A38" s="107"/>
      <c r="B38" s="107"/>
      <c r="C38" s="56"/>
      <c r="D38" s="176"/>
      <c r="E38" s="176"/>
      <c r="F38" s="176"/>
      <c r="G38" s="176"/>
      <c r="H38" s="176"/>
      <c r="I38" s="176"/>
      <c r="J38" s="176"/>
      <c r="K38" s="176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76"/>
      <c r="E39" s="176"/>
      <c r="F39" s="176"/>
      <c r="G39" s="176"/>
      <c r="H39" s="176"/>
      <c r="I39" s="176"/>
      <c r="J39" s="176"/>
      <c r="K39" s="176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77"/>
      <c r="E40" s="177"/>
      <c r="F40" s="177"/>
      <c r="G40" s="177"/>
      <c r="H40" s="177"/>
      <c r="I40" s="177"/>
      <c r="J40" s="177"/>
      <c r="K40" s="177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1100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4700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105156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11" priority="26" stopIfTrue="1" operator="greaterThan">
      <formula>0</formula>
    </cfRule>
  </conditionalFormatting>
  <conditionalFormatting sqref="AQ32">
    <cfRule type="cellIs" dxfId="310" priority="24" operator="greaterThan">
      <formula>$AQ$7:$AQ$18&lt;100</formula>
    </cfRule>
    <cfRule type="cellIs" dxfId="309" priority="25" operator="greaterThan">
      <formula>100</formula>
    </cfRule>
  </conditionalFormatting>
  <conditionalFormatting sqref="K4:P30 D30:J30 Q30:AB30">
    <cfRule type="cellIs" dxfId="308" priority="23" operator="equal">
      <formula>212030016606640</formula>
    </cfRule>
  </conditionalFormatting>
  <conditionalFormatting sqref="K4:K30 L29:P29 D30:J30 L30:AB30">
    <cfRule type="cellIs" dxfId="307" priority="21" operator="equal">
      <formula>$K$4</formula>
    </cfRule>
    <cfRule type="cellIs" dxfId="306" priority="22" operator="equal">
      <formula>2120</formula>
    </cfRule>
  </conditionalFormatting>
  <conditionalFormatting sqref="M4:N30 D30:L30">
    <cfRule type="cellIs" dxfId="305" priority="19" operator="equal">
      <formula>$M$4</formula>
    </cfRule>
    <cfRule type="cellIs" dxfId="304" priority="20" operator="equal">
      <formula>300</formula>
    </cfRule>
  </conditionalFormatting>
  <conditionalFormatting sqref="O4:O30">
    <cfRule type="cellIs" dxfId="303" priority="17" operator="equal">
      <formula>$O$4</formula>
    </cfRule>
    <cfRule type="cellIs" dxfId="302" priority="18" operator="equal">
      <formula>1660</formula>
    </cfRule>
  </conditionalFormatting>
  <conditionalFormatting sqref="P4:P30">
    <cfRule type="cellIs" dxfId="301" priority="15" operator="equal">
      <formula>$P$4</formula>
    </cfRule>
    <cfRule type="cellIs" dxfId="300" priority="16" operator="equal">
      <formula>6640</formula>
    </cfRule>
  </conditionalFormatting>
  <conditionalFormatting sqref="AT6:AT29">
    <cfRule type="cellIs" dxfId="299" priority="14" operator="lessThan">
      <formula>0</formula>
    </cfRule>
  </conditionalFormatting>
  <conditionalFormatting sqref="AT7:AT18">
    <cfRule type="cellIs" dxfId="298" priority="11" operator="lessThan">
      <formula>0</formula>
    </cfRule>
    <cfRule type="cellIs" dxfId="297" priority="12" operator="lessThan">
      <formula>0</formula>
    </cfRule>
    <cfRule type="cellIs" dxfId="296" priority="13" operator="lessThan">
      <formula>0</formula>
    </cfRule>
  </conditionalFormatting>
  <conditionalFormatting sqref="K4:K29 L29:P29">
    <cfRule type="cellIs" dxfId="295" priority="10" operator="equal">
      <formula>$K$4</formula>
    </cfRule>
  </conditionalFormatting>
  <conditionalFormatting sqref="D4:D30">
    <cfRule type="cellIs" dxfId="294" priority="9" operator="equal">
      <formula>$D$4</formula>
    </cfRule>
  </conditionalFormatting>
  <conditionalFormatting sqref="S4:S30">
    <cfRule type="cellIs" dxfId="293" priority="8" operator="equal">
      <formula>$S$4</formula>
    </cfRule>
  </conditionalFormatting>
  <conditionalFormatting sqref="Z4:Z30">
    <cfRule type="cellIs" dxfId="292" priority="7" operator="equal">
      <formula>$Z$4</formula>
    </cfRule>
  </conditionalFormatting>
  <conditionalFormatting sqref="AA4:AA30">
    <cfRule type="cellIs" dxfId="291" priority="6" operator="equal">
      <formula>$AA$4</formula>
    </cfRule>
  </conditionalFormatting>
  <conditionalFormatting sqref="AB4:AB30">
    <cfRule type="cellIs" dxfId="290" priority="5" operator="equal">
      <formula>$AB$4</formula>
    </cfRule>
  </conditionalFormatting>
  <conditionalFormatting sqref="AB30">
    <cfRule type="cellIs" dxfId="289" priority="4" operator="equal">
      <formula>$AB$4</formula>
    </cfRule>
  </conditionalFormatting>
  <conditionalFormatting sqref="AT7:AT29">
    <cfRule type="cellIs" dxfId="288" priority="1" operator="lessThan">
      <formula>0</formula>
    </cfRule>
    <cfRule type="cellIs" dxfId="287" priority="2" operator="lessThan">
      <formula>0</formula>
    </cfRule>
    <cfRule type="cellIs" dxfId="286" priority="3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2021-01-17T16:22:34Z</cp:lastPrinted>
  <dcterms:created xsi:type="dcterms:W3CDTF">2021-01-17T10:43:58Z</dcterms:created>
  <dcterms:modified xsi:type="dcterms:W3CDTF">2021-01-21T15:22:43Z</dcterms:modified>
</cp:coreProperties>
</file>