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tabRatio="799" activeTab="20"/>
  </bookViews>
  <sheets>
    <sheet name="1" sheetId="18" r:id="rId1"/>
    <sheet name="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9" r:id="rId18"/>
    <sheet name="19" sheetId="20" r:id="rId19"/>
    <sheet name="20" sheetId="21" r:id="rId20"/>
    <sheet name="21" sheetId="22" r:id="rId21"/>
    <sheet name="22" sheetId="25" r:id="rId22"/>
    <sheet name="23" sheetId="23" r:id="rId23"/>
    <sheet name="24" sheetId="24" r:id="rId24"/>
    <sheet name="25" sheetId="27" r:id="rId25"/>
    <sheet name="26" sheetId="28" r:id="rId26"/>
    <sheet name="27" sheetId="26" r:id="rId27"/>
    <sheet name="28" sheetId="29" r:id="rId28"/>
    <sheet name="30" sheetId="30" r:id="rId29"/>
    <sheet name="31" sheetId="31" r:id="rId30"/>
    <sheet name="Total" sheetId="32" r:id="rId31"/>
  </sheets>
  <calcPr calcId="124519"/>
</workbook>
</file>

<file path=xl/calcChain.xml><?xml version="1.0" encoding="utf-8"?>
<calcChain xmlns="http://schemas.openxmlformats.org/spreadsheetml/2006/main">
  <c r="AQ8" i="32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D7"/>
  <c r="AU28" i="31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F21"/>
  <c r="AE21"/>
  <c r="AD2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C7"/>
  <c r="AR46" i="14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F23"/>
  <c r="AE23"/>
  <c r="AD23"/>
  <c r="AC23"/>
  <c r="AO22"/>
  <c r="AI22"/>
  <c r="AH22"/>
  <c r="AG22"/>
  <c r="AF22"/>
  <c r="AE22"/>
  <c r="AD22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E13"/>
  <c r="AD13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R9" s="1"/>
  <c r="AO8"/>
  <c r="AI8"/>
  <c r="AH8"/>
  <c r="AG8"/>
  <c r="AE8"/>
  <c r="AD8"/>
  <c r="AF8" s="1"/>
  <c r="AS8" s="1"/>
  <c r="AT8" s="1"/>
  <c r="AC8"/>
  <c r="AO7"/>
  <c r="AO29" s="1"/>
  <c r="AI7"/>
  <c r="AH7"/>
  <c r="AH29" s="1"/>
  <c r="AG7"/>
  <c r="AE7"/>
  <c r="AE29" s="1"/>
  <c r="AD7"/>
  <c r="AF7" s="1"/>
  <c r="AC7"/>
  <c r="AC29" s="1"/>
  <c r="AR44" i="7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F18"/>
  <c r="AE18"/>
  <c r="AD18"/>
  <c r="AC18"/>
  <c r="AR18" s="1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C8"/>
  <c r="AO7"/>
  <c r="AI7"/>
  <c r="AI29" s="1"/>
  <c r="AH7"/>
  <c r="AG7"/>
  <c r="AG29" s="1"/>
  <c r="AE7"/>
  <c r="AD7"/>
  <c r="AF7" s="1"/>
  <c r="AC7"/>
  <c r="AQ29" i="18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F23"/>
  <c r="AE23"/>
  <c r="AD23"/>
  <c r="AC23"/>
  <c r="AO22"/>
  <c r="AI22"/>
  <c r="AH22"/>
  <c r="AG22"/>
  <c r="AF22"/>
  <c r="AE22"/>
  <c r="AD22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I29" s="1"/>
  <c r="AH7"/>
  <c r="AG7"/>
  <c r="AG29" s="1"/>
  <c r="AE7"/>
  <c r="AD7"/>
  <c r="AF7" s="1"/>
  <c r="AC7"/>
  <c r="AU28" i="30"/>
  <c r="AS20" i="31" l="1"/>
  <c r="AT20" s="1"/>
  <c r="AS25"/>
  <c r="AT25" s="1"/>
  <c r="AH28"/>
  <c r="AS9"/>
  <c r="AT9" s="1"/>
  <c r="AR18"/>
  <c r="AR27"/>
  <c r="AS26"/>
  <c r="AT26" s="1"/>
  <c r="AS12"/>
  <c r="AT12" s="1"/>
  <c r="AR17"/>
  <c r="AS23"/>
  <c r="AT23" s="1"/>
  <c r="AR26"/>
  <c r="AS18"/>
  <c r="AT18" s="1"/>
  <c r="AR12"/>
  <c r="AS8"/>
  <c r="AT8" s="1"/>
  <c r="AR25"/>
  <c r="AR19"/>
  <c r="AG28"/>
  <c r="AS16"/>
  <c r="AT16" s="1"/>
  <c r="AC28"/>
  <c r="AE28"/>
  <c r="AR11"/>
  <c r="AO28"/>
  <c r="AR10"/>
  <c r="AS11"/>
  <c r="AT11" s="1"/>
  <c r="AS15"/>
  <c r="AT15" s="1"/>
  <c r="AR20"/>
  <c r="AR13"/>
  <c r="AR14"/>
  <c r="AR15"/>
  <c r="AR21"/>
  <c r="AR22"/>
  <c r="AR23"/>
  <c r="AS24"/>
  <c r="AT24" s="1"/>
  <c r="AD28"/>
  <c r="AI28"/>
  <c r="AS13"/>
  <c r="AT13" s="1"/>
  <c r="AS14"/>
  <c r="AT14" s="1"/>
  <c r="AR16"/>
  <c r="AS19"/>
  <c r="AT19" s="1"/>
  <c r="AS21"/>
  <c r="AT21" s="1"/>
  <c r="AS22"/>
  <c r="AT22" s="1"/>
  <c r="AR24"/>
  <c r="AS27"/>
  <c r="AT27" s="1"/>
  <c r="AR7"/>
  <c r="AF7"/>
  <c r="AI29" i="14"/>
  <c r="AS9"/>
  <c r="AT9" s="1"/>
  <c r="AS10"/>
  <c r="AT10" s="1"/>
  <c r="AR12"/>
  <c r="AS16"/>
  <c r="AT16" s="1"/>
  <c r="AR21"/>
  <c r="AS24"/>
  <c r="AT24" s="1"/>
  <c r="AR15"/>
  <c r="AR16"/>
  <c r="AR22"/>
  <c r="AR23"/>
  <c r="AR24"/>
  <c r="AG29"/>
  <c r="AR8"/>
  <c r="AS11"/>
  <c r="AT11" s="1"/>
  <c r="AS13"/>
  <c r="AT13" s="1"/>
  <c r="AS14"/>
  <c r="AT14" s="1"/>
  <c r="AS15"/>
  <c r="AT15" s="1"/>
  <c r="AR17"/>
  <c r="AS20"/>
  <c r="AT20" s="1"/>
  <c r="AS22"/>
  <c r="AT22" s="1"/>
  <c r="AS23"/>
  <c r="AT23" s="1"/>
  <c r="AR25"/>
  <c r="AS28"/>
  <c r="AT28" s="1"/>
  <c r="AR18"/>
  <c r="AS7"/>
  <c r="AF29"/>
  <c r="AR7"/>
  <c r="AD29"/>
  <c r="AC29" i="7"/>
  <c r="AH29"/>
  <c r="AS8"/>
  <c r="AT8" s="1"/>
  <c r="AR16"/>
  <c r="AS20"/>
  <c r="AT20" s="1"/>
  <c r="AR8"/>
  <c r="AR20"/>
  <c r="AR19"/>
  <c r="AE29"/>
  <c r="AO29"/>
  <c r="AR11"/>
  <c r="AS15"/>
  <c r="AT15" s="1"/>
  <c r="AS17"/>
  <c r="AT17" s="1"/>
  <c r="AS18"/>
  <c r="AT18" s="1"/>
  <c r="AS19"/>
  <c r="AT19" s="1"/>
  <c r="AR24"/>
  <c r="AS28"/>
  <c r="AT28" s="1"/>
  <c r="AS7"/>
  <c r="AF29"/>
  <c r="AR7"/>
  <c r="AR29" s="1"/>
  <c r="AD29"/>
  <c r="AC29" i="18"/>
  <c r="AH29"/>
  <c r="AS8"/>
  <c r="AT8" s="1"/>
  <c r="AR13"/>
  <c r="AS16"/>
  <c r="AT16" s="1"/>
  <c r="AR21"/>
  <c r="AS24"/>
  <c r="AT24" s="1"/>
  <c r="AR15"/>
  <c r="AR16"/>
  <c r="AR22"/>
  <c r="AR23"/>
  <c r="AR24"/>
  <c r="AE29"/>
  <c r="AO29"/>
  <c r="AR11"/>
  <c r="AS12"/>
  <c r="AT12" s="1"/>
  <c r="AS14"/>
  <c r="AT14" s="1"/>
  <c r="AS15"/>
  <c r="AT15" s="1"/>
  <c r="AR17"/>
  <c r="AS20"/>
  <c r="AT20" s="1"/>
  <c r="AS22"/>
  <c r="AT22" s="1"/>
  <c r="AS23"/>
  <c r="AT23" s="1"/>
  <c r="AR25"/>
  <c r="AS28"/>
  <c r="AT28" s="1"/>
  <c r="AS7"/>
  <c r="AF29"/>
  <c r="AR7"/>
  <c r="AR29" s="1"/>
  <c r="AD29"/>
  <c r="AI26" i="32"/>
  <c r="AI24"/>
  <c r="AI22"/>
  <c r="AI18"/>
  <c r="AG15"/>
  <c r="AG12"/>
  <c r="AH11"/>
  <c r="AC11"/>
  <c r="AG10"/>
  <c r="AH9"/>
  <c r="AC9"/>
  <c r="AG8"/>
  <c r="AO9"/>
  <c r="AE10"/>
  <c r="AE11"/>
  <c r="AE12"/>
  <c r="AD13"/>
  <c r="AF13" s="1"/>
  <c r="AD14"/>
  <c r="AF14" s="1"/>
  <c r="AD15"/>
  <c r="AF15" s="1"/>
  <c r="AD16"/>
  <c r="AF16" s="1"/>
  <c r="AD17"/>
  <c r="AF17" s="1"/>
  <c r="AD19"/>
  <c r="AF19" s="1"/>
  <c r="AO20"/>
  <c r="AO21"/>
  <c r="AD23"/>
  <c r="AF23" s="1"/>
  <c r="AO24"/>
  <c r="AD25"/>
  <c r="AF25" s="1"/>
  <c r="AE26"/>
  <c r="AD27"/>
  <c r="AF27" s="1"/>
  <c r="AI7"/>
  <c r="AE7"/>
  <c r="AP28"/>
  <c r="AN28"/>
  <c r="AM28"/>
  <c r="AL28"/>
  <c r="AK28"/>
  <c r="AJ28"/>
  <c r="AB28"/>
  <c r="AA28"/>
  <c r="Y28"/>
  <c r="W28"/>
  <c r="U28"/>
  <c r="Q28"/>
  <c r="O28"/>
  <c r="M28"/>
  <c r="K28"/>
  <c r="I28"/>
  <c r="G28"/>
  <c r="E28"/>
  <c r="AO27"/>
  <c r="AI27"/>
  <c r="AH27"/>
  <c r="AG27"/>
  <c r="AE27"/>
  <c r="AC27"/>
  <c r="AH26"/>
  <c r="AG26"/>
  <c r="AI25"/>
  <c r="AH25"/>
  <c r="AG25"/>
  <c r="AH24"/>
  <c r="AG24"/>
  <c r="AD24"/>
  <c r="AF24" s="1"/>
  <c r="AI23"/>
  <c r="AH23"/>
  <c r="AG23"/>
  <c r="AH22"/>
  <c r="AG22"/>
  <c r="AI21"/>
  <c r="AH21"/>
  <c r="AG21"/>
  <c r="AE21"/>
  <c r="AI20"/>
  <c r="AH20"/>
  <c r="AG20"/>
  <c r="AD20"/>
  <c r="AF20" s="1"/>
  <c r="AC20"/>
  <c r="AI19"/>
  <c r="AH19"/>
  <c r="AG19"/>
  <c r="AC19"/>
  <c r="AH18"/>
  <c r="AG18"/>
  <c r="AI17"/>
  <c r="AH17"/>
  <c r="AG17"/>
  <c r="AO16"/>
  <c r="AI16"/>
  <c r="AH16"/>
  <c r="AG16"/>
  <c r="AE16"/>
  <c r="AC16"/>
  <c r="AH15"/>
  <c r="AE15"/>
  <c r="AI14"/>
  <c r="AH14"/>
  <c r="AG14"/>
  <c r="AC14"/>
  <c r="AO13"/>
  <c r="AI13"/>
  <c r="AH13"/>
  <c r="AG13"/>
  <c r="AC13"/>
  <c r="AW12"/>
  <c r="AO12"/>
  <c r="AH12"/>
  <c r="AD12"/>
  <c r="AF12" s="1"/>
  <c r="AI11"/>
  <c r="AG11"/>
  <c r="AD11"/>
  <c r="AF11" s="1"/>
  <c r="AH10"/>
  <c r="AI9"/>
  <c r="AG9"/>
  <c r="AE9"/>
  <c r="AO8"/>
  <c r="AE8"/>
  <c r="AD8"/>
  <c r="AF8" s="1"/>
  <c r="AH7"/>
  <c r="AG7"/>
  <c r="Y29" i="30"/>
  <c r="U29"/>
  <c r="Q29"/>
  <c r="M29"/>
  <c r="I29"/>
  <c r="E29"/>
  <c r="AQ28"/>
  <c r="AP28"/>
  <c r="AN28"/>
  <c r="AM28"/>
  <c r="AL28"/>
  <c r="AK28"/>
  <c r="AJ28"/>
  <c r="AB28"/>
  <c r="AB29" s="1"/>
  <c r="AA28"/>
  <c r="AA29" s="1"/>
  <c r="Z28"/>
  <c r="Z29" s="1"/>
  <c r="Y28"/>
  <c r="X28"/>
  <c r="X29" s="1"/>
  <c r="W28"/>
  <c r="W29" s="1"/>
  <c r="V28"/>
  <c r="V29" s="1"/>
  <c r="U28"/>
  <c r="T28"/>
  <c r="T29" s="1"/>
  <c r="S28"/>
  <c r="S29" s="1"/>
  <c r="R28"/>
  <c r="R29" s="1"/>
  <c r="Q28"/>
  <c r="P28"/>
  <c r="P29" s="1"/>
  <c r="O28"/>
  <c r="O29" s="1"/>
  <c r="N28"/>
  <c r="N29" s="1"/>
  <c r="M28"/>
  <c r="L28"/>
  <c r="L29" s="1"/>
  <c r="K28"/>
  <c r="K29" s="1"/>
  <c r="J28"/>
  <c r="J29" s="1"/>
  <c r="I28"/>
  <c r="H28"/>
  <c r="H29" s="1"/>
  <c r="G28"/>
  <c r="G29" s="1"/>
  <c r="F28"/>
  <c r="F29" s="1"/>
  <c r="E28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E21"/>
  <c r="AD21"/>
  <c r="AC21"/>
  <c r="AR21" s="1"/>
  <c r="AO20"/>
  <c r="AI20"/>
  <c r="AH20"/>
  <c r="AG20"/>
  <c r="AE20"/>
  <c r="AR20" s="1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R14" s="1"/>
  <c r="AO13"/>
  <c r="AI13"/>
  <c r="AH13"/>
  <c r="AG13"/>
  <c r="AF13"/>
  <c r="AE13"/>
  <c r="AR13" s="1"/>
  <c r="AD13"/>
  <c r="AC13"/>
  <c r="AW12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F10"/>
  <c r="AE10"/>
  <c r="AD10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C7"/>
  <c r="AR7" s="1"/>
  <c r="AQ28" i="29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F8"/>
  <c r="AE8"/>
  <c r="AD8"/>
  <c r="AC8"/>
  <c r="AO7"/>
  <c r="AI7"/>
  <c r="AH7"/>
  <c r="AG7"/>
  <c r="AF7"/>
  <c r="AE7"/>
  <c r="AD7"/>
  <c r="AC7"/>
  <c r="AB29" i="28"/>
  <c r="X29"/>
  <c r="T29"/>
  <c r="P29"/>
  <c r="L29"/>
  <c r="H29"/>
  <c r="D29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V29" s="1"/>
  <c r="U28"/>
  <c r="U29" s="1"/>
  <c r="T28"/>
  <c r="S28"/>
  <c r="S29" s="1"/>
  <c r="R28"/>
  <c r="R29" s="1"/>
  <c r="Q28"/>
  <c r="Q29" s="1"/>
  <c r="P28"/>
  <c r="O28"/>
  <c r="O29" s="1"/>
  <c r="N28"/>
  <c r="N29" s="1"/>
  <c r="M28"/>
  <c r="M29" s="1"/>
  <c r="L28"/>
  <c r="K28"/>
  <c r="K29" s="1"/>
  <c r="J28"/>
  <c r="J29" s="1"/>
  <c r="I28"/>
  <c r="I29" s="1"/>
  <c r="H28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R25"/>
  <c r="AO25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F13"/>
  <c r="AS13" s="1"/>
  <c r="AT13" s="1"/>
  <c r="AE13"/>
  <c r="AD13"/>
  <c r="AC13"/>
  <c r="AR13" s="1"/>
  <c r="AW12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I28" s="1"/>
  <c r="AH10"/>
  <c r="AG10"/>
  <c r="AE10"/>
  <c r="AE28" s="1"/>
  <c r="AD10"/>
  <c r="AF10" s="1"/>
  <c r="AS10" s="1"/>
  <c r="AT10" s="1"/>
  <c r="AC10"/>
  <c r="AR10" s="1"/>
  <c r="AO9"/>
  <c r="AI9"/>
  <c r="AH9"/>
  <c r="AH28" s="1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H7"/>
  <c r="AG7"/>
  <c r="AG28" s="1"/>
  <c r="AF7"/>
  <c r="AF28" s="1"/>
  <c r="AE7"/>
  <c r="AD7"/>
  <c r="AC7"/>
  <c r="AR7" s="1"/>
  <c r="AR28" i="31" l="1"/>
  <c r="AS16" i="32"/>
  <c r="AT16" s="1"/>
  <c r="AF28" i="31"/>
  <c r="AS7"/>
  <c r="AR23" i="30"/>
  <c r="AE23" i="32"/>
  <c r="AO23"/>
  <c r="AC23"/>
  <c r="AC22"/>
  <c r="AR27" i="30"/>
  <c r="AR27" i="32"/>
  <c r="AI15"/>
  <c r="AS15" s="1"/>
  <c r="AT15" s="1"/>
  <c r="AR15" i="30"/>
  <c r="AC15" i="32"/>
  <c r="AR15" s="1"/>
  <c r="AO15"/>
  <c r="AR11"/>
  <c r="AC18"/>
  <c r="AE18"/>
  <c r="AO18"/>
  <c r="AD18"/>
  <c r="AF18" s="1"/>
  <c r="AS18" s="1"/>
  <c r="AT18" s="1"/>
  <c r="AC12"/>
  <c r="AR12" s="1"/>
  <c r="AE13"/>
  <c r="AR13" s="1"/>
  <c r="AI10"/>
  <c r="AR10" i="30"/>
  <c r="AD10" i="32"/>
  <c r="AF10" s="1"/>
  <c r="AO10"/>
  <c r="AI28" i="30"/>
  <c r="AE22" i="32"/>
  <c r="AO22"/>
  <c r="AD22"/>
  <c r="AF22" s="1"/>
  <c r="AS22" s="1"/>
  <c r="AT22" s="1"/>
  <c r="AS26" i="30"/>
  <c r="AT26" s="1"/>
  <c r="AC26" i="32"/>
  <c r="AR26" s="1"/>
  <c r="AD26"/>
  <c r="AF26" s="1"/>
  <c r="AS26" s="1"/>
  <c r="AT26" s="1"/>
  <c r="AO26"/>
  <c r="AE17"/>
  <c r="AC17"/>
  <c r="AC21"/>
  <c r="AR21" s="1"/>
  <c r="AR19"/>
  <c r="AE19"/>
  <c r="AO19"/>
  <c r="AE25"/>
  <c r="AC25"/>
  <c r="AR16"/>
  <c r="AR29" i="14"/>
  <c r="AS29"/>
  <c r="AT7"/>
  <c r="AT29" s="1"/>
  <c r="AS29" i="7"/>
  <c r="AT7"/>
  <c r="AT29" s="1"/>
  <c r="AS29" i="18"/>
  <c r="AT7"/>
  <c r="AT29" s="1"/>
  <c r="AE20" i="32"/>
  <c r="AR20" s="1"/>
  <c r="AS24"/>
  <c r="AT24" s="1"/>
  <c r="S28"/>
  <c r="AC24"/>
  <c r="AE24"/>
  <c r="AD9"/>
  <c r="AF9" s="1"/>
  <c r="AS9" s="1"/>
  <c r="AT9" s="1"/>
  <c r="AO14"/>
  <c r="AE14"/>
  <c r="AR14" s="1"/>
  <c r="AQ28"/>
  <c r="AS27"/>
  <c r="AT27" s="1"/>
  <c r="AS25"/>
  <c r="AT25" s="1"/>
  <c r="AS23"/>
  <c r="AT23" s="1"/>
  <c r="AS20"/>
  <c r="AT20" s="1"/>
  <c r="AS19"/>
  <c r="AT19" s="1"/>
  <c r="AS17"/>
  <c r="AT17" s="1"/>
  <c r="AS14"/>
  <c r="AT14" s="1"/>
  <c r="AS13"/>
  <c r="AT13" s="1"/>
  <c r="AI12"/>
  <c r="AS12" s="1"/>
  <c r="AT12" s="1"/>
  <c r="AS11"/>
  <c r="AT11" s="1"/>
  <c r="AO11"/>
  <c r="AC10"/>
  <c r="AR10" s="1"/>
  <c r="Z28"/>
  <c r="V28"/>
  <c r="R28"/>
  <c r="N28"/>
  <c r="J28"/>
  <c r="F28"/>
  <c r="X28"/>
  <c r="T28"/>
  <c r="P28"/>
  <c r="L28"/>
  <c r="AI8"/>
  <c r="H28"/>
  <c r="AG28"/>
  <c r="AH8"/>
  <c r="AC8"/>
  <c r="AR8" s="1"/>
  <c r="AO17"/>
  <c r="AD21"/>
  <c r="AF21" s="1"/>
  <c r="AS21" s="1"/>
  <c r="AT21" s="1"/>
  <c r="AO25"/>
  <c r="AR9"/>
  <c r="AC7"/>
  <c r="AR7" s="1"/>
  <c r="AD7"/>
  <c r="AO7"/>
  <c r="D28"/>
  <c r="AH28" i="30"/>
  <c r="AS11"/>
  <c r="AT11" s="1"/>
  <c r="AS15"/>
  <c r="AT15" s="1"/>
  <c r="AS23"/>
  <c r="AT23" s="1"/>
  <c r="AG28"/>
  <c r="AE28"/>
  <c r="AO28"/>
  <c r="AS8"/>
  <c r="AT8" s="1"/>
  <c r="AS9"/>
  <c r="AT9" s="1"/>
  <c r="AS10"/>
  <c r="AT10" s="1"/>
  <c r="AS13"/>
  <c r="AT13" s="1"/>
  <c r="AS14"/>
  <c r="AT14" s="1"/>
  <c r="AS19"/>
  <c r="AT19" s="1"/>
  <c r="AS21"/>
  <c r="AT21" s="1"/>
  <c r="AS22"/>
  <c r="AT22" s="1"/>
  <c r="AD28"/>
  <c r="AF7"/>
  <c r="AC28"/>
  <c r="AS25" i="29"/>
  <c r="AT25" s="1"/>
  <c r="AS26"/>
  <c r="AT26" s="1"/>
  <c r="AR12"/>
  <c r="AS13"/>
  <c r="AT13" s="1"/>
  <c r="AR13"/>
  <c r="AS21"/>
  <c r="AT21" s="1"/>
  <c r="AR21"/>
  <c r="AR27"/>
  <c r="AR11"/>
  <c r="AS8"/>
  <c r="AT8" s="1"/>
  <c r="AS22"/>
  <c r="AT22" s="1"/>
  <c r="AR22"/>
  <c r="AS16"/>
  <c r="AT16" s="1"/>
  <c r="AS17"/>
  <c r="AT17" s="1"/>
  <c r="AS9"/>
  <c r="AT9" s="1"/>
  <c r="AI28"/>
  <c r="AE28"/>
  <c r="AO28"/>
  <c r="AR7"/>
  <c r="AG28"/>
  <c r="AR8"/>
  <c r="AR9"/>
  <c r="AS10"/>
  <c r="AT10" s="1"/>
  <c r="AS14"/>
  <c r="AT14" s="1"/>
  <c r="AR19"/>
  <c r="AS23"/>
  <c r="AT23" s="1"/>
  <c r="AF28"/>
  <c r="AR10"/>
  <c r="AR14"/>
  <c r="AS15"/>
  <c r="AT15" s="1"/>
  <c r="AR23"/>
  <c r="AD28"/>
  <c r="AH28"/>
  <c r="AR16"/>
  <c r="AR17"/>
  <c r="AR18"/>
  <c r="AS19"/>
  <c r="AT19" s="1"/>
  <c r="AS7"/>
  <c r="AC28"/>
  <c r="AR28" i="28"/>
  <c r="AD28"/>
  <c r="AS7"/>
  <c r="AC28"/>
  <c r="AR23" i="32" l="1"/>
  <c r="AS8"/>
  <c r="AT8" s="1"/>
  <c r="AR24"/>
  <c r="AS10"/>
  <c r="AT10" s="1"/>
  <c r="AR18"/>
  <c r="AS28" i="31"/>
  <c r="AT7"/>
  <c r="AT28" s="1"/>
  <c r="AR22" i="32"/>
  <c r="AR28" i="30"/>
  <c r="AI28" i="32"/>
  <c r="AR17"/>
  <c r="AR25"/>
  <c r="AE28"/>
  <c r="AO28"/>
  <c r="AH28"/>
  <c r="AD28"/>
  <c r="AF7"/>
  <c r="AC28"/>
  <c r="AF28" i="30"/>
  <c r="AS7"/>
  <c r="AR28" i="29"/>
  <c r="AS28"/>
  <c r="AT7"/>
  <c r="AT28" s="1"/>
  <c r="AT7" i="28"/>
  <c r="AT28" s="1"/>
  <c r="AS28"/>
  <c r="AR28" i="32" l="1"/>
  <c r="AF28"/>
  <c r="AS7"/>
  <c r="AS28" i="30"/>
  <c r="AT7"/>
  <c r="AT28" s="1"/>
  <c r="AC12" i="26"/>
  <c r="AC15"/>
  <c r="Z29" i="27"/>
  <c r="V29"/>
  <c r="R29"/>
  <c r="N29"/>
  <c r="J29"/>
  <c r="F29"/>
  <c r="AQ28"/>
  <c r="AP28"/>
  <c r="AN28"/>
  <c r="AM28"/>
  <c r="AL28"/>
  <c r="AK28"/>
  <c r="AJ28"/>
  <c r="AB28"/>
  <c r="AB29" s="1"/>
  <c r="AA28"/>
  <c r="AA29" s="1"/>
  <c r="Z28"/>
  <c r="Y28"/>
  <c r="Y29" s="1"/>
  <c r="X28"/>
  <c r="X29" s="1"/>
  <c r="W28"/>
  <c r="W29" s="1"/>
  <c r="V28"/>
  <c r="U28"/>
  <c r="U29" s="1"/>
  <c r="T28"/>
  <c r="T29" s="1"/>
  <c r="S28"/>
  <c r="S29" s="1"/>
  <c r="R28"/>
  <c r="Q28"/>
  <c r="Q29" s="1"/>
  <c r="P28"/>
  <c r="P29" s="1"/>
  <c r="O28"/>
  <c r="O29" s="1"/>
  <c r="N28"/>
  <c r="M28"/>
  <c r="M29" s="1"/>
  <c r="L28"/>
  <c r="L29" s="1"/>
  <c r="K28"/>
  <c r="K29" s="1"/>
  <c r="J28"/>
  <c r="I28"/>
  <c r="I29" s="1"/>
  <c r="H28"/>
  <c r="H29" s="1"/>
  <c r="G28"/>
  <c r="G29" s="1"/>
  <c r="F28"/>
  <c r="E28"/>
  <c r="E29" s="1"/>
  <c r="D28"/>
  <c r="D29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W12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R7" s="1"/>
  <c r="AS28" i="32" l="1"/>
  <c r="AT7"/>
  <c r="AT28" s="1"/>
  <c r="AR28" i="27"/>
  <c r="AF7"/>
  <c r="AC28"/>
  <c r="AF28" l="1"/>
  <c r="AS7"/>
  <c r="AS28" l="1"/>
  <c r="AT7"/>
  <c r="AT28" s="1"/>
  <c r="AQ28" i="26" l="1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D28" i="24"/>
  <c r="AA28"/>
  <c r="V29"/>
  <c r="N29"/>
  <c r="F29"/>
  <c r="AQ28"/>
  <c r="AP28"/>
  <c r="AN28"/>
  <c r="AM28"/>
  <c r="AL28"/>
  <c r="AK28"/>
  <c r="AJ28"/>
  <c r="AB28"/>
  <c r="AB29" s="1"/>
  <c r="AA29"/>
  <c r="Z28"/>
  <c r="Z29" s="1"/>
  <c r="Y28"/>
  <c r="Y29" s="1"/>
  <c r="X28"/>
  <c r="X29" s="1"/>
  <c r="W28"/>
  <c r="W29" s="1"/>
  <c r="V28"/>
  <c r="U28"/>
  <c r="U29" s="1"/>
  <c r="T28"/>
  <c r="T29" s="1"/>
  <c r="S28"/>
  <c r="S29" s="1"/>
  <c r="R28"/>
  <c r="R29" s="1"/>
  <c r="Q28"/>
  <c r="Q29" s="1"/>
  <c r="P28"/>
  <c r="P29" s="1"/>
  <c r="O28"/>
  <c r="O29" s="1"/>
  <c r="N28"/>
  <c r="M28"/>
  <c r="M29" s="1"/>
  <c r="L28"/>
  <c r="L29" s="1"/>
  <c r="K28"/>
  <c r="K29" s="1"/>
  <c r="J28"/>
  <c r="J29" s="1"/>
  <c r="I28"/>
  <c r="I29" s="1"/>
  <c r="H28"/>
  <c r="H29" s="1"/>
  <c r="G28"/>
  <c r="G29" s="1"/>
  <c r="F28"/>
  <c r="E28"/>
  <c r="E29" s="1"/>
  <c r="D29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F23"/>
  <c r="AS23" s="1"/>
  <c r="AT23" s="1"/>
  <c r="AE23"/>
  <c r="AD23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C14"/>
  <c r="AO13"/>
  <c r="AI13"/>
  <c r="AH13"/>
  <c r="AG13"/>
  <c r="AF13"/>
  <c r="AS13" s="1"/>
  <c r="AT13" s="1"/>
  <c r="AE13"/>
  <c r="AD13"/>
  <c r="AC13"/>
  <c r="AW12"/>
  <c r="AO12"/>
  <c r="AI12"/>
  <c r="AH12"/>
  <c r="AG12"/>
  <c r="AE12"/>
  <c r="AD12"/>
  <c r="AF12" s="1"/>
  <c r="AS12" s="1"/>
  <c r="AT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R9" s="1"/>
  <c r="AO8"/>
  <c r="AI8"/>
  <c r="AH8"/>
  <c r="AG8"/>
  <c r="AE8"/>
  <c r="AD8"/>
  <c r="AF8" s="1"/>
  <c r="AC8"/>
  <c r="AO7"/>
  <c r="AI7"/>
  <c r="AH7"/>
  <c r="AG7"/>
  <c r="AF7"/>
  <c r="AE7"/>
  <c r="AD7"/>
  <c r="AC7"/>
  <c r="AR7" s="1"/>
  <c r="D29" i="23"/>
  <c r="Y29"/>
  <c r="U29"/>
  <c r="Q29"/>
  <c r="I29"/>
  <c r="E29"/>
  <c r="AQ28"/>
  <c r="AP28"/>
  <c r="AN28"/>
  <c r="AM28"/>
  <c r="AL28"/>
  <c r="AK28"/>
  <c r="AJ28"/>
  <c r="AB28"/>
  <c r="AB29" s="1"/>
  <c r="AA28"/>
  <c r="AA29" s="1"/>
  <c r="Z28"/>
  <c r="Z29" s="1"/>
  <c r="Y28"/>
  <c r="X28"/>
  <c r="X29" s="1"/>
  <c r="W28"/>
  <c r="W29" s="1"/>
  <c r="V28"/>
  <c r="V29" s="1"/>
  <c r="U28"/>
  <c r="T28"/>
  <c r="T29" s="1"/>
  <c r="S28"/>
  <c r="S29" s="1"/>
  <c r="R28"/>
  <c r="R29" s="1"/>
  <c r="Q28"/>
  <c r="P28"/>
  <c r="P29" s="1"/>
  <c r="O28"/>
  <c r="O29" s="1"/>
  <c r="N28"/>
  <c r="N29" s="1"/>
  <c r="M28"/>
  <c r="M29" s="1"/>
  <c r="L28"/>
  <c r="L29" s="1"/>
  <c r="K28"/>
  <c r="K29" s="1"/>
  <c r="J28"/>
  <c r="J29" s="1"/>
  <c r="I28"/>
  <c r="H28"/>
  <c r="H29" s="1"/>
  <c r="G28"/>
  <c r="G29" s="1"/>
  <c r="F28"/>
  <c r="F29" s="1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F20"/>
  <c r="AE20"/>
  <c r="AD20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C12"/>
  <c r="AO11"/>
  <c r="AI11"/>
  <c r="AH11"/>
  <c r="AG11"/>
  <c r="AF11"/>
  <c r="AE11"/>
  <c r="AD11"/>
  <c r="AC11"/>
  <c r="AR11" s="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Q28" i="22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W12"/>
  <c r="AO12"/>
  <c r="AI12"/>
  <c r="AH12"/>
  <c r="AG12"/>
  <c r="AF12"/>
  <c r="AE12"/>
  <c r="AD12"/>
  <c r="AC12"/>
  <c r="AR12" s="1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C7"/>
  <c r="AR7" s="1"/>
  <c r="AR28" i="21"/>
  <c r="AC13"/>
  <c r="AO14"/>
  <c r="AC14"/>
  <c r="AS22" i="26" l="1"/>
  <c r="AT22" s="1"/>
  <c r="AS26"/>
  <c r="AT26" s="1"/>
  <c r="AR11"/>
  <c r="AS21"/>
  <c r="AT21" s="1"/>
  <c r="AR16"/>
  <c r="AS20"/>
  <c r="AT20" s="1"/>
  <c r="AS25"/>
  <c r="AT25" s="1"/>
  <c r="AS18"/>
  <c r="AT18" s="1"/>
  <c r="AS27"/>
  <c r="AT27" s="1"/>
  <c r="AR23"/>
  <c r="AS10"/>
  <c r="AT10" s="1"/>
  <c r="AR26"/>
  <c r="AS15"/>
  <c r="AT15" s="1"/>
  <c r="AR25"/>
  <c r="AS16"/>
  <c r="AT16" s="1"/>
  <c r="AR7"/>
  <c r="AS24"/>
  <c r="AT24" s="1"/>
  <c r="AR24"/>
  <c r="AS12"/>
  <c r="AT12" s="1"/>
  <c r="AR12"/>
  <c r="AS13"/>
  <c r="AT13" s="1"/>
  <c r="AR13"/>
  <c r="AG28"/>
  <c r="AS17"/>
  <c r="AT17" s="1"/>
  <c r="AR17"/>
  <c r="AR18"/>
  <c r="AS14"/>
  <c r="AT14" s="1"/>
  <c r="AI28"/>
  <c r="AE28"/>
  <c r="AR14"/>
  <c r="AS11"/>
  <c r="AT11" s="1"/>
  <c r="AR19"/>
  <c r="AD28"/>
  <c r="AH28"/>
  <c r="AS9"/>
  <c r="AT9" s="1"/>
  <c r="AR20"/>
  <c r="AR21"/>
  <c r="AR22"/>
  <c r="AS23"/>
  <c r="AT23" s="1"/>
  <c r="AR9"/>
  <c r="AR8"/>
  <c r="AO28"/>
  <c r="AS8"/>
  <c r="AT8" s="1"/>
  <c r="AR10"/>
  <c r="AR15"/>
  <c r="AS19"/>
  <c r="AT19" s="1"/>
  <c r="AR27"/>
  <c r="AF28"/>
  <c r="AS7"/>
  <c r="AC28"/>
  <c r="AS17" i="24"/>
  <c r="AT17" s="1"/>
  <c r="AR17"/>
  <c r="AS10"/>
  <c r="AT10" s="1"/>
  <c r="AS26"/>
  <c r="AT26" s="1"/>
  <c r="AR26"/>
  <c r="AS8"/>
  <c r="AT8" s="1"/>
  <c r="AI28"/>
  <c r="AS19"/>
  <c r="AT19" s="1"/>
  <c r="AR25"/>
  <c r="AS18"/>
  <c r="AT18" s="1"/>
  <c r="AR18"/>
  <c r="AE28"/>
  <c r="AS14"/>
  <c r="AT14" s="1"/>
  <c r="AS9"/>
  <c r="AT9" s="1"/>
  <c r="AS24"/>
  <c r="AT24" s="1"/>
  <c r="AH28"/>
  <c r="AG28"/>
  <c r="AD28"/>
  <c r="AO28"/>
  <c r="AR20"/>
  <c r="AS21"/>
  <c r="AT21" s="1"/>
  <c r="AR8"/>
  <c r="AR21"/>
  <c r="AR11"/>
  <c r="AR12"/>
  <c r="AR13"/>
  <c r="AR14"/>
  <c r="AR15"/>
  <c r="AS16"/>
  <c r="AT16" s="1"/>
  <c r="AR22"/>
  <c r="AR23"/>
  <c r="AR24"/>
  <c r="AS25"/>
  <c r="AT25" s="1"/>
  <c r="AF28"/>
  <c r="AS7"/>
  <c r="AC28"/>
  <c r="AR27" i="23"/>
  <c r="AS17"/>
  <c r="AT17" s="1"/>
  <c r="AR10"/>
  <c r="AR19"/>
  <c r="AR22"/>
  <c r="AS20"/>
  <c r="AT20" s="1"/>
  <c r="AR14"/>
  <c r="AE28"/>
  <c r="AR13"/>
  <c r="AI28"/>
  <c r="AR26"/>
  <c r="AR12"/>
  <c r="AC28"/>
  <c r="AG28"/>
  <c r="AS21"/>
  <c r="AT21" s="1"/>
  <c r="AO28"/>
  <c r="AR9"/>
  <c r="AS12"/>
  <c r="AT12" s="1"/>
  <c r="AS13"/>
  <c r="AT13" s="1"/>
  <c r="AR21"/>
  <c r="AS24"/>
  <c r="AT24" s="1"/>
  <c r="AR24"/>
  <c r="AD28"/>
  <c r="AH28"/>
  <c r="AS8"/>
  <c r="AT8" s="1"/>
  <c r="AS10"/>
  <c r="AT10" s="1"/>
  <c r="AS11"/>
  <c r="AT11" s="1"/>
  <c r="AR17"/>
  <c r="AS18"/>
  <c r="AT18" s="1"/>
  <c r="AS22"/>
  <c r="AT22" s="1"/>
  <c r="AS23"/>
  <c r="AT23" s="1"/>
  <c r="AR25"/>
  <c r="AR8"/>
  <c r="AR18"/>
  <c r="AF28"/>
  <c r="AR7"/>
  <c r="AS7"/>
  <c r="AS12" i="22"/>
  <c r="AT12" s="1"/>
  <c r="AR25"/>
  <c r="AI28"/>
  <c r="AS17"/>
  <c r="AT17" s="1"/>
  <c r="AR17"/>
  <c r="AS18"/>
  <c r="AT18" s="1"/>
  <c r="AS14"/>
  <c r="AT14" s="1"/>
  <c r="AR27"/>
  <c r="AR8"/>
  <c r="AC28"/>
  <c r="AG28"/>
  <c r="AR10"/>
  <c r="AH28"/>
  <c r="AS11"/>
  <c r="AT11" s="1"/>
  <c r="AS15"/>
  <c r="AT15" s="1"/>
  <c r="AR20"/>
  <c r="AS10"/>
  <c r="AT10" s="1"/>
  <c r="AE28"/>
  <c r="AO28"/>
  <c r="AR11"/>
  <c r="AR13"/>
  <c r="AR14"/>
  <c r="AR15"/>
  <c r="AS16"/>
  <c r="AT16" s="1"/>
  <c r="AR21"/>
  <c r="AR22"/>
  <c r="AR23"/>
  <c r="AS24"/>
  <c r="AT24" s="1"/>
  <c r="AF28"/>
  <c r="AS7"/>
  <c r="AR9"/>
  <c r="AD28"/>
  <c r="AA28" i="21"/>
  <c r="AA29" s="1"/>
  <c r="Y29"/>
  <c r="J29"/>
  <c r="AQ28"/>
  <c r="AP28"/>
  <c r="AN28"/>
  <c r="AM28"/>
  <c r="AL28"/>
  <c r="AK28"/>
  <c r="AJ28"/>
  <c r="AB28"/>
  <c r="AB29" s="1"/>
  <c r="Z28"/>
  <c r="Z29" s="1"/>
  <c r="Y28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I14"/>
  <c r="AH14"/>
  <c r="AG14"/>
  <c r="AE14"/>
  <c r="AD14"/>
  <c r="AF14" s="1"/>
  <c r="AO13"/>
  <c r="AI13"/>
  <c r="AH13"/>
  <c r="AG13"/>
  <c r="AE13"/>
  <c r="AD13"/>
  <c r="AF13" s="1"/>
  <c r="AW12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E7"/>
  <c r="AD7"/>
  <c r="AC7"/>
  <c r="AW12" i="20"/>
  <c r="AC8"/>
  <c r="AC9"/>
  <c r="AC10"/>
  <c r="AC11"/>
  <c r="AC12"/>
  <c r="AC13"/>
  <c r="AR13" s="1"/>
  <c r="AC14"/>
  <c r="AC15"/>
  <c r="AC16"/>
  <c r="AC17"/>
  <c r="AC18"/>
  <c r="AC19"/>
  <c r="AC20"/>
  <c r="AR20" s="1"/>
  <c r="AC21"/>
  <c r="AC22"/>
  <c r="AC23"/>
  <c r="AC24"/>
  <c r="AC25"/>
  <c r="AR25" s="1"/>
  <c r="AC26"/>
  <c r="AC27"/>
  <c r="AC28"/>
  <c r="AC7"/>
  <c r="L29"/>
  <c r="M29"/>
  <c r="M30" s="1"/>
  <c r="N29"/>
  <c r="O29"/>
  <c r="O30" s="1"/>
  <c r="P29"/>
  <c r="P30" s="1"/>
  <c r="Q29"/>
  <c r="R29"/>
  <c r="S29"/>
  <c r="S30" s="1"/>
  <c r="T29"/>
  <c r="T30" s="1"/>
  <c r="U29"/>
  <c r="V29"/>
  <c r="W29"/>
  <c r="X29"/>
  <c r="Y29"/>
  <c r="Z29"/>
  <c r="Z30" s="1"/>
  <c r="AA29"/>
  <c r="AA30" s="1"/>
  <c r="K29"/>
  <c r="K30" s="1"/>
  <c r="AB30"/>
  <c r="V30"/>
  <c r="N30"/>
  <c r="AQ29"/>
  <c r="AP29"/>
  <c r="AN29"/>
  <c r="AM29"/>
  <c r="AL29"/>
  <c r="AK29"/>
  <c r="AJ29"/>
  <c r="AB29"/>
  <c r="Y30"/>
  <c r="X30"/>
  <c r="W30"/>
  <c r="U30"/>
  <c r="R30"/>
  <c r="Q30"/>
  <c r="L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R28"/>
  <c r="AO27"/>
  <c r="AI27"/>
  <c r="AH27"/>
  <c r="AG27"/>
  <c r="AE27"/>
  <c r="AD27"/>
  <c r="AF27" s="1"/>
  <c r="AO26"/>
  <c r="AI26"/>
  <c r="AH26"/>
  <c r="AG26"/>
  <c r="AE26"/>
  <c r="AD26"/>
  <c r="AF26" s="1"/>
  <c r="AS26" s="1"/>
  <c r="AT26" s="1"/>
  <c r="AR26"/>
  <c r="AO25"/>
  <c r="AI25"/>
  <c r="AH25"/>
  <c r="AG25"/>
  <c r="AF25"/>
  <c r="AS25" s="1"/>
  <c r="AT25" s="1"/>
  <c r="AE25"/>
  <c r="AD25"/>
  <c r="AO24"/>
  <c r="AI24"/>
  <c r="AH24"/>
  <c r="AG24"/>
  <c r="AE24"/>
  <c r="AD24"/>
  <c r="AF24" s="1"/>
  <c r="AO23"/>
  <c r="AI23"/>
  <c r="AH23"/>
  <c r="AG23"/>
  <c r="AE23"/>
  <c r="AD23"/>
  <c r="AF23" s="1"/>
  <c r="AS23" s="1"/>
  <c r="AT23" s="1"/>
  <c r="AO22"/>
  <c r="AI22"/>
  <c r="AH22"/>
  <c r="AG22"/>
  <c r="AE22"/>
  <c r="AD22"/>
  <c r="AF22" s="1"/>
  <c r="AS22" s="1"/>
  <c r="AT22" s="1"/>
  <c r="AO21"/>
  <c r="AI21"/>
  <c r="AH21"/>
  <c r="AG21"/>
  <c r="AE21"/>
  <c r="AD21"/>
  <c r="AF21" s="1"/>
  <c r="AO20"/>
  <c r="AI20"/>
  <c r="AH20"/>
  <c r="AG20"/>
  <c r="AE20"/>
  <c r="AD20"/>
  <c r="AF20" s="1"/>
  <c r="AO19"/>
  <c r="AI19"/>
  <c r="AH19"/>
  <c r="AG19"/>
  <c r="AE19"/>
  <c r="AD19"/>
  <c r="AF19" s="1"/>
  <c r="AO18"/>
  <c r="AI18"/>
  <c r="AH18"/>
  <c r="AG18"/>
  <c r="AF18"/>
  <c r="AS18" s="1"/>
  <c r="AT18" s="1"/>
  <c r="AE18"/>
  <c r="AR18" s="1"/>
  <c r="AD18"/>
  <c r="AO17"/>
  <c r="AI17"/>
  <c r="AH17"/>
  <c r="AG17"/>
  <c r="AR17" s="1"/>
  <c r="AE17"/>
  <c r="AD17"/>
  <c r="AF17" s="1"/>
  <c r="AO16"/>
  <c r="AI16"/>
  <c r="AH16"/>
  <c r="AG16"/>
  <c r="AE16"/>
  <c r="AD16"/>
  <c r="AF16" s="1"/>
  <c r="AO15"/>
  <c r="AI15"/>
  <c r="AH15"/>
  <c r="AG15"/>
  <c r="AE15"/>
  <c r="AD15"/>
  <c r="AF15" s="1"/>
  <c r="AO14"/>
  <c r="AI14"/>
  <c r="AH14"/>
  <c r="AG14"/>
  <c r="AE14"/>
  <c r="AD14"/>
  <c r="AF14" s="1"/>
  <c r="AO13"/>
  <c r="AI13"/>
  <c r="AH13"/>
  <c r="AG13"/>
  <c r="AE13"/>
  <c r="AD13"/>
  <c r="AF13" s="1"/>
  <c r="AS13" s="1"/>
  <c r="AT13" s="1"/>
  <c r="AO12"/>
  <c r="AI12"/>
  <c r="AH12"/>
  <c r="AG12"/>
  <c r="AE12"/>
  <c r="AD12"/>
  <c r="AF12" s="1"/>
  <c r="AS12" s="1"/>
  <c r="AT12" s="1"/>
  <c r="AO11"/>
  <c r="AI11"/>
  <c r="AH11"/>
  <c r="AG11"/>
  <c r="AE11"/>
  <c r="AD11"/>
  <c r="AF11" s="1"/>
  <c r="AO10"/>
  <c r="AI10"/>
  <c r="AH10"/>
  <c r="AG10"/>
  <c r="AE10"/>
  <c r="AD10"/>
  <c r="AF10" s="1"/>
  <c r="AR10"/>
  <c r="AO9"/>
  <c r="AI9"/>
  <c r="AH9"/>
  <c r="AG9"/>
  <c r="AE9"/>
  <c r="AD9"/>
  <c r="AF9" s="1"/>
  <c r="AO8"/>
  <c r="AI8"/>
  <c r="AH8"/>
  <c r="AG8"/>
  <c r="AE8"/>
  <c r="AD8"/>
  <c r="AF8" s="1"/>
  <c r="AS8" s="1"/>
  <c r="AT8" s="1"/>
  <c r="AO7"/>
  <c r="AI7"/>
  <c r="AH7"/>
  <c r="AG7"/>
  <c r="AE7"/>
  <c r="AD7"/>
  <c r="AF7" s="1"/>
  <c r="AC24" i="19"/>
  <c r="AR24" s="1"/>
  <c r="AR20"/>
  <c r="AR21"/>
  <c r="AR23"/>
  <c r="AR28"/>
  <c r="AR46"/>
  <c r="AB30"/>
  <c r="X30"/>
  <c r="H30"/>
  <c r="AQ29"/>
  <c r="AP29"/>
  <c r="AN29"/>
  <c r="AM29"/>
  <c r="AL29"/>
  <c r="AK29"/>
  <c r="AJ29"/>
  <c r="AB29"/>
  <c r="AA29"/>
  <c r="AA30" s="1"/>
  <c r="Z29"/>
  <c r="Z30" s="1"/>
  <c r="Y29"/>
  <c r="Y30" s="1"/>
  <c r="X29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C7"/>
  <c r="AA30" i="16"/>
  <c r="AR28" i="26" l="1"/>
  <c r="AS28"/>
  <c r="AT7"/>
  <c r="AT28" s="1"/>
  <c r="AR28" i="24"/>
  <c r="AS28"/>
  <c r="AT7"/>
  <c r="AT28" s="1"/>
  <c r="AR28" i="23"/>
  <c r="AS28"/>
  <c r="AT7"/>
  <c r="AT28" s="1"/>
  <c r="AR28" i="22"/>
  <c r="AS28"/>
  <c r="AT7"/>
  <c r="AT28" s="1"/>
  <c r="AR20" i="21"/>
  <c r="AR24"/>
  <c r="AE28"/>
  <c r="AI28"/>
  <c r="AR10"/>
  <c r="AR21"/>
  <c r="AS22"/>
  <c r="AT22" s="1"/>
  <c r="AS26"/>
  <c r="AT26" s="1"/>
  <c r="AR11"/>
  <c r="AS9"/>
  <c r="AT9" s="1"/>
  <c r="AR12"/>
  <c r="AR13"/>
  <c r="AS18"/>
  <c r="AT18" s="1"/>
  <c r="AR23"/>
  <c r="AD28"/>
  <c r="AR8"/>
  <c r="AR16"/>
  <c r="AR7"/>
  <c r="AR15"/>
  <c r="AR17"/>
  <c r="AR25"/>
  <c r="AS14"/>
  <c r="AT14" s="1"/>
  <c r="AH28"/>
  <c r="AS8"/>
  <c r="AT8" s="1"/>
  <c r="AS10"/>
  <c r="AT10" s="1"/>
  <c r="AS11"/>
  <c r="AT11" s="1"/>
  <c r="AR14"/>
  <c r="AS17"/>
  <c r="AT17" s="1"/>
  <c r="AS19"/>
  <c r="AT19" s="1"/>
  <c r="AS20"/>
  <c r="AT20" s="1"/>
  <c r="AR22"/>
  <c r="AS25"/>
  <c r="AT25" s="1"/>
  <c r="AS27"/>
  <c r="AT27" s="1"/>
  <c r="AG28"/>
  <c r="AO28"/>
  <c r="AR9"/>
  <c r="AS12"/>
  <c r="AT12" s="1"/>
  <c r="AS13"/>
  <c r="AT13" s="1"/>
  <c r="AS15"/>
  <c r="AT15" s="1"/>
  <c r="AS16"/>
  <c r="AT16" s="1"/>
  <c r="AR18"/>
  <c r="AS21"/>
  <c r="AT21" s="1"/>
  <c r="AS23"/>
  <c r="AT23" s="1"/>
  <c r="AS24"/>
  <c r="AT24" s="1"/>
  <c r="AR26"/>
  <c r="AF28"/>
  <c r="AS7"/>
  <c r="AC28"/>
  <c r="AS15" i="20"/>
  <c r="AT15" s="1"/>
  <c r="AS27"/>
  <c r="AT27" s="1"/>
  <c r="AR11"/>
  <c r="AS17"/>
  <c r="AT17" s="1"/>
  <c r="AS14"/>
  <c r="AT14" s="1"/>
  <c r="AS21"/>
  <c r="AT21" s="1"/>
  <c r="AS16"/>
  <c r="AT16" s="1"/>
  <c r="AR9"/>
  <c r="AH29"/>
  <c r="AE29"/>
  <c r="AO29"/>
  <c r="AC29"/>
  <c r="AI29"/>
  <c r="AS9"/>
  <c r="AT9" s="1"/>
  <c r="AS10"/>
  <c r="AT10" s="1"/>
  <c r="AR12"/>
  <c r="AR14"/>
  <c r="AR15"/>
  <c r="AR21"/>
  <c r="AR22"/>
  <c r="AR23"/>
  <c r="AS24"/>
  <c r="AT24" s="1"/>
  <c r="AG29"/>
  <c r="AR8"/>
  <c r="AS11"/>
  <c r="AT11" s="1"/>
  <c r="AR16"/>
  <c r="AS19"/>
  <c r="AT19" s="1"/>
  <c r="AR24"/>
  <c r="AR19"/>
  <c r="AS20"/>
  <c r="AT20" s="1"/>
  <c r="AR27"/>
  <c r="AS28"/>
  <c r="AT28" s="1"/>
  <c r="AS7"/>
  <c r="AF29"/>
  <c r="AD29"/>
  <c r="AR7"/>
  <c r="AR15" i="19"/>
  <c r="AR25"/>
  <c r="AS25"/>
  <c r="AT25" s="1"/>
  <c r="AR7"/>
  <c r="AS17"/>
  <c r="AT17" s="1"/>
  <c r="AS27"/>
  <c r="AT27" s="1"/>
  <c r="AR27"/>
  <c r="AS11"/>
  <c r="AT11" s="1"/>
  <c r="AS18"/>
  <c r="AT18" s="1"/>
  <c r="AR18"/>
  <c r="AG29"/>
  <c r="AS22"/>
  <c r="AT22" s="1"/>
  <c r="AE29"/>
  <c r="AI29"/>
  <c r="AS15"/>
  <c r="AT15" s="1"/>
  <c r="AS23"/>
  <c r="AT23" s="1"/>
  <c r="AO29"/>
  <c r="AC29"/>
  <c r="AH29"/>
  <c r="AS8"/>
  <c r="AT8" s="1"/>
  <c r="AS16"/>
  <c r="AT16" s="1"/>
  <c r="AS24"/>
  <c r="AT24" s="1"/>
  <c r="AS7"/>
  <c r="AF29"/>
  <c r="AD29"/>
  <c r="S29" i="16"/>
  <c r="P29"/>
  <c r="O29"/>
  <c r="M29"/>
  <c r="K29"/>
  <c r="D29"/>
  <c r="AS28" i="21" l="1"/>
  <c r="AT7"/>
  <c r="AT28" s="1"/>
  <c r="AR29" i="20"/>
  <c r="AS29"/>
  <c r="AT7"/>
  <c r="AT29" s="1"/>
  <c r="AR29" i="19"/>
  <c r="AS29"/>
  <c r="AT7"/>
  <c r="AT29" s="1"/>
  <c r="AO25" i="16"/>
  <c r="AR46"/>
  <c r="Y30"/>
  <c r="U30"/>
  <c r="Q30"/>
  <c r="I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W30" s="1"/>
  <c r="V29"/>
  <c r="V30" s="1"/>
  <c r="U29"/>
  <c r="T29"/>
  <c r="T30" s="1"/>
  <c r="S30"/>
  <c r="R29"/>
  <c r="R30" s="1"/>
  <c r="Q29"/>
  <c r="P30"/>
  <c r="O30"/>
  <c r="N29"/>
  <c r="N30" s="1"/>
  <c r="L29"/>
  <c r="L30" s="1"/>
  <c r="K30"/>
  <c r="J29"/>
  <c r="J30" s="1"/>
  <c r="I29"/>
  <c r="H29"/>
  <c r="H30" s="1"/>
  <c r="G29"/>
  <c r="G30" s="1"/>
  <c r="F29"/>
  <c r="F30" s="1"/>
  <c r="E29"/>
  <c r="D30"/>
  <c r="AO28"/>
  <c r="AI28"/>
  <c r="AH28"/>
  <c r="AG28"/>
  <c r="AF28"/>
  <c r="AS28" s="1"/>
  <c r="AT28" s="1"/>
  <c r="AE28"/>
  <c r="AD28"/>
  <c r="AC28"/>
  <c r="AR28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R26" s="1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E17"/>
  <c r="AD17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I7"/>
  <c r="AH7"/>
  <c r="AG7"/>
  <c r="AE7"/>
  <c r="AD7"/>
  <c r="AF7" s="1"/>
  <c r="AC7"/>
  <c r="AS15" l="1"/>
  <c r="AT15" s="1"/>
  <c r="AR12"/>
  <c r="AR13"/>
  <c r="AS10"/>
  <c r="AT10" s="1"/>
  <c r="AR20"/>
  <c r="AR23"/>
  <c r="AR16"/>
  <c r="AR25"/>
  <c r="AR17"/>
  <c r="AS17"/>
  <c r="AT17" s="1"/>
  <c r="AS14"/>
  <c r="AT14" s="1"/>
  <c r="M30"/>
  <c r="AS27"/>
  <c r="AT27" s="1"/>
  <c r="AR27"/>
  <c r="AS26"/>
  <c r="AT26" s="1"/>
  <c r="AI29"/>
  <c r="AR21"/>
  <c r="AH29"/>
  <c r="AG29"/>
  <c r="AS16"/>
  <c r="AT16" s="1"/>
  <c r="AC29"/>
  <c r="AO29"/>
  <c r="AE29"/>
  <c r="AR19"/>
  <c r="AS7"/>
  <c r="AF29"/>
  <c r="AR7"/>
  <c r="AD29"/>
  <c r="AR29" l="1"/>
  <c r="AS29"/>
  <c r="AT7"/>
  <c r="AT29" s="1"/>
  <c r="AR46" i="15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F7" s="1"/>
  <c r="AC7"/>
  <c r="AC29" s="1"/>
  <c r="AS7" l="1"/>
  <c r="AF29"/>
  <c r="AR7"/>
  <c r="AR29" s="1"/>
  <c r="AD29"/>
  <c r="AS29" l="1"/>
  <c r="AT7"/>
  <c r="AT29" s="1"/>
  <c r="AR46" i="13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2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1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0" l="1"/>
  <c r="AP38"/>
  <c r="AA30"/>
  <c r="Y30"/>
  <c r="W30"/>
  <c r="U30"/>
  <c r="S30"/>
  <c r="Q30"/>
  <c r="O30"/>
  <c r="K30"/>
  <c r="I30"/>
  <c r="G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V29"/>
  <c r="V30" s="1"/>
  <c r="U29"/>
  <c r="T29"/>
  <c r="T30" s="1"/>
  <c r="S29"/>
  <c r="R29"/>
  <c r="R30" s="1"/>
  <c r="Q29"/>
  <c r="P29"/>
  <c r="P30" s="1"/>
  <c r="O29"/>
  <c r="N29"/>
  <c r="N30" s="1"/>
  <c r="M29"/>
  <c r="M30" s="1"/>
  <c r="L29"/>
  <c r="L30" s="1"/>
  <c r="K29"/>
  <c r="J29"/>
  <c r="J30" s="1"/>
  <c r="I29"/>
  <c r="H29"/>
  <c r="H30" s="1"/>
  <c r="G29"/>
  <c r="F29"/>
  <c r="F30" s="1"/>
  <c r="E29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I29" s="1"/>
  <c r="AH7"/>
  <c r="AH29" s="1"/>
  <c r="AG7"/>
  <c r="AG29" s="1"/>
  <c r="AF7"/>
  <c r="AS7" s="1"/>
  <c r="AE7"/>
  <c r="AE29" s="1"/>
  <c r="AD7"/>
  <c r="AD29" s="1"/>
  <c r="AC7"/>
  <c r="AC29" l="1"/>
  <c r="AO29"/>
  <c r="AT7"/>
  <c r="AT29" s="1"/>
  <c r="AS29"/>
  <c r="AR7"/>
  <c r="AR29" s="1"/>
  <c r="AF29"/>
  <c r="AR44" i="9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8" l="1"/>
  <c r="AB30"/>
  <c r="R30"/>
  <c r="Q30"/>
  <c r="O30"/>
  <c r="N30"/>
  <c r="M30"/>
  <c r="L30"/>
  <c r="K30"/>
  <c r="J30"/>
  <c r="I30"/>
  <c r="H30"/>
  <c r="G30"/>
  <c r="F30"/>
  <c r="E30"/>
  <c r="D30"/>
  <c r="AQ29"/>
  <c r="AP29"/>
  <c r="AN29"/>
  <c r="AM29"/>
  <c r="AL29"/>
  <c r="AK29"/>
  <c r="AJ29"/>
  <c r="AE29"/>
  <c r="AD29"/>
  <c r="AB29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Q29"/>
  <c r="P29"/>
  <c r="P30" s="1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S17"/>
  <c r="AT17" s="1"/>
  <c r="AR17"/>
  <c r="AO17"/>
  <c r="AI17"/>
  <c r="AH17"/>
  <c r="AG17"/>
  <c r="AF17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S13"/>
  <c r="AT13" s="1"/>
  <c r="AR13"/>
  <c r="AO13"/>
  <c r="AI13"/>
  <c r="AH13"/>
  <c r="AG13"/>
  <c r="AF13"/>
  <c r="AF29" s="1"/>
  <c r="AE13"/>
  <c r="AD13"/>
  <c r="AC13"/>
  <c r="AT12"/>
  <c r="AS12"/>
  <c r="AR12"/>
  <c r="AO12"/>
  <c r="AI12"/>
  <c r="AH12"/>
  <c r="AG12"/>
  <c r="AF12"/>
  <c r="AE12"/>
  <c r="AD12"/>
  <c r="AC12"/>
  <c r="AO11"/>
  <c r="AO29" s="1"/>
  <c r="AI11"/>
  <c r="AI29" s="1"/>
  <c r="AH11"/>
  <c r="AH29" s="1"/>
  <c r="AG11"/>
  <c r="AG29" s="1"/>
  <c r="AF11"/>
  <c r="AE11"/>
  <c r="AD11"/>
  <c r="AC11"/>
  <c r="AC29" s="1"/>
  <c r="AT10"/>
  <c r="AS10"/>
  <c r="AR10"/>
  <c r="AO10"/>
  <c r="AI10"/>
  <c r="AH10"/>
  <c r="AG10"/>
  <c r="AF10"/>
  <c r="AE10"/>
  <c r="AD10"/>
  <c r="AC10"/>
  <c r="AS9"/>
  <c r="AT9" s="1"/>
  <c r="AR9"/>
  <c r="AO9"/>
  <c r="AI9"/>
  <c r="AH9"/>
  <c r="AG9"/>
  <c r="AF9"/>
  <c r="AE9"/>
  <c r="AD9"/>
  <c r="AC9"/>
  <c r="AT8"/>
  <c r="AS8"/>
  <c r="AR8"/>
  <c r="AO8"/>
  <c r="AI8"/>
  <c r="AH8"/>
  <c r="AG8"/>
  <c r="AF8"/>
  <c r="AE8"/>
  <c r="AD8"/>
  <c r="AC8"/>
  <c r="AS7"/>
  <c r="AT7" s="1"/>
  <c r="AR7"/>
  <c r="AO7"/>
  <c r="AI7"/>
  <c r="AH7"/>
  <c r="AG7"/>
  <c r="AF7"/>
  <c r="AE7"/>
  <c r="AD7"/>
  <c r="AC7"/>
  <c r="AR11" l="1"/>
  <c r="AR29" s="1"/>
  <c r="AS11"/>
  <c r="AT11" s="1"/>
  <c r="AT29" s="1"/>
  <c r="AS29" l="1"/>
  <c r="AR44" i="6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5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4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3" l="1"/>
  <c r="M40"/>
  <c r="M39"/>
  <c r="M37"/>
  <c r="M35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R17"/>
  <c r="AO17"/>
  <c r="AI17"/>
  <c r="AH17"/>
  <c r="AG17"/>
  <c r="AF17"/>
  <c r="AS17" s="1"/>
  <c r="AT17" s="1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R13"/>
  <c r="AO13"/>
  <c r="AI13"/>
  <c r="AH13"/>
  <c r="AG13"/>
  <c r="AF13"/>
  <c r="AS13" s="1"/>
  <c r="AT13" s="1"/>
  <c r="AE13"/>
  <c r="AD13"/>
  <c r="AC13"/>
  <c r="AR12"/>
  <c r="AO12"/>
  <c r="AI12"/>
  <c r="AH12"/>
  <c r="AG12"/>
  <c r="AF12"/>
  <c r="AS12" s="1"/>
  <c r="AT12" s="1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R9"/>
  <c r="AO9"/>
  <c r="AI9"/>
  <c r="AH9"/>
  <c r="AG9"/>
  <c r="AF9"/>
  <c r="AS9" s="1"/>
  <c r="AT9" s="1"/>
  <c r="AE9"/>
  <c r="AD9"/>
  <c r="AC9"/>
  <c r="AR8"/>
  <c r="AO8"/>
  <c r="AI8"/>
  <c r="AH8"/>
  <c r="AG8"/>
  <c r="AF8"/>
  <c r="AS8" s="1"/>
  <c r="AT8" s="1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F29"/>
  <c r="AR44" i="2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Rout Cost + Mobil
</t>
        </r>
      </text>
    </comment>
  </commentList>
</comments>
</file>

<file path=xl/comments10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1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2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Road Cost+electric sarvice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9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sharedStrings.xml><?xml version="1.0" encoding="utf-8"?>
<sst xmlns="http://schemas.openxmlformats.org/spreadsheetml/2006/main" count="2551" uniqueCount="136">
  <si>
    <t>Hello Daffodils</t>
  </si>
  <si>
    <t>550 Kanaikhali,Natore</t>
  </si>
  <si>
    <t>Date: 02-01-2021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</si>
  <si>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</si>
  <si>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</si>
  <si>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</si>
  <si>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</si>
  <si>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</si>
  <si>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</si>
  <si>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</si>
  <si>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</si>
  <si>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</si>
  <si>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</si>
  <si>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</si>
  <si>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</si>
  <si>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</si>
  <si>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</si>
  <si>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</si>
  <si>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</si>
  <si>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</si>
  <si>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</si>
  <si>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</si>
  <si>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</si>
  <si>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</si>
  <si>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</si>
  <si>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</si>
  <si>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</si>
  <si>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</si>
  <si>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</si>
  <si>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</si>
  <si>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</si>
  <si>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</si>
  <si>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</si>
  <si>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</si>
  <si>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</si>
  <si>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</si>
  <si>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</si>
  <si>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</si>
  <si>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</si>
  <si>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</si>
  <si>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</si>
  <si>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</si>
  <si>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</si>
  <si>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</si>
  <si>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</si>
  <si>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</si>
  <si>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</si>
  <si>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</si>
  <si>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</si>
  <si>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</si>
  <si>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</si>
  <si>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</si>
  <si>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</si>
  <si>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</si>
  <si>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</si>
  <si>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Bivash</t>
  </si>
  <si>
    <t>Nayeem</t>
  </si>
  <si>
    <t>Fahim</t>
  </si>
  <si>
    <t>Rubel</t>
  </si>
  <si>
    <t>Akram</t>
  </si>
  <si>
    <t>Robiul</t>
  </si>
  <si>
    <t>Koushik</t>
  </si>
  <si>
    <t>Salman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</si>
  <si>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</si>
  <si>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</si>
  <si>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</si>
  <si>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</si>
  <si>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</si>
  <si>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</si>
  <si>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</si>
  <si>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</si>
  <si>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</si>
  <si>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</si>
  <si>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</si>
  <si>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 xml:space="preserve">  </t>
  </si>
  <si>
    <t>Due List</t>
  </si>
  <si>
    <t>Total Sales</t>
  </si>
  <si>
    <t>Before Due(+)</t>
  </si>
  <si>
    <t>Today Due(-)</t>
  </si>
  <si>
    <t>Total Cash</t>
  </si>
  <si>
    <t>Kabir</t>
  </si>
  <si>
    <t>Diposite</t>
  </si>
  <si>
    <t>Daffodils</t>
  </si>
  <si>
    <t>On Hand</t>
  </si>
  <si>
    <t>Aliul</t>
  </si>
  <si>
    <t>Total Due</t>
  </si>
  <si>
    <t>Bank</t>
  </si>
  <si>
    <t>Date: 03-01-2021</t>
  </si>
  <si>
    <t>Date: 04-01-2021</t>
  </si>
  <si>
    <t xml:space="preserve">Koushik </t>
  </si>
  <si>
    <t>Date: 05-01-2021</t>
  </si>
  <si>
    <t xml:space="preserve">5 sim+2 kit </t>
  </si>
  <si>
    <t>4 sim</t>
  </si>
  <si>
    <t>imran</t>
  </si>
  <si>
    <t>riko</t>
  </si>
  <si>
    <t>Date: 06-01-2021</t>
  </si>
  <si>
    <t xml:space="preserve">2 kit </t>
  </si>
  <si>
    <t>Midul</t>
  </si>
  <si>
    <t>Sweet</t>
  </si>
  <si>
    <t>Date: 07-01-2021</t>
  </si>
  <si>
    <t>Salary</t>
  </si>
  <si>
    <t>Date: 09-01-2021</t>
  </si>
  <si>
    <t>Akram 42</t>
  </si>
  <si>
    <t>Date: 10-01-2021</t>
  </si>
  <si>
    <t>(+)1000</t>
  </si>
  <si>
    <t>Ramjam</t>
  </si>
  <si>
    <t>Date: 11-01-2021</t>
  </si>
  <si>
    <t>Koushik+Nishan</t>
  </si>
  <si>
    <t>Date: 12-01-2021</t>
  </si>
  <si>
    <t>Date: 13-01-2021</t>
  </si>
  <si>
    <t>Date: 14-01-2021</t>
  </si>
  <si>
    <t>Samim</t>
  </si>
  <si>
    <t>Date: 16-01-2021</t>
  </si>
  <si>
    <t>16.01.2021</t>
  </si>
  <si>
    <t>Date: 17-01-2021</t>
  </si>
  <si>
    <t>Date: 18-01-2021</t>
  </si>
  <si>
    <t>Date: 19-01-2021</t>
  </si>
  <si>
    <t>Withdraw Balance</t>
  </si>
  <si>
    <t>01986699543</t>
  </si>
  <si>
    <t>01915250032</t>
  </si>
  <si>
    <t>01948574397</t>
  </si>
  <si>
    <t>01915306244</t>
  </si>
  <si>
    <t>Total</t>
  </si>
  <si>
    <t>Date: 20-01-2021</t>
  </si>
  <si>
    <t>Date: 21-01-2021</t>
  </si>
  <si>
    <t>Date: 23-01-2021</t>
  </si>
  <si>
    <t>Date: 24-01-2021</t>
  </si>
  <si>
    <t>Date: 26-01-2021</t>
  </si>
  <si>
    <t>Date: 25-01-2021</t>
  </si>
  <si>
    <t>Date: 27-01-2021</t>
  </si>
  <si>
    <t>Date: 28-01-2021</t>
  </si>
  <si>
    <t>Date: 30-01-2021</t>
  </si>
  <si>
    <t>Date: 01-01-2021</t>
  </si>
  <si>
    <t>Date: 08-01-2021</t>
  </si>
  <si>
    <t>1%Less Commision</t>
  </si>
  <si>
    <t>Date: 31-01-2021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</si>
</sst>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7" fillId="14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2" fontId="7" fillId="14" borderId="21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8" fillId="14" borderId="23" xfId="0" applyNumberFormat="1" applyFont="1" applyFill="1" applyBorder="1" applyAlignment="1">
      <alignment horizontal="center" vertical="center" wrapText="1"/>
    </xf>
    <xf numFmtId="1" fontId="8" fillId="14" borderId="24" xfId="0" applyNumberFormat="1" applyFont="1" applyFill="1" applyBorder="1" applyAlignment="1">
      <alignment horizontal="center" vertical="center" wrapText="1"/>
    </xf>
    <xf numFmtId="2" fontId="8" fillId="14" borderId="24" xfId="0" applyNumberFormat="1" applyFont="1" applyFill="1" applyBorder="1" applyAlignment="1">
      <alignment horizontal="center" vertical="center" wrapText="1"/>
    </xf>
    <xf numFmtId="1" fontId="8" fillId="14" borderId="25" xfId="0" applyNumberFormat="1" applyFont="1" applyFill="1" applyBorder="1" applyAlignment="1">
      <alignment horizontal="center" vertical="center" wrapText="1"/>
    </xf>
    <xf numFmtId="1" fontId="8" fillId="14" borderId="26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2" fontId="5" fillId="16" borderId="2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8" fillId="19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" fontId="8" fillId="16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1" fontId="16" fillId="16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2" fontId="6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7" fillId="0" borderId="18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1" fontId="8" fillId="14" borderId="3" xfId="0" applyNumberFormat="1" applyFont="1" applyFill="1" applyBorder="1" applyAlignment="1">
      <alignment horizontal="center" vertical="center" wrapText="1"/>
    </xf>
    <xf numFmtId="2" fontId="8" fillId="14" borderId="3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2" fontId="6" fillId="0" borderId="30" xfId="0" applyNumberFormat="1" applyFont="1" applyFill="1" applyBorder="1" applyAlignment="1">
      <alignment horizontal="center" vertical="center"/>
    </xf>
    <xf numFmtId="2" fontId="6" fillId="0" borderId="34" xfId="0" applyNumberFormat="1" applyFont="1" applyFill="1" applyBorder="1" applyAlignment="1">
      <alignment horizontal="center" vertical="center"/>
    </xf>
    <xf numFmtId="2" fontId="10" fillId="0" borderId="34" xfId="0" applyNumberFormat="1" applyFon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1" fontId="8" fillId="14" borderId="35" xfId="0" applyNumberFormat="1" applyFont="1" applyFill="1" applyBorder="1" applyAlignment="1">
      <alignment horizontal="center" vertical="center" wrapText="1"/>
    </xf>
    <xf numFmtId="49" fontId="0" fillId="0" borderId="32" xfId="0" applyNumberFormat="1" applyFill="1" applyBorder="1" applyAlignment="1">
      <alignment horizontal="center" vertical="center" wrapText="1"/>
    </xf>
    <xf numFmtId="49" fontId="19" fillId="0" borderId="32" xfId="0" applyNumberFormat="1" applyFont="1" applyFill="1" applyBorder="1" applyAlignment="1">
      <alignment horizontal="center" vertical="center"/>
    </xf>
    <xf numFmtId="49" fontId="6" fillId="0" borderId="32" xfId="0" applyNumberFormat="1" applyFont="1" applyFill="1" applyBorder="1" applyAlignment="1">
      <alignment horizontal="center" vertical="center"/>
    </xf>
    <xf numFmtId="2" fontId="6" fillId="21" borderId="32" xfId="0" applyNumberFormat="1" applyFont="1" applyFill="1" applyBorder="1" applyAlignment="1">
      <alignment horizontal="center" vertical="center"/>
    </xf>
    <xf numFmtId="0" fontId="4" fillId="13" borderId="37" xfId="0" applyFont="1" applyFill="1" applyBorder="1" applyAlignment="1">
      <alignment horizontal="center" vertical="center"/>
    </xf>
    <xf numFmtId="1" fontId="8" fillId="20" borderId="3" xfId="0" applyNumberFormat="1" applyFont="1" applyFill="1" applyBorder="1" applyAlignment="1">
      <alignment horizontal="center" vertical="center" wrapText="1"/>
    </xf>
    <xf numFmtId="1" fontId="0" fillId="16" borderId="3" xfId="0" applyNumberFormat="1" applyFill="1" applyBorder="1" applyAlignment="1">
      <alignment horizontal="center" vertical="center"/>
    </xf>
    <xf numFmtId="0" fontId="5" fillId="16" borderId="0" xfId="0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/>
    </xf>
    <xf numFmtId="2" fontId="5" fillId="16" borderId="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 wrapText="1"/>
    </xf>
    <xf numFmtId="0" fontId="8" fillId="14" borderId="24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" fontId="8" fillId="18" borderId="3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2" fontId="0" fillId="21" borderId="17" xfId="0" applyNumberFormat="1" applyFill="1" applyBorder="1" applyAlignment="1">
      <alignment horizontal="center" vertical="center"/>
    </xf>
    <xf numFmtId="2" fontId="0" fillId="21" borderId="32" xfId="0" applyNumberFormat="1" applyFill="1" applyBorder="1" applyAlignment="1">
      <alignment horizontal="center" vertical="center"/>
    </xf>
    <xf numFmtId="2" fontId="0" fillId="21" borderId="36" xfId="0" applyNumberFormat="1" applyFill="1" applyBorder="1" applyAlignment="1">
      <alignment horizontal="center" vertical="center"/>
    </xf>
    <xf numFmtId="2" fontId="0" fillId="21" borderId="12" xfId="0" applyNumberFormat="1" applyFill="1" applyBorder="1" applyAlignment="1">
      <alignment horizontal="center" vertical="center"/>
    </xf>
    <xf numFmtId="2" fontId="0" fillId="21" borderId="33" xfId="0" applyNumberForma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</cellXfs>
  <cellStyles count="1">
    <cellStyle name="Normal" xfId="0" builtinId="0"/>
  </cellStyles>
  <dxfs count="713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2F159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opLeftCell="A13" workbookViewId="0">
      <selection activeCell="AA32" sqref="AA3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>
      <c r="A3" s="264" t="s">
        <v>132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>
      <c r="A4" s="267" t="s">
        <v>3</v>
      </c>
      <c r="B4" s="267"/>
      <c r="C4" s="209"/>
      <c r="D4" s="209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08">
        <v>0</v>
      </c>
      <c r="L4" s="208">
        <v>0</v>
      </c>
      <c r="M4" s="267">
        <v>0</v>
      </c>
      <c r="N4" s="267"/>
      <c r="O4" s="208"/>
      <c r="P4" s="208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09"/>
      <c r="D5" s="209">
        <v>532318</v>
      </c>
      <c r="E5" s="3"/>
      <c r="F5" s="3"/>
      <c r="G5" s="3"/>
      <c r="H5" s="3"/>
      <c r="I5" s="3"/>
      <c r="J5" s="3"/>
      <c r="K5" s="208">
        <v>4000</v>
      </c>
      <c r="L5" s="208"/>
      <c r="M5" s="208">
        <v>3000</v>
      </c>
      <c r="N5" s="208"/>
      <c r="O5" s="208">
        <v>1500</v>
      </c>
      <c r="P5" s="208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210">
        <v>1908446134</v>
      </c>
      <c r="C7" s="210" t="s">
        <v>51</v>
      </c>
      <c r="D7" s="32"/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8" si="0">D7*1+E7*999+F7*499+G7*75+H7*50+I7*30+K7*20+L7*19+M7*10+P7*9+N7*10+J7*29+S7*191+V7*4744+W7*110+X7*450+Y7*110+Z7*110+AA7*188+AB7*182+U7*30+T7*350+R7*4+Q7*5+O7*9</f>
        <v>0</v>
      </c>
      <c r="AD7" s="34">
        <f t="shared" ref="AD7:AD28" si="1">D7*1</f>
        <v>0</v>
      </c>
      <c r="AE7" s="36">
        <f t="shared" ref="AE7:AE28" si="2">D7*2.75%</f>
        <v>0</v>
      </c>
      <c r="AF7" s="36">
        <f t="shared" ref="AF7:AF28" si="3">AD7*0.95%</f>
        <v>0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0</v>
      </c>
      <c r="AP7" s="39"/>
      <c r="AQ7" s="40"/>
      <c r="AR7" s="41">
        <f>AC7-AE7-AG7-AJ7-AK7-AL7-AM7-AN7-AP7-AQ7</f>
        <v>0</v>
      </c>
      <c r="AS7" s="42">
        <f t="shared" ref="AS7:AS19" si="5">AF7+AH7+AI7</f>
        <v>0</v>
      </c>
      <c r="AT7" s="43">
        <f t="shared" ref="AT7:AT19" si="6">AS7-AQ7-AN7</f>
        <v>0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10">
        <v>1908446135</v>
      </c>
      <c r="C8" s="34" t="s">
        <v>52</v>
      </c>
      <c r="D8" s="47"/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35">
        <f t="shared" si="0"/>
        <v>0</v>
      </c>
      <c r="AD8" s="210">
        <f t="shared" si="1"/>
        <v>0</v>
      </c>
      <c r="AE8" s="49">
        <f t="shared" si="2"/>
        <v>0</v>
      </c>
      <c r="AF8" s="49">
        <f t="shared" si="3"/>
        <v>0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0</v>
      </c>
      <c r="AP8" s="51"/>
      <c r="AQ8" s="40"/>
      <c r="AR8" s="41">
        <f t="shared" ref="AR8:AR28" si="10">AC8-AE8-AG8-AJ8-AK8-AL8-AM8-AN8-AP8-AQ8</f>
        <v>0</v>
      </c>
      <c r="AS8" s="52">
        <f t="shared" si="5"/>
        <v>0</v>
      </c>
      <c r="AT8" s="53">
        <f t="shared" si="6"/>
        <v>0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10">
        <v>1908446136</v>
      </c>
      <c r="C9" s="210" t="s">
        <v>53</v>
      </c>
      <c r="D9" s="47"/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35">
        <f t="shared" si="0"/>
        <v>0</v>
      </c>
      <c r="AD9" s="210">
        <f t="shared" si="1"/>
        <v>0</v>
      </c>
      <c r="AE9" s="49">
        <f t="shared" si="2"/>
        <v>0</v>
      </c>
      <c r="AF9" s="49">
        <f t="shared" si="3"/>
        <v>0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0</v>
      </c>
      <c r="AP9" s="51"/>
      <c r="AQ9" s="40"/>
      <c r="AR9" s="41">
        <f t="shared" si="10"/>
        <v>0</v>
      </c>
      <c r="AS9" s="52">
        <f t="shared" si="5"/>
        <v>0</v>
      </c>
      <c r="AT9" s="53">
        <f t="shared" si="6"/>
        <v>0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210">
        <v>1908446137</v>
      </c>
      <c r="C10" s="210" t="s">
        <v>54</v>
      </c>
      <c r="D10" s="47"/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35">
        <f t="shared" si="0"/>
        <v>0</v>
      </c>
      <c r="AD10" s="210">
        <f>D10*1</f>
        <v>0</v>
      </c>
      <c r="AE10" s="49">
        <f>D10*2.75%</f>
        <v>0</v>
      </c>
      <c r="AF10" s="49">
        <f>AD10*0.95%</f>
        <v>0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0</v>
      </c>
      <c r="AP10" s="51"/>
      <c r="AQ10" s="40"/>
      <c r="AR10" s="41">
        <f t="shared" si="10"/>
        <v>0</v>
      </c>
      <c r="AS10" s="52">
        <f>AF10+AH10+AI10</f>
        <v>0</v>
      </c>
      <c r="AT10" s="53">
        <f>AS10-AQ10-AN10</f>
        <v>0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10">
        <v>1908446138</v>
      </c>
      <c r="C11" s="57" t="s">
        <v>55</v>
      </c>
      <c r="D11" s="47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35">
        <f t="shared" si="0"/>
        <v>0</v>
      </c>
      <c r="AD11" s="210">
        <f t="shared" si="1"/>
        <v>0</v>
      </c>
      <c r="AE11" s="49">
        <f t="shared" si="2"/>
        <v>0</v>
      </c>
      <c r="AF11" s="49">
        <f t="shared" si="3"/>
        <v>0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0</v>
      </c>
      <c r="AP11" s="51"/>
      <c r="AQ11" s="40"/>
      <c r="AR11" s="41">
        <f t="shared" si="10"/>
        <v>0</v>
      </c>
      <c r="AS11" s="52">
        <f t="shared" si="5"/>
        <v>0</v>
      </c>
      <c r="AT11" s="53">
        <f t="shared" si="6"/>
        <v>0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10">
        <v>1908446139</v>
      </c>
      <c r="C12" s="210" t="s">
        <v>56</v>
      </c>
      <c r="D12" s="47"/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35">
        <f t="shared" si="0"/>
        <v>0</v>
      </c>
      <c r="AD12" s="210">
        <f>D12*1</f>
        <v>0</v>
      </c>
      <c r="AE12" s="49">
        <f>D12*2.75%</f>
        <v>0</v>
      </c>
      <c r="AF12" s="49">
        <f>AD12*0.95%</f>
        <v>0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0</v>
      </c>
      <c r="AP12" s="51"/>
      <c r="AQ12" s="40"/>
      <c r="AR12" s="41">
        <f t="shared" si="10"/>
        <v>0</v>
      </c>
      <c r="AS12" s="52">
        <f>AF12+AH12+AI12</f>
        <v>0</v>
      </c>
      <c r="AT12" s="53">
        <f>AS12-AQ12-AN12</f>
        <v>0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10">
        <v>1908446140</v>
      </c>
      <c r="C13" s="210" t="s">
        <v>57</v>
      </c>
      <c r="D13" s="47"/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35">
        <f t="shared" si="0"/>
        <v>0</v>
      </c>
      <c r="AD13" s="210">
        <f t="shared" si="1"/>
        <v>0</v>
      </c>
      <c r="AE13" s="49">
        <f t="shared" si="2"/>
        <v>0</v>
      </c>
      <c r="AF13" s="49">
        <f t="shared" si="3"/>
        <v>0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0</v>
      </c>
      <c r="AP13" s="51"/>
      <c r="AQ13" s="40"/>
      <c r="AR13" s="41">
        <f t="shared" si="10"/>
        <v>0</v>
      </c>
      <c r="AS13" s="52">
        <f t="shared" si="5"/>
        <v>0</v>
      </c>
      <c r="AT13" s="53">
        <f>AS13-AQ13-AN13</f>
        <v>0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10">
        <v>1908446141</v>
      </c>
      <c r="C14" s="210" t="s">
        <v>58</v>
      </c>
      <c r="D14" s="47"/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35">
        <f t="shared" si="0"/>
        <v>0</v>
      </c>
      <c r="AD14" s="210">
        <f t="shared" si="1"/>
        <v>0</v>
      </c>
      <c r="AE14" s="49">
        <f t="shared" si="2"/>
        <v>0</v>
      </c>
      <c r="AF14" s="49">
        <f t="shared" si="3"/>
        <v>0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0</v>
      </c>
      <c r="AP14" s="51"/>
      <c r="AQ14" s="40"/>
      <c r="AR14" s="41">
        <f>AC14-AE14-AG14-AJ14-AK14-AL14-AM14-AN14-AP14-AQ14</f>
        <v>0</v>
      </c>
      <c r="AS14" s="52">
        <f t="shared" si="5"/>
        <v>0</v>
      </c>
      <c r="AT14" s="60">
        <f t="shared" si="6"/>
        <v>0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10">
        <v>1908446142</v>
      </c>
      <c r="C15" s="61" t="s">
        <v>59</v>
      </c>
      <c r="D15" s="47"/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35">
        <f t="shared" si="0"/>
        <v>0</v>
      </c>
      <c r="AD15" s="210">
        <f t="shared" si="1"/>
        <v>0</v>
      </c>
      <c r="AE15" s="49">
        <f t="shared" si="2"/>
        <v>0</v>
      </c>
      <c r="AF15" s="49">
        <f t="shared" si="3"/>
        <v>0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0</v>
      </c>
      <c r="AP15" s="51"/>
      <c r="AQ15" s="40"/>
      <c r="AR15" s="41">
        <f t="shared" si="10"/>
        <v>0</v>
      </c>
      <c r="AS15" s="52">
        <f>AF15+AH15+AI15</f>
        <v>0</v>
      </c>
      <c r="AT15" s="53">
        <f>AS15-AQ15-AN15</f>
        <v>0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10">
        <v>1908446143</v>
      </c>
      <c r="C16" s="210" t="s">
        <v>60</v>
      </c>
      <c r="D16" s="47"/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35">
        <f t="shared" si="0"/>
        <v>0</v>
      </c>
      <c r="AD16" s="210">
        <f t="shared" si="1"/>
        <v>0</v>
      </c>
      <c r="AE16" s="49">
        <f t="shared" si="2"/>
        <v>0</v>
      </c>
      <c r="AF16" s="49">
        <f t="shared" si="3"/>
        <v>0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0</v>
      </c>
      <c r="AP16" s="51"/>
      <c r="AQ16" s="40"/>
      <c r="AR16" s="41">
        <f>AC16-AE16-AG16-AJ16-AK16-AL16-AM16-AN16-AP16-AQ16</f>
        <v>0</v>
      </c>
      <c r="AS16" s="52">
        <f t="shared" si="5"/>
        <v>0</v>
      </c>
      <c r="AT16" s="53">
        <f t="shared" si="6"/>
        <v>0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10">
        <v>1908446144</v>
      </c>
      <c r="C17" s="61" t="s">
        <v>61</v>
      </c>
      <c r="D17" s="47"/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35">
        <f t="shared" si="0"/>
        <v>0</v>
      </c>
      <c r="AD17" s="210">
        <f>D17*1</f>
        <v>0</v>
      </c>
      <c r="AE17" s="49">
        <f>D17*2.75%</f>
        <v>0</v>
      </c>
      <c r="AF17" s="49">
        <f>AD17*0.95%</f>
        <v>0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0</v>
      </c>
      <c r="AP17" s="51"/>
      <c r="AQ17" s="40"/>
      <c r="AR17" s="41">
        <f>AC17-AE17-AG17-AJ17-AK17-AL17-AM17-AN17-AP17-AQ17</f>
        <v>0</v>
      </c>
      <c r="AS17" s="52">
        <f>AF17+AH17+AI17</f>
        <v>0</v>
      </c>
      <c r="AT17" s="53">
        <f>AS17-AQ17-AN17</f>
        <v>0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210">
        <v>1908446145</v>
      </c>
      <c r="C18" s="57" t="s">
        <v>62</v>
      </c>
      <c r="D18" s="47"/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35">
        <f t="shared" si="0"/>
        <v>0</v>
      </c>
      <c r="AD18" s="210">
        <f>D18*1</f>
        <v>0</v>
      </c>
      <c r="AE18" s="49">
        <f>D18*2.75%</f>
        <v>0</v>
      </c>
      <c r="AF18" s="49">
        <f>AD18*0.95%</f>
        <v>0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0</v>
      </c>
      <c r="AP18" s="51"/>
      <c r="AQ18" s="40"/>
      <c r="AR18" s="41">
        <f t="shared" si="10"/>
        <v>0</v>
      </c>
      <c r="AS18" s="52">
        <f>AF18+AH18+AI18</f>
        <v>0</v>
      </c>
      <c r="AT18" s="53">
        <f>AS18-AQ18-AN18</f>
        <v>0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10">
        <v>1908446146</v>
      </c>
      <c r="C19" s="210" t="s">
        <v>63</v>
      </c>
      <c r="D19" s="47"/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35">
        <f t="shared" si="0"/>
        <v>0</v>
      </c>
      <c r="AD19" s="210">
        <f t="shared" si="1"/>
        <v>0</v>
      </c>
      <c r="AE19" s="49">
        <f t="shared" si="2"/>
        <v>0</v>
      </c>
      <c r="AF19" s="49">
        <f t="shared" si="3"/>
        <v>0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0</v>
      </c>
      <c r="AP19" s="51"/>
      <c r="AQ19" s="63"/>
      <c r="AR19" s="64">
        <f t="shared" si="10"/>
        <v>0</v>
      </c>
      <c r="AS19" s="52">
        <f t="shared" si="5"/>
        <v>0</v>
      </c>
      <c r="AT19" s="52">
        <f t="shared" si="6"/>
        <v>0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10">
        <v>1908446147</v>
      </c>
      <c r="C20" s="210" t="s">
        <v>64</v>
      </c>
      <c r="D20" s="47"/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35">
        <f t="shared" si="0"/>
        <v>0</v>
      </c>
      <c r="AD20" s="210">
        <f t="shared" si="1"/>
        <v>0</v>
      </c>
      <c r="AE20" s="49">
        <f t="shared" si="2"/>
        <v>0</v>
      </c>
      <c r="AF20" s="49">
        <f t="shared" si="3"/>
        <v>0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0</v>
      </c>
      <c r="AP20" s="51"/>
      <c r="AQ20" s="63"/>
      <c r="AR20" s="64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10">
        <v>1908446148</v>
      </c>
      <c r="C21" s="210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35">
        <f t="shared" si="0"/>
        <v>0</v>
      </c>
      <c r="AD21" s="210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10">
        <v>1908446149</v>
      </c>
      <c r="C22" s="66" t="s">
        <v>65</v>
      </c>
      <c r="D22" s="47"/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35">
        <f t="shared" si="0"/>
        <v>0</v>
      </c>
      <c r="AD22" s="210">
        <f t="shared" si="1"/>
        <v>0</v>
      </c>
      <c r="AE22" s="49">
        <f t="shared" si="2"/>
        <v>0</v>
      </c>
      <c r="AF22" s="49">
        <f t="shared" si="3"/>
        <v>0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0</v>
      </c>
      <c r="AP22" s="51"/>
      <c r="AQ22" s="63"/>
      <c r="AR22" s="65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10">
        <v>1908446150</v>
      </c>
      <c r="C23" s="210" t="s">
        <v>66</v>
      </c>
      <c r="D23" s="47"/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35">
        <f t="shared" si="0"/>
        <v>0</v>
      </c>
      <c r="AD23" s="210">
        <f t="shared" si="1"/>
        <v>0</v>
      </c>
      <c r="AE23" s="49">
        <f t="shared" si="2"/>
        <v>0</v>
      </c>
      <c r="AF23" s="49">
        <f t="shared" si="3"/>
        <v>0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0</v>
      </c>
      <c r="AP23" s="51"/>
      <c r="AQ23" s="63"/>
      <c r="AR23" s="65">
        <f t="shared" si="10"/>
        <v>0</v>
      </c>
      <c r="AS23" s="52">
        <f t="shared" si="11"/>
        <v>0</v>
      </c>
      <c r="AT23" s="52">
        <f t="shared" si="12"/>
        <v>0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10">
        <v>1908446151</v>
      </c>
      <c r="C24" s="210" t="s">
        <v>67</v>
      </c>
      <c r="D24" s="47"/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35">
        <f t="shared" si="0"/>
        <v>0</v>
      </c>
      <c r="AD24" s="210">
        <f t="shared" si="1"/>
        <v>0</v>
      </c>
      <c r="AE24" s="49">
        <f t="shared" si="2"/>
        <v>0</v>
      </c>
      <c r="AF24" s="49">
        <f t="shared" si="3"/>
        <v>0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210"/>
      <c r="AK24" s="210"/>
      <c r="AL24" s="67"/>
      <c r="AM24" s="67"/>
      <c r="AN24" s="37">
        <v>0</v>
      </c>
      <c r="AO24" s="38">
        <f t="shared" si="9"/>
        <v>0</v>
      </c>
      <c r="AP24" s="51"/>
      <c r="AQ24" s="63"/>
      <c r="AR24" s="65">
        <f t="shared" si="10"/>
        <v>0</v>
      </c>
      <c r="AS24" s="52">
        <f t="shared" si="11"/>
        <v>0</v>
      </c>
      <c r="AT24" s="52">
        <f t="shared" si="12"/>
        <v>0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210">
        <v>1908446152</v>
      </c>
      <c r="C25" s="210" t="s">
        <v>68</v>
      </c>
      <c r="D25" s="47"/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35">
        <f t="shared" si="0"/>
        <v>0</v>
      </c>
      <c r="AD25" s="210">
        <f t="shared" si="1"/>
        <v>0</v>
      </c>
      <c r="AE25" s="49">
        <f t="shared" si="2"/>
        <v>0</v>
      </c>
      <c r="AF25" s="49">
        <f t="shared" si="3"/>
        <v>0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0</v>
      </c>
      <c r="AP25" s="51"/>
      <c r="AQ25" s="63"/>
      <c r="AR25" s="65">
        <f t="shared" si="10"/>
        <v>0</v>
      </c>
      <c r="AS25" s="52">
        <f t="shared" si="11"/>
        <v>0</v>
      </c>
      <c r="AT25" s="52">
        <f t="shared" si="12"/>
        <v>0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210">
        <v>1908446153</v>
      </c>
      <c r="C26" s="68" t="s">
        <v>69</v>
      </c>
      <c r="D26" s="47"/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35">
        <f t="shared" si="0"/>
        <v>0</v>
      </c>
      <c r="AD26" s="210">
        <f t="shared" si="1"/>
        <v>0</v>
      </c>
      <c r="AE26" s="49">
        <f t="shared" si="2"/>
        <v>0</v>
      </c>
      <c r="AF26" s="49">
        <f t="shared" si="3"/>
        <v>0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0</v>
      </c>
      <c r="AP26" s="51"/>
      <c r="AQ26" s="63"/>
      <c r="AR26" s="65">
        <f t="shared" si="10"/>
        <v>0</v>
      </c>
      <c r="AS26" s="52">
        <f t="shared" si="11"/>
        <v>0</v>
      </c>
      <c r="AT26" s="52">
        <f t="shared" si="12"/>
        <v>0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210">
        <v>1908446154</v>
      </c>
      <c r="C27" s="210" t="s">
        <v>70</v>
      </c>
      <c r="D27" s="47"/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35">
        <f t="shared" si="0"/>
        <v>0</v>
      </c>
      <c r="AD27" s="210">
        <f t="shared" si="1"/>
        <v>0</v>
      </c>
      <c r="AE27" s="49">
        <f t="shared" si="2"/>
        <v>0</v>
      </c>
      <c r="AF27" s="49">
        <f t="shared" si="3"/>
        <v>0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0</v>
      </c>
      <c r="AP27" s="51"/>
      <c r="AQ27" s="63"/>
      <c r="AR27" s="65">
        <f t="shared" si="10"/>
        <v>0</v>
      </c>
      <c r="AS27" s="52">
        <f t="shared" si="11"/>
        <v>0</v>
      </c>
      <c r="AT27" s="52">
        <f t="shared" si="12"/>
        <v>0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5.75">
      <c r="A29" s="269" t="s">
        <v>71</v>
      </c>
      <c r="B29" s="270"/>
      <c r="C29" s="270"/>
      <c r="D29" s="82">
        <f>SUM(D7:D27)</f>
        <v>0</v>
      </c>
      <c r="E29" s="82">
        <f t="shared" ref="E29:AT29" si="13">SUM(E7:E28)</f>
        <v>0</v>
      </c>
      <c r="F29" s="82">
        <f t="shared" si="13"/>
        <v>0</v>
      </c>
      <c r="G29" s="82">
        <f t="shared" si="13"/>
        <v>0</v>
      </c>
      <c r="H29" s="82">
        <f t="shared" si="13"/>
        <v>0</v>
      </c>
      <c r="I29" s="82">
        <f t="shared" si="13"/>
        <v>0</v>
      </c>
      <c r="J29" s="82">
        <f t="shared" si="13"/>
        <v>0</v>
      </c>
      <c r="K29" s="82">
        <f>SUM(K7:K27)</f>
        <v>0</v>
      </c>
      <c r="L29" s="82">
        <f t="shared" ref="L29:N29" si="14">SUM(L7:L18)</f>
        <v>0</v>
      </c>
      <c r="M29" s="82">
        <f>SUM(M7:M27)</f>
        <v>0</v>
      </c>
      <c r="N29" s="82">
        <f t="shared" si="14"/>
        <v>0</v>
      </c>
      <c r="O29" s="82">
        <f>SUM(O7:O27)</f>
        <v>0</v>
      </c>
      <c r="P29" s="82">
        <f>SUM(P7:P27)</f>
        <v>0</v>
      </c>
      <c r="Q29" s="82">
        <f t="shared" si="13"/>
        <v>0</v>
      </c>
      <c r="R29" s="82">
        <f t="shared" si="13"/>
        <v>0</v>
      </c>
      <c r="S29" s="82">
        <f>SUM(S7:S27)</f>
        <v>0</v>
      </c>
      <c r="T29" s="82">
        <f t="shared" si="13"/>
        <v>0</v>
      </c>
      <c r="U29" s="82">
        <f t="shared" si="13"/>
        <v>0</v>
      </c>
      <c r="V29" s="82">
        <f t="shared" si="13"/>
        <v>0</v>
      </c>
      <c r="W29" s="82">
        <f t="shared" si="13"/>
        <v>0</v>
      </c>
      <c r="X29" s="82">
        <f t="shared" si="13"/>
        <v>0</v>
      </c>
      <c r="Y29" s="82">
        <f t="shared" si="13"/>
        <v>0</v>
      </c>
      <c r="Z29" s="82">
        <f t="shared" si="13"/>
        <v>0</v>
      </c>
      <c r="AA29" s="82">
        <f t="shared" si="13"/>
        <v>0</v>
      </c>
      <c r="AB29" s="82">
        <f t="shared" si="13"/>
        <v>0</v>
      </c>
      <c r="AC29" s="82">
        <f t="shared" si="13"/>
        <v>0</v>
      </c>
      <c r="AD29" s="82">
        <f t="shared" si="13"/>
        <v>0</v>
      </c>
      <c r="AE29" s="82">
        <f t="shared" si="13"/>
        <v>0</v>
      </c>
      <c r="AF29" s="82">
        <f t="shared" si="13"/>
        <v>0</v>
      </c>
      <c r="AG29" s="82">
        <f t="shared" si="13"/>
        <v>0</v>
      </c>
      <c r="AH29" s="82">
        <f t="shared" si="13"/>
        <v>0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0</v>
      </c>
      <c r="AP29" s="82">
        <f t="shared" si="13"/>
        <v>0</v>
      </c>
      <c r="AQ29" s="84">
        <f t="shared" si="13"/>
        <v>0</v>
      </c>
      <c r="AR29" s="85">
        <f>SUM(AR7:AR28)</f>
        <v>0</v>
      </c>
      <c r="AS29" s="85">
        <f>SUM(AS7:AS28)</f>
        <v>0</v>
      </c>
      <c r="AT29" s="85">
        <f t="shared" si="13"/>
        <v>0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s="5" customFormat="1">
      <c r="A30" s="267" t="s">
        <v>72</v>
      </c>
      <c r="B30" s="267"/>
      <c r="C30" s="267"/>
      <c r="D30" s="252">
        <f t="shared" ref="D30:AB30" si="15">D4+D5-D29</f>
        <v>532318</v>
      </c>
      <c r="E30" s="252">
        <f t="shared" si="15"/>
        <v>0</v>
      </c>
      <c r="F30" s="252">
        <f t="shared" si="15"/>
        <v>0</v>
      </c>
      <c r="G30" s="252">
        <f t="shared" si="15"/>
        <v>0</v>
      </c>
      <c r="H30" s="252">
        <f t="shared" si="15"/>
        <v>0</v>
      </c>
      <c r="I30" s="252">
        <f t="shared" si="15"/>
        <v>0</v>
      </c>
      <c r="J30" s="252">
        <f t="shared" si="15"/>
        <v>0</v>
      </c>
      <c r="K30" s="252">
        <f t="shared" si="15"/>
        <v>4000</v>
      </c>
      <c r="L30" s="252">
        <f t="shared" si="15"/>
        <v>0</v>
      </c>
      <c r="M30" s="252">
        <f t="shared" si="15"/>
        <v>3000</v>
      </c>
      <c r="N30" s="252">
        <f t="shared" si="15"/>
        <v>0</v>
      </c>
      <c r="O30" s="252">
        <f t="shared" si="15"/>
        <v>1500</v>
      </c>
      <c r="P30" s="252">
        <f t="shared" si="15"/>
        <v>6000</v>
      </c>
      <c r="Q30" s="252">
        <f t="shared" si="15"/>
        <v>0</v>
      </c>
      <c r="R30" s="252">
        <f t="shared" si="15"/>
        <v>0</v>
      </c>
      <c r="S30" s="252">
        <f t="shared" si="15"/>
        <v>1500</v>
      </c>
      <c r="T30" s="252">
        <f t="shared" si="15"/>
        <v>0</v>
      </c>
      <c r="U30" s="252">
        <f t="shared" si="15"/>
        <v>0</v>
      </c>
      <c r="V30" s="252">
        <f t="shared" si="15"/>
        <v>0</v>
      </c>
      <c r="W30" s="252">
        <f t="shared" si="15"/>
        <v>0</v>
      </c>
      <c r="X30" s="252">
        <f t="shared" si="15"/>
        <v>0</v>
      </c>
      <c r="Y30" s="252">
        <f t="shared" si="15"/>
        <v>0</v>
      </c>
      <c r="Z30" s="252">
        <f t="shared" si="15"/>
        <v>300</v>
      </c>
      <c r="AA30" s="252">
        <f t="shared" si="15"/>
        <v>1000</v>
      </c>
      <c r="AB30" s="250">
        <f t="shared" si="15"/>
        <v>0</v>
      </c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51"/>
      <c r="AP30" s="249"/>
      <c r="AQ30" s="249"/>
      <c r="AR30" s="249"/>
      <c r="AS30" s="249"/>
      <c r="AT30" s="249"/>
    </row>
    <row r="31" spans="1:56">
      <c r="A31" s="214"/>
      <c r="B31" s="214"/>
      <c r="C31" s="95"/>
      <c r="D31" s="21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5"/>
      <c r="O32" s="44"/>
      <c r="P32" s="4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272"/>
      <c r="AS32" s="272"/>
      <c r="AT32" s="272"/>
      <c r="AU32" s="100"/>
    </row>
    <row r="33" spans="1:48" ht="15.75">
      <c r="A33" s="5"/>
      <c r="B33" s="5"/>
      <c r="C33" s="56"/>
      <c r="D33" s="273"/>
      <c r="E33" s="273"/>
      <c r="F33" s="273"/>
      <c r="G33" s="273"/>
      <c r="H33" s="273"/>
      <c r="I33" s="273"/>
      <c r="J33" s="273"/>
      <c r="K33" s="273"/>
      <c r="L33" s="211"/>
      <c r="M33" s="211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100"/>
      <c r="AT33" s="100"/>
      <c r="AU33" s="100"/>
      <c r="AV33" s="103"/>
    </row>
    <row r="34" spans="1:48" ht="15.7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213"/>
      <c r="N34" s="44"/>
      <c r="O34" s="4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4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100"/>
      <c r="AS34" s="100"/>
      <c r="AT34" s="100"/>
      <c r="AU34" s="5"/>
    </row>
    <row r="35" spans="1:48" ht="15.7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211"/>
      <c r="M35" s="21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100"/>
      <c r="AS35" s="100"/>
      <c r="AT35" s="100"/>
      <c r="AU35" s="5"/>
    </row>
    <row r="36" spans="1:48" ht="15.7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211"/>
      <c r="M36" s="21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100"/>
      <c r="AS36" s="100"/>
      <c r="AT36" s="100"/>
      <c r="AU36" s="5"/>
    </row>
    <row r="37" spans="1:48" ht="15.7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213"/>
      <c r="N37" s="5"/>
      <c r="O37" s="4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44"/>
      <c r="AS37" s="100"/>
      <c r="AT37" s="100"/>
      <c r="AU37" s="5"/>
    </row>
    <row r="38" spans="1:48" ht="15.7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211"/>
      <c r="M38" s="211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100"/>
      <c r="AS38" s="100"/>
      <c r="AT38" s="100"/>
      <c r="AU38" s="5"/>
    </row>
    <row r="39" spans="1:48" ht="15.7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21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44"/>
      <c r="AS39" s="5"/>
      <c r="AT39" s="100"/>
      <c r="AU39" s="5"/>
    </row>
    <row r="40" spans="1:48" ht="15.7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212"/>
      <c r="M40" s="11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45"/>
      <c r="AP40" s="5"/>
      <c r="AQ40" s="5"/>
      <c r="AR40" s="5"/>
      <c r="AS40" s="5"/>
      <c r="AT40" s="5"/>
      <c r="AU40" s="5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00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100"/>
      <c r="AU43" s="5"/>
    </row>
    <row r="44" spans="1:4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100"/>
      <c r="AU44" s="5"/>
    </row>
    <row r="45" spans="1:4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44"/>
      <c r="AS47" s="5"/>
      <c r="AT47" s="5"/>
      <c r="AU47" s="5"/>
    </row>
    <row r="48" spans="1: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100"/>
      <c r="AT48" s="100"/>
      <c r="AU48" s="5"/>
    </row>
    <row r="49" spans="1:4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44"/>
      <c r="AS49" s="5"/>
      <c r="AT49" s="5"/>
      <c r="AU49" s="5"/>
    </row>
    <row r="50" spans="1:4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100"/>
      <c r="AN50" s="5"/>
      <c r="AO50" s="5"/>
      <c r="AP50" s="5"/>
      <c r="AQ50" s="5"/>
      <c r="AR50" s="5"/>
      <c r="AS50" s="5"/>
      <c r="AT50" s="5"/>
      <c r="AU50" s="5"/>
    </row>
    <row r="51" spans="1:4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spans="1:4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spans="1:4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3:47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3:47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3:47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3:47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3:47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3:47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3:47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3:47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3:47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3:47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3:47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3:47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3:47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3:47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3:47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3:47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3:47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3:47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3:47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3:47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3:47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3:47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3:47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3:47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3:47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3:47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3:47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3:47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3:47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3:47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3:47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3:47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3:47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3:47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3:47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3:47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3:47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3:47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3:47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3:47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3:47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3:47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3:47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3:47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3:47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3:47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3:47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3:47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3:47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3:47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3:47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3:47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3:47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3:47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3:47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3:47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3:47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3:47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3:47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3:47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3:47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3:47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3:47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3:47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3:47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3:47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3:47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3:47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3:47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3:47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3:47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3:47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3:47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3:47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3:47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3:47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3:47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3:47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3:47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3:47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3:47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3:47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3:47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3:47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3:47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3:47">
      <c r="C150" s="5"/>
      <c r="D150" s="5"/>
      <c r="E150" s="5"/>
    </row>
    <row r="151" spans="3:47">
      <c r="C151" s="5"/>
      <c r="D151" s="5"/>
      <c r="E151" s="5"/>
    </row>
    <row r="152" spans="3:47">
      <c r="C152" s="5"/>
      <c r="D152" s="5"/>
      <c r="E152" s="5"/>
    </row>
    <row r="153" spans="3:47">
      <c r="C153" s="5"/>
      <c r="D153" s="5"/>
      <c r="E153" s="5"/>
    </row>
    <row r="154" spans="3:47">
      <c r="C154" s="5"/>
      <c r="D154" s="5"/>
      <c r="E154" s="5"/>
    </row>
    <row r="155" spans="3:47">
      <c r="C155" s="5"/>
      <c r="D155" s="5"/>
      <c r="E155" s="5"/>
    </row>
    <row r="156" spans="3:47">
      <c r="C156" s="5"/>
      <c r="D156" s="5"/>
      <c r="E156" s="5"/>
    </row>
    <row r="157" spans="3:47">
      <c r="C157" s="5"/>
      <c r="D157" s="5"/>
      <c r="E157" s="5"/>
    </row>
    <row r="158" spans="3:47">
      <c r="C158" s="5"/>
      <c r="D158" s="5"/>
      <c r="E158" s="5"/>
    </row>
    <row r="159" spans="3:47">
      <c r="C159" s="5"/>
      <c r="D159" s="5"/>
      <c r="E159" s="5"/>
    </row>
    <row r="160" spans="3:47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A30:C3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712" priority="17" stopIfTrue="1" operator="greaterThan">
      <formula>0</formula>
    </cfRule>
  </conditionalFormatting>
  <conditionalFormatting sqref="AQ32">
    <cfRule type="cellIs" dxfId="711" priority="15" operator="greaterThan">
      <formula>$AQ$7:$AQ$18&lt;100</formula>
    </cfRule>
    <cfRule type="cellIs" dxfId="710" priority="16" operator="greaterThan">
      <formula>100</formula>
    </cfRule>
  </conditionalFormatting>
  <conditionalFormatting sqref="K4:P30 D30:J30 Q30:AB30">
    <cfRule type="cellIs" dxfId="709" priority="14" operator="equal">
      <formula>212030016606640</formula>
    </cfRule>
  </conditionalFormatting>
  <conditionalFormatting sqref="K4:K30 L29:P29 D30:J30 L30:AB30">
    <cfRule type="cellIs" dxfId="708" priority="12" operator="equal">
      <formula>$K$4</formula>
    </cfRule>
    <cfRule type="cellIs" dxfId="707" priority="13" operator="equal">
      <formula>2120</formula>
    </cfRule>
  </conditionalFormatting>
  <conditionalFormatting sqref="M4:N30 D30:L30">
    <cfRule type="cellIs" dxfId="706" priority="10" operator="equal">
      <formula>$M$4</formula>
    </cfRule>
    <cfRule type="cellIs" dxfId="705" priority="11" operator="equal">
      <formula>300</formula>
    </cfRule>
  </conditionalFormatting>
  <conditionalFormatting sqref="O4:O30">
    <cfRule type="cellIs" dxfId="704" priority="8" operator="equal">
      <formula>$O$4</formula>
    </cfRule>
    <cfRule type="cellIs" dxfId="703" priority="9" operator="equal">
      <formula>1660</formula>
    </cfRule>
  </conditionalFormatting>
  <conditionalFormatting sqref="P4:P30">
    <cfRule type="cellIs" dxfId="702" priority="6" operator="equal">
      <formula>$P$4</formula>
    </cfRule>
    <cfRule type="cellIs" dxfId="701" priority="7" operator="equal">
      <formula>6640</formula>
    </cfRule>
  </conditionalFormatting>
  <conditionalFormatting sqref="AT6:AT29">
    <cfRule type="cellIs" dxfId="700" priority="5" operator="lessThan">
      <formula>0</formula>
    </cfRule>
  </conditionalFormatting>
  <conditionalFormatting sqref="AT7:AT18">
    <cfRule type="cellIs" dxfId="699" priority="2" operator="lessThan">
      <formula>0</formula>
    </cfRule>
    <cfRule type="cellIs" dxfId="698" priority="3" operator="lessThan">
      <formula>0</formula>
    </cfRule>
    <cfRule type="cellIs" dxfId="697" priority="4" operator="lessThan">
      <formula>0</formula>
    </cfRule>
  </conditionalFormatting>
  <conditionalFormatting sqref="K4:K29 L29:P29">
    <cfRule type="cellIs" dxfId="696" priority="1" operator="equal">
      <formula>$K$4</formula>
    </cfRule>
  </conditionalFormatting>
  <pageMargins left="0.7" right="0.7" top="0.75" bottom="0.75" header="0.3" footer="0.3"/>
  <ignoredErrors>
    <ignoredError sqref="M29 S2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7" sqref="P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>
      <c r="A3" s="264" t="s">
        <v>103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>
      <c r="A4" s="267" t="s">
        <v>3</v>
      </c>
      <c r="B4" s="267"/>
      <c r="C4" s="2"/>
      <c r="D4" s="2">
        <v>703908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1790</v>
      </c>
      <c r="L4" s="4">
        <v>0</v>
      </c>
      <c r="M4" s="267">
        <v>1510</v>
      </c>
      <c r="N4" s="267"/>
      <c r="O4" s="4">
        <v>1320</v>
      </c>
      <c r="P4" s="4">
        <v>760</v>
      </c>
      <c r="Q4" s="3">
        <v>0</v>
      </c>
      <c r="R4" s="3">
        <v>0</v>
      </c>
      <c r="S4" s="3">
        <v>1397</v>
      </c>
      <c r="T4" s="3"/>
      <c r="U4" s="3"/>
      <c r="V4" s="3"/>
      <c r="W4" s="3"/>
      <c r="X4" s="3"/>
      <c r="Y4" s="3"/>
      <c r="Z4" s="3">
        <v>289</v>
      </c>
      <c r="AA4" s="3">
        <v>378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"/>
      <c r="D5" s="119">
        <v>578378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20070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20070</v>
      </c>
      <c r="AD7" s="34">
        <f t="shared" ref="AD7:AD28" si="1">D7*1</f>
        <v>20070</v>
      </c>
      <c r="AE7" s="36">
        <f t="shared" ref="AE7:AE28" si="2">D7*2.75%</f>
        <v>551.92499999999995</v>
      </c>
      <c r="AF7" s="36">
        <f t="shared" ref="AF7:AF28" si="3">AD7*0.95%</f>
        <v>190.66499999999999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551.92499999999995</v>
      </c>
      <c r="AP7" s="39"/>
      <c r="AQ7" s="40">
        <v>138</v>
      </c>
      <c r="AR7" s="41">
        <f>AC7-AE7-AG7-AJ7-AK7-AL7-AM7-AN7-AP7-AQ7</f>
        <v>19380.075000000001</v>
      </c>
      <c r="AS7" s="42">
        <f t="shared" ref="AS7:AS19" si="5">AF7+AH7+AI7</f>
        <v>190.66499999999999</v>
      </c>
      <c r="AT7" s="43">
        <f t="shared" ref="AT7:AT19" si="6">AS7-AQ7-AN7</f>
        <v>52.664999999999992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9971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>
        <v>7</v>
      </c>
      <c r="T8" s="31"/>
      <c r="U8" s="31"/>
      <c r="V8" s="31"/>
      <c r="W8" s="31"/>
      <c r="X8" s="31"/>
      <c r="Y8" s="31"/>
      <c r="Z8" s="31"/>
      <c r="AA8" s="31">
        <v>3</v>
      </c>
      <c r="AB8" s="31"/>
      <c r="AC8" s="35">
        <f t="shared" si="0"/>
        <v>11872</v>
      </c>
      <c r="AD8" s="31">
        <f t="shared" si="1"/>
        <v>9971</v>
      </c>
      <c r="AE8" s="49">
        <f t="shared" si="2"/>
        <v>274.20249999999999</v>
      </c>
      <c r="AF8" s="49">
        <f t="shared" si="3"/>
        <v>94.724499999999992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274.20249999999999</v>
      </c>
      <c r="AP8" s="51"/>
      <c r="AQ8" s="40">
        <v>158</v>
      </c>
      <c r="AR8" s="41">
        <f t="shared" ref="AR8:AR28" si="10">AC8-AE8-AG8-AJ8-AK8-AL8-AM8-AN8-AP8-AQ8</f>
        <v>11439.797500000001</v>
      </c>
      <c r="AS8" s="52">
        <f t="shared" si="5"/>
        <v>94.724499999999992</v>
      </c>
      <c r="AT8" s="53">
        <f t="shared" si="6"/>
        <v>-63.275500000000008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20073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20073</v>
      </c>
      <c r="AD9" s="31">
        <f t="shared" si="1"/>
        <v>20073</v>
      </c>
      <c r="AE9" s="49">
        <f t="shared" si="2"/>
        <v>552.00750000000005</v>
      </c>
      <c r="AF9" s="49">
        <f t="shared" si="3"/>
        <v>190.6935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552.00750000000005</v>
      </c>
      <c r="AP9" s="51"/>
      <c r="AQ9" s="40">
        <v>140</v>
      </c>
      <c r="AR9" s="41">
        <f t="shared" si="10"/>
        <v>19380.9925</v>
      </c>
      <c r="AS9" s="52">
        <f t="shared" si="5"/>
        <v>190.6935</v>
      </c>
      <c r="AT9" s="53">
        <f t="shared" si="6"/>
        <v>50.6935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8032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8032</v>
      </c>
      <c r="AD10" s="31">
        <f>D10*1</f>
        <v>8032</v>
      </c>
      <c r="AE10" s="49">
        <f>D10*2.75%</f>
        <v>220.88</v>
      </c>
      <c r="AF10" s="49">
        <f>AD10*0.95%</f>
        <v>76.304000000000002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220.88</v>
      </c>
      <c r="AP10" s="51"/>
      <c r="AQ10" s="40">
        <v>51</v>
      </c>
      <c r="AR10" s="41">
        <f t="shared" si="10"/>
        <v>7760.12</v>
      </c>
      <c r="AS10" s="52">
        <f>AF10+AH10+AI10</f>
        <v>76.304000000000002</v>
      </c>
      <c r="AT10" s="53">
        <f>AS10-AQ10-AN10</f>
        <v>25.304000000000002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7820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7820</v>
      </c>
      <c r="AD11" s="31">
        <f t="shared" si="1"/>
        <v>7820</v>
      </c>
      <c r="AE11" s="49">
        <f t="shared" si="2"/>
        <v>215.05</v>
      </c>
      <c r="AF11" s="49">
        <f t="shared" si="3"/>
        <v>74.289999999999992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215.05</v>
      </c>
      <c r="AP11" s="51"/>
      <c r="AQ11" s="40">
        <v>55</v>
      </c>
      <c r="AR11" s="41">
        <f t="shared" si="10"/>
        <v>7549.95</v>
      </c>
      <c r="AS11" s="52">
        <f t="shared" si="5"/>
        <v>74.289999999999992</v>
      </c>
      <c r="AT11" s="53">
        <f t="shared" si="6"/>
        <v>19.289999999999992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9094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>
        <v>10</v>
      </c>
      <c r="T12" s="31"/>
      <c r="U12" s="31"/>
      <c r="V12" s="31"/>
      <c r="W12" s="31"/>
      <c r="X12" s="31"/>
      <c r="Y12" s="31"/>
      <c r="Z12" s="31"/>
      <c r="AA12" s="31">
        <v>10</v>
      </c>
      <c r="AB12" s="31"/>
      <c r="AC12" s="35">
        <f>D12*1+E12*999+F12*499+G12*75+H12*50+I12*30+K12*20+L12*19+M12*10+P12*9+N12*10+J12*29+S12*191+V12*4744+W12*110+X12*450+Y12*110+Z12*191+AA12*188+AB12*182+U12*30+T12*350+R12*4+Q12*5+O12*9</f>
        <v>12884</v>
      </c>
      <c r="AD12" s="31">
        <f>D12*1</f>
        <v>9094</v>
      </c>
      <c r="AE12" s="49">
        <f>D12*2.75%</f>
        <v>250.08500000000001</v>
      </c>
      <c r="AF12" s="49">
        <f>AD12*0.95%</f>
        <v>86.393000000000001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250.08500000000001</v>
      </c>
      <c r="AP12" s="51"/>
      <c r="AQ12" s="40">
        <v>63</v>
      </c>
      <c r="AR12" s="41">
        <f t="shared" si="10"/>
        <v>12570.915000000001</v>
      </c>
      <c r="AS12" s="52">
        <f>AF12+AH12+AI12</f>
        <v>86.393000000000001</v>
      </c>
      <c r="AT12" s="53">
        <f>AS12-AQ12-AN12</f>
        <v>23.393000000000001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9023</v>
      </c>
      <c r="E13" s="48"/>
      <c r="F13" s="47"/>
      <c r="G13" s="48"/>
      <c r="H13" s="48"/>
      <c r="I13" s="48"/>
      <c r="J13" s="48"/>
      <c r="K13" s="48">
        <v>10</v>
      </c>
      <c r="L13" s="48"/>
      <c r="M13" s="48"/>
      <c r="N13" s="48"/>
      <c r="O13" s="48"/>
      <c r="P13" s="48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9313</v>
      </c>
      <c r="AD13" s="31">
        <f t="shared" si="1"/>
        <v>9023</v>
      </c>
      <c r="AE13" s="49">
        <f t="shared" si="2"/>
        <v>248.13249999999999</v>
      </c>
      <c r="AF13" s="49">
        <f t="shared" si="3"/>
        <v>85.718499999999992</v>
      </c>
      <c r="AG13" s="36">
        <f t="shared" si="7"/>
        <v>7.9749999999999996</v>
      </c>
      <c r="AH13" s="49">
        <f t="shared" si="4"/>
        <v>2.7549999999999999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248.6825</v>
      </c>
      <c r="AP13" s="51"/>
      <c r="AQ13" s="40">
        <v>66</v>
      </c>
      <c r="AR13" s="41">
        <f t="shared" si="10"/>
        <v>8990.8924999999999</v>
      </c>
      <c r="AS13" s="52">
        <f t="shared" si="5"/>
        <v>88.473499999999987</v>
      </c>
      <c r="AT13" s="53">
        <f>AS13-AQ13-AN13</f>
        <v>22.473499999999987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26671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>
        <v>5</v>
      </c>
      <c r="AA14" s="31">
        <v>5</v>
      </c>
      <c r="AB14" s="31"/>
      <c r="AC14" s="35">
        <f t="shared" si="0"/>
        <v>30476</v>
      </c>
      <c r="AD14" s="31">
        <f t="shared" si="1"/>
        <v>26671</v>
      </c>
      <c r="AE14" s="49">
        <f t="shared" si="2"/>
        <v>733.45249999999999</v>
      </c>
      <c r="AF14" s="49">
        <f t="shared" si="3"/>
        <v>253.37449999999998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733.45249999999999</v>
      </c>
      <c r="AP14" s="51"/>
      <c r="AQ14" s="40">
        <v>193</v>
      </c>
      <c r="AR14" s="41">
        <f>AC14-AE14-AG14-AJ14-AK14-AL14-AM14-AN14-AP14-AQ14</f>
        <v>29549.547500000001</v>
      </c>
      <c r="AS14" s="52">
        <f t="shared" si="5"/>
        <v>253.37449999999998</v>
      </c>
      <c r="AT14" s="60">
        <f t="shared" si="6"/>
        <v>60.374499999999983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14310</v>
      </c>
      <c r="E15" s="48"/>
      <c r="F15" s="47"/>
      <c r="G15" s="48"/>
      <c r="H15" s="48"/>
      <c r="I15" s="48"/>
      <c r="J15" s="48"/>
      <c r="K15" s="48">
        <v>50</v>
      </c>
      <c r="L15" s="48"/>
      <c r="M15" s="48"/>
      <c r="N15" s="48"/>
      <c r="O15" s="48"/>
      <c r="P15" s="48">
        <v>10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15400</v>
      </c>
      <c r="AD15" s="31">
        <f t="shared" si="1"/>
        <v>14310</v>
      </c>
      <c r="AE15" s="49">
        <f t="shared" si="2"/>
        <v>393.52499999999998</v>
      </c>
      <c r="AF15" s="49">
        <f t="shared" si="3"/>
        <v>135.94499999999999</v>
      </c>
      <c r="AG15" s="36">
        <f t="shared" si="7"/>
        <v>29.975000000000001</v>
      </c>
      <c r="AH15" s="49">
        <f t="shared" si="4"/>
        <v>10.355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395.17500000000001</v>
      </c>
      <c r="AP15" s="51"/>
      <c r="AQ15" s="40">
        <v>120</v>
      </c>
      <c r="AR15" s="41">
        <f t="shared" si="10"/>
        <v>14856.5</v>
      </c>
      <c r="AS15" s="52">
        <f>AF15+AH15+AI15</f>
        <v>146.29999999999998</v>
      </c>
      <c r="AT15" s="53">
        <f>AS15-AQ15-AN15</f>
        <v>26.299999999999983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22110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22710</v>
      </c>
      <c r="AD16" s="31">
        <f t="shared" si="1"/>
        <v>22110</v>
      </c>
      <c r="AE16" s="49">
        <f t="shared" si="2"/>
        <v>608.02499999999998</v>
      </c>
      <c r="AF16" s="49">
        <f t="shared" si="3"/>
        <v>210.04499999999999</v>
      </c>
      <c r="AG16" s="36">
        <f t="shared" si="7"/>
        <v>16.5</v>
      </c>
      <c r="AH16" s="49">
        <f t="shared" si="4"/>
        <v>5.7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609.67499999999995</v>
      </c>
      <c r="AP16" s="51"/>
      <c r="AQ16" s="40">
        <v>136</v>
      </c>
      <c r="AR16" s="41">
        <f>AC16-AE16-AG16-AJ16-AK16-AL16-AM16-AN16-AP16-AQ16</f>
        <v>21949.474999999999</v>
      </c>
      <c r="AS16" s="52">
        <f t="shared" si="5"/>
        <v>215.74499999999998</v>
      </c>
      <c r="AT16" s="53">
        <f t="shared" si="6"/>
        <v>79.744999999999976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17498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17498</v>
      </c>
      <c r="AD17" s="31">
        <f>D17*1</f>
        <v>17498</v>
      </c>
      <c r="AE17" s="49">
        <f>D17*2.75%</f>
        <v>481.19499999999999</v>
      </c>
      <c r="AF17" s="49">
        <f>AD17*0.95%</f>
        <v>166.23099999999999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481.19499999999999</v>
      </c>
      <c r="AP17" s="51"/>
      <c r="AQ17" s="40">
        <v>100</v>
      </c>
      <c r="AR17" s="41">
        <f>AC17-AE17-AG17-AJ17-AK17-AL17-AM17-AN17-AP17-AQ17</f>
        <v>16916.805</v>
      </c>
      <c r="AS17" s="52">
        <f>AF17+AH17+AI17</f>
        <v>166.23099999999999</v>
      </c>
      <c r="AT17" s="53">
        <f>AS17-AQ17-AN17</f>
        <v>66.230999999999995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9973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9973</v>
      </c>
      <c r="AD18" s="31">
        <f>D18*1</f>
        <v>9973</v>
      </c>
      <c r="AE18" s="49">
        <f>D18*2.75%</f>
        <v>274.25749999999999</v>
      </c>
      <c r="AF18" s="49">
        <f>AD18*0.95%</f>
        <v>94.743499999999997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274.25749999999999</v>
      </c>
      <c r="AP18" s="51"/>
      <c r="AQ18" s="40">
        <v>200</v>
      </c>
      <c r="AR18" s="41">
        <f t="shared" si="10"/>
        <v>9498.7425000000003</v>
      </c>
      <c r="AS18" s="52">
        <f>AF18+AH18+AI18</f>
        <v>94.743499999999997</v>
      </c>
      <c r="AT18" s="53">
        <f>AS18-AQ18-AN18</f>
        <v>-105.2565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20077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20077</v>
      </c>
      <c r="AD19" s="31">
        <f t="shared" si="1"/>
        <v>20077</v>
      </c>
      <c r="AE19" s="49">
        <f t="shared" si="2"/>
        <v>552.11749999999995</v>
      </c>
      <c r="AF19" s="49">
        <f t="shared" si="3"/>
        <v>190.73149999999998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552.11749999999995</v>
      </c>
      <c r="AP19" s="51"/>
      <c r="AQ19" s="63">
        <v>199</v>
      </c>
      <c r="AR19" s="64">
        <f>AC19-AE19-AG19-AJ19-AK19-AL19-AM19-AN19-AP19-AQ19</f>
        <v>19325.8825</v>
      </c>
      <c r="AS19" s="52">
        <f t="shared" si="5"/>
        <v>190.73149999999998</v>
      </c>
      <c r="AT19" s="52">
        <f t="shared" si="6"/>
        <v>-8.2685000000000173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9147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9147</v>
      </c>
      <c r="AD20" s="31">
        <f t="shared" si="1"/>
        <v>9147</v>
      </c>
      <c r="AE20" s="49">
        <f t="shared" si="2"/>
        <v>251.54249999999999</v>
      </c>
      <c r="AF20" s="49">
        <f t="shared" si="3"/>
        <v>86.896500000000003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251.54249999999999</v>
      </c>
      <c r="AP20" s="51"/>
      <c r="AQ20" s="63">
        <v>130</v>
      </c>
      <c r="AR20" s="64">
        <f>AC20-AE20-AG20-AJ20-AK20-AL20-AM20-AN20-AP20-AQ20</f>
        <v>8765.4575000000004</v>
      </c>
      <c r="AS20" s="52">
        <f>AF20+AH20+AI20</f>
        <v>86.896500000000003</v>
      </c>
      <c r="AT20" s="52">
        <f>AS20-AQ20-AN20</f>
        <v>-43.103499999999997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12004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12004</v>
      </c>
      <c r="AD21" s="31">
        <f t="shared" si="1"/>
        <v>12004</v>
      </c>
      <c r="AE21" s="49">
        <f t="shared" si="2"/>
        <v>330.11</v>
      </c>
      <c r="AF21" s="49">
        <f t="shared" si="3"/>
        <v>114.038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330.11</v>
      </c>
      <c r="AP21" s="51"/>
      <c r="AQ21" s="63">
        <v>84</v>
      </c>
      <c r="AR21" s="65">
        <f t="shared" si="10"/>
        <v>11589.89</v>
      </c>
      <c r="AS21" s="52">
        <f t="shared" ref="AS21:AS28" si="11">AF21+AH21+AI21</f>
        <v>114.038</v>
      </c>
      <c r="AT21" s="52">
        <f t="shared" ref="AT21:AT28" si="12">AS21-AQ21-AN21</f>
        <v>30.037999999999997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23749</v>
      </c>
      <c r="E22" s="48"/>
      <c r="F22" s="47"/>
      <c r="G22" s="48"/>
      <c r="H22" s="48"/>
      <c r="I22" s="48"/>
      <c r="J22" s="48"/>
      <c r="K22" s="48">
        <v>50</v>
      </c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24749</v>
      </c>
      <c r="AD22" s="31">
        <f t="shared" si="1"/>
        <v>23749</v>
      </c>
      <c r="AE22" s="49">
        <f t="shared" si="2"/>
        <v>653.09749999999997</v>
      </c>
      <c r="AF22" s="49">
        <f t="shared" si="3"/>
        <v>225.6155</v>
      </c>
      <c r="AG22" s="36">
        <f t="shared" si="7"/>
        <v>27.5</v>
      </c>
      <c r="AH22" s="49">
        <f t="shared" si="4"/>
        <v>9.5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654.47249999999997</v>
      </c>
      <c r="AP22" s="51"/>
      <c r="AQ22" s="63">
        <v>190</v>
      </c>
      <c r="AR22" s="65">
        <f>AC22-AE22-AG22-AJ22-AK22-AL22-AM22-AN22-AP22-AQ22</f>
        <v>23878.4025</v>
      </c>
      <c r="AS22" s="52">
        <f>AF22+AH22+AI22</f>
        <v>235.1155</v>
      </c>
      <c r="AT22" s="52">
        <f>AS22-AQ22-AN22</f>
        <v>45.115499999999997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11039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11039</v>
      </c>
      <c r="AD23" s="31">
        <f t="shared" si="1"/>
        <v>11039</v>
      </c>
      <c r="AE23" s="49">
        <f t="shared" si="2"/>
        <v>303.57249999999999</v>
      </c>
      <c r="AF23" s="49">
        <f t="shared" si="3"/>
        <v>104.87049999999999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303.57249999999999</v>
      </c>
      <c r="AP23" s="51"/>
      <c r="AQ23" s="63">
        <v>110</v>
      </c>
      <c r="AR23" s="65">
        <f t="shared" si="10"/>
        <v>10625.4275</v>
      </c>
      <c r="AS23" s="52">
        <f t="shared" si="11"/>
        <v>104.87049999999999</v>
      </c>
      <c r="AT23" s="52">
        <f t="shared" si="12"/>
        <v>-5.1295000000000073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23949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23949</v>
      </c>
      <c r="AD24" s="31">
        <f t="shared" si="1"/>
        <v>23949</v>
      </c>
      <c r="AE24" s="49">
        <f t="shared" si="2"/>
        <v>658.59749999999997</v>
      </c>
      <c r="AF24" s="49">
        <f t="shared" si="3"/>
        <v>227.5155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658.59749999999997</v>
      </c>
      <c r="AP24" s="51"/>
      <c r="AQ24" s="63">
        <v>130</v>
      </c>
      <c r="AR24" s="65">
        <f t="shared" si="10"/>
        <v>23160.4025</v>
      </c>
      <c r="AS24" s="52">
        <f t="shared" si="11"/>
        <v>227.5155</v>
      </c>
      <c r="AT24" s="52">
        <f t="shared" si="12"/>
        <v>97.515500000000003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13761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13761</v>
      </c>
      <c r="AD25" s="31">
        <f t="shared" si="1"/>
        <v>13761</v>
      </c>
      <c r="AE25" s="49">
        <f t="shared" si="2"/>
        <v>378.42750000000001</v>
      </c>
      <c r="AF25" s="49">
        <f t="shared" si="3"/>
        <v>130.7295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378.42750000000001</v>
      </c>
      <c r="AP25" s="51"/>
      <c r="AQ25" s="63">
        <v>130</v>
      </c>
      <c r="AR25" s="65">
        <f t="shared" si="10"/>
        <v>13252.5725</v>
      </c>
      <c r="AS25" s="52">
        <f t="shared" si="11"/>
        <v>130.7295</v>
      </c>
      <c r="AT25" s="52">
        <f t="shared" si="12"/>
        <v>0.72950000000000159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14943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14943</v>
      </c>
      <c r="AD26" s="31">
        <f t="shared" si="1"/>
        <v>14943</v>
      </c>
      <c r="AE26" s="49">
        <f t="shared" si="2"/>
        <v>410.9325</v>
      </c>
      <c r="AF26" s="49">
        <f t="shared" si="3"/>
        <v>141.95849999999999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410.9325</v>
      </c>
      <c r="AP26" s="51"/>
      <c r="AQ26" s="63">
        <v>132</v>
      </c>
      <c r="AR26" s="65">
        <f t="shared" si="10"/>
        <v>14400.067499999999</v>
      </c>
      <c r="AS26" s="52">
        <f t="shared" si="11"/>
        <v>141.95849999999999</v>
      </c>
      <c r="AT26" s="52">
        <f t="shared" si="12"/>
        <v>9.9584999999999866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8738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90</v>
      </c>
      <c r="N27" s="48"/>
      <c r="O27" s="48"/>
      <c r="P27" s="48"/>
      <c r="Q27" s="31"/>
      <c r="R27" s="31"/>
      <c r="S27" s="31">
        <v>19</v>
      </c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17147</v>
      </c>
      <c r="AD27" s="31">
        <f t="shared" si="1"/>
        <v>8738</v>
      </c>
      <c r="AE27" s="49">
        <f t="shared" si="2"/>
        <v>240.29499999999999</v>
      </c>
      <c r="AF27" s="49">
        <f t="shared" si="3"/>
        <v>83.010999999999996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245.52</v>
      </c>
      <c r="AP27" s="51"/>
      <c r="AQ27" s="63">
        <v>150</v>
      </c>
      <c r="AR27" s="65">
        <f t="shared" si="10"/>
        <v>16676.955000000002</v>
      </c>
      <c r="AS27" s="52">
        <f t="shared" si="11"/>
        <v>110.56099999999999</v>
      </c>
      <c r="AT27" s="52">
        <f t="shared" si="12"/>
        <v>-39.439000000000007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 t="shared" ref="D29:AQ29" si="14">SUM(D7:D28)</f>
        <v>312052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150</v>
      </c>
      <c r="N29" s="81">
        <f t="shared" si="15"/>
        <v>0</v>
      </c>
      <c r="O29" s="81">
        <f>SUM(O7:O27)</f>
        <v>0</v>
      </c>
      <c r="P29" s="81">
        <f>SUM(P7:P27)</f>
        <v>20</v>
      </c>
      <c r="Q29" s="81">
        <f t="shared" si="14"/>
        <v>0</v>
      </c>
      <c r="R29" s="81">
        <f t="shared" si="14"/>
        <v>0</v>
      </c>
      <c r="S29" s="81">
        <f t="shared" si="14"/>
        <v>46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28</v>
      </c>
      <c r="AB29" s="81">
        <f t="shared" si="14"/>
        <v>0</v>
      </c>
      <c r="AC29" s="82">
        <f t="shared" si="14"/>
        <v>332937</v>
      </c>
      <c r="AD29" s="82">
        <f t="shared" si="14"/>
        <v>312052</v>
      </c>
      <c r="AE29" s="82">
        <f t="shared" si="14"/>
        <v>8581.4299999999985</v>
      </c>
      <c r="AF29" s="82">
        <f t="shared" si="14"/>
        <v>2964.4939999999997</v>
      </c>
      <c r="AG29" s="82">
        <f t="shared" si="14"/>
        <v>161.69999999999999</v>
      </c>
      <c r="AH29" s="82">
        <f t="shared" si="14"/>
        <v>55.86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8591.8799999999992</v>
      </c>
      <c r="AP29" s="82">
        <f t="shared" si="14"/>
        <v>0</v>
      </c>
      <c r="AQ29" s="84">
        <f t="shared" si="14"/>
        <v>2675</v>
      </c>
      <c r="AR29" s="85">
        <f>SUM(AR7:AR28)</f>
        <v>321518.87</v>
      </c>
      <c r="AS29" s="85">
        <f>SUM(AS7:AS28)</f>
        <v>3020.3539999999998</v>
      </c>
      <c r="AT29" s="85">
        <f>SUM(AT7:AT28)</f>
        <v>345.35399999999987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7"/>
      <c r="C30" s="284"/>
      <c r="D30" s="90">
        <f t="shared" ref="D30:AB30" si="16">D4+D5-D29</f>
        <v>970234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1580</v>
      </c>
      <c r="L30" s="90">
        <f t="shared" si="16"/>
        <v>0</v>
      </c>
      <c r="M30" s="90">
        <f>M4+M5-M29</f>
        <v>1360</v>
      </c>
      <c r="N30" s="90">
        <f t="shared" si="16"/>
        <v>0</v>
      </c>
      <c r="O30" s="90">
        <f t="shared" si="16"/>
        <v>1320</v>
      </c>
      <c r="P30" s="90">
        <f t="shared" si="16"/>
        <v>740</v>
      </c>
      <c r="Q30" s="90">
        <f t="shared" si="16"/>
        <v>0</v>
      </c>
      <c r="R30" s="90">
        <f t="shared" si="16"/>
        <v>0</v>
      </c>
      <c r="S30" s="90">
        <f>S4+S5-S29</f>
        <v>1351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284</v>
      </c>
      <c r="AA30" s="90">
        <f t="shared" si="16"/>
        <v>350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-20</v>
      </c>
      <c r="L31" s="97"/>
      <c r="M31" s="97">
        <v>-100</v>
      </c>
      <c r="N31" s="97"/>
      <c r="O31" s="97">
        <v>-10</v>
      </c>
      <c r="P31" s="97">
        <v>-190</v>
      </c>
      <c r="Q31" s="96"/>
      <c r="R31" s="96"/>
      <c r="S31" s="95"/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273"/>
      <c r="E33" s="273"/>
      <c r="F33" s="273"/>
      <c r="G33" s="273"/>
      <c r="H33" s="273"/>
      <c r="I33" s="273"/>
      <c r="J33" s="273"/>
      <c r="K33" s="273"/>
      <c r="L33" s="112"/>
      <c r="M33" s="112"/>
      <c r="P33" s="5"/>
      <c r="Q33" s="5"/>
      <c r="R33" s="5"/>
      <c r="AR33" s="102">
        <v>17203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114"/>
      <c r="N34" s="44"/>
      <c r="O34" s="44"/>
      <c r="P34" s="5"/>
      <c r="Q34" s="5"/>
      <c r="AC34" s="99"/>
      <c r="AQ34" s="5"/>
      <c r="AR34" s="67">
        <v>31925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112"/>
      <c r="M36" s="114"/>
      <c r="O36" s="5"/>
      <c r="P36" s="5"/>
      <c r="Q36" s="5"/>
      <c r="AQ36" s="5"/>
      <c r="AR36" s="67">
        <v>14856</v>
      </c>
      <c r="AS36" s="67" t="s">
        <v>102</v>
      </c>
      <c r="AT36" s="67"/>
    </row>
    <row r="37" spans="1:48" ht="15.7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114"/>
      <c r="O37" s="99"/>
      <c r="AR37" s="50">
        <v>38711</v>
      </c>
      <c r="AS37" s="67" t="s">
        <v>94</v>
      </c>
      <c r="AT37" s="67"/>
    </row>
    <row r="38" spans="1:48" ht="15.7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112"/>
      <c r="M38" s="112"/>
      <c r="AR38" s="67">
        <v>10200</v>
      </c>
      <c r="AS38" s="67" t="s">
        <v>82</v>
      </c>
      <c r="AT38" s="67"/>
    </row>
    <row r="39" spans="1:48" ht="15.7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131502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550" priority="26" stopIfTrue="1" operator="greaterThan">
      <formula>0</formula>
    </cfRule>
  </conditionalFormatting>
  <conditionalFormatting sqref="AQ32">
    <cfRule type="cellIs" dxfId="549" priority="24" operator="greaterThan">
      <formula>$AQ$7:$AQ$18&lt;100</formula>
    </cfRule>
    <cfRule type="cellIs" dxfId="548" priority="25" operator="greaterThan">
      <formula>100</formula>
    </cfRule>
  </conditionalFormatting>
  <conditionalFormatting sqref="K4:P30 D30:J30 Q30:AB30">
    <cfRule type="cellIs" dxfId="547" priority="23" operator="equal">
      <formula>212030016606640</formula>
    </cfRule>
  </conditionalFormatting>
  <conditionalFormatting sqref="K4:K30 L29:P29 D30:J30 L30:AB30">
    <cfRule type="cellIs" dxfId="546" priority="21" operator="equal">
      <formula>$K$4</formula>
    </cfRule>
    <cfRule type="cellIs" dxfId="545" priority="22" operator="equal">
      <formula>2120</formula>
    </cfRule>
  </conditionalFormatting>
  <conditionalFormatting sqref="M4:N30 D30:L30">
    <cfRule type="cellIs" dxfId="544" priority="19" operator="equal">
      <formula>$M$4</formula>
    </cfRule>
    <cfRule type="cellIs" dxfId="543" priority="20" operator="equal">
      <formula>300</formula>
    </cfRule>
  </conditionalFormatting>
  <conditionalFormatting sqref="O4:O30">
    <cfRule type="cellIs" dxfId="542" priority="17" operator="equal">
      <formula>$O$4</formula>
    </cfRule>
    <cfRule type="cellIs" dxfId="541" priority="18" operator="equal">
      <formula>1660</formula>
    </cfRule>
  </conditionalFormatting>
  <conditionalFormatting sqref="P4:P30">
    <cfRule type="cellIs" dxfId="540" priority="15" operator="equal">
      <formula>$P$4</formula>
    </cfRule>
    <cfRule type="cellIs" dxfId="539" priority="16" operator="equal">
      <formula>6640</formula>
    </cfRule>
  </conditionalFormatting>
  <conditionalFormatting sqref="AT6:AT29">
    <cfRule type="cellIs" dxfId="538" priority="14" operator="lessThan">
      <formula>0</formula>
    </cfRule>
  </conditionalFormatting>
  <conditionalFormatting sqref="AT7:AT18">
    <cfRule type="cellIs" dxfId="537" priority="11" operator="lessThan">
      <formula>0</formula>
    </cfRule>
    <cfRule type="cellIs" dxfId="536" priority="12" operator="lessThan">
      <formula>0</formula>
    </cfRule>
    <cfRule type="cellIs" dxfId="535" priority="13" operator="lessThan">
      <formula>0</formula>
    </cfRule>
  </conditionalFormatting>
  <conditionalFormatting sqref="K4:K29 L29:P29">
    <cfRule type="cellIs" dxfId="534" priority="10" operator="equal">
      <formula>$K$4</formula>
    </cfRule>
  </conditionalFormatting>
  <conditionalFormatting sqref="D4:D30">
    <cfRule type="cellIs" dxfId="533" priority="9" operator="equal">
      <formula>$D$4</formula>
    </cfRule>
  </conditionalFormatting>
  <conditionalFormatting sqref="S4:S30">
    <cfRule type="cellIs" dxfId="532" priority="8" operator="equal">
      <formula>$S$4</formula>
    </cfRule>
  </conditionalFormatting>
  <conditionalFormatting sqref="Z4:Z30">
    <cfRule type="cellIs" dxfId="531" priority="7" operator="equal">
      <formula>$Z$4</formula>
    </cfRule>
  </conditionalFormatting>
  <conditionalFormatting sqref="AA4:AA30">
    <cfRule type="cellIs" dxfId="530" priority="6" operator="equal">
      <formula>$AA$4</formula>
    </cfRule>
  </conditionalFormatting>
  <conditionalFormatting sqref="AB4:AB30">
    <cfRule type="cellIs" dxfId="529" priority="5" operator="equal">
      <formula>$AB$4</formula>
    </cfRule>
  </conditionalFormatting>
  <conditionalFormatting sqref="AB30">
    <cfRule type="cellIs" dxfId="528" priority="4" operator="equal">
      <formula>$AB$4</formula>
    </cfRule>
  </conditionalFormatting>
  <conditionalFormatting sqref="AT7:AT29">
    <cfRule type="cellIs" dxfId="527" priority="1" operator="lessThan">
      <formula>0</formula>
    </cfRule>
    <cfRule type="cellIs" dxfId="526" priority="2" operator="lessThan">
      <formula>0</formula>
    </cfRule>
    <cfRule type="cellIs" dxfId="525" priority="3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>
      <c r="A3" s="264" t="s">
        <v>106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>
      <c r="A4" s="267" t="s">
        <v>3</v>
      </c>
      <c r="B4" s="267"/>
      <c r="C4" s="2"/>
      <c r="D4" s="2">
        <v>970234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1580</v>
      </c>
      <c r="L4" s="4">
        <v>0</v>
      </c>
      <c r="M4" s="267">
        <v>1360</v>
      </c>
      <c r="N4" s="267"/>
      <c r="O4" s="4">
        <v>1320</v>
      </c>
      <c r="P4" s="4">
        <v>740</v>
      </c>
      <c r="Q4" s="3">
        <v>0</v>
      </c>
      <c r="R4" s="3">
        <v>0</v>
      </c>
      <c r="S4" s="3">
        <v>1351</v>
      </c>
      <c r="T4" s="3"/>
      <c r="U4" s="3"/>
      <c r="V4" s="3"/>
      <c r="W4" s="3"/>
      <c r="X4" s="3"/>
      <c r="Y4" s="3"/>
      <c r="Z4" s="3">
        <v>284</v>
      </c>
      <c r="AA4" s="3">
        <v>350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9000</v>
      </c>
      <c r="E7" s="33"/>
      <c r="F7" s="32"/>
      <c r="G7" s="33"/>
      <c r="H7" s="33"/>
      <c r="I7" s="33"/>
      <c r="J7" s="33"/>
      <c r="K7" s="33">
        <v>650</v>
      </c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22090</v>
      </c>
      <c r="AD7" s="34">
        <f t="shared" ref="AD7:AD28" si="1">D7*1</f>
        <v>9000</v>
      </c>
      <c r="AE7" s="36">
        <f t="shared" ref="AE7:AE28" si="2">D7*2.75%</f>
        <v>247.5</v>
      </c>
      <c r="AF7" s="36">
        <f t="shared" ref="AF7:AF28" si="3">AD7*0.95%</f>
        <v>85.5</v>
      </c>
      <c r="AG7" s="36">
        <f>SUM(E7*999+F7*499+G7*75+H7*50+I7*30+K7*20+L7*19+M7*10+P7*9+N7*10+J7*29+R7*4+Q7*5+O7*9)*2.8%</f>
        <v>366.52</v>
      </c>
      <c r="AH7" s="36">
        <f t="shared" ref="AH7:AH28" si="4">SUM(E7*999+F7*499+G7*75+H7*50+I7*30+J7*29+K7*20+L7*19+M7*10+N7*10+O7*9+P7*9+Q7*5+R7*4)*0.95%</f>
        <v>124.355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265.64999999999998</v>
      </c>
      <c r="AP7" s="39"/>
      <c r="AQ7" s="40">
        <v>84</v>
      </c>
      <c r="AR7" s="41">
        <f>AC7-AE7-AG7-AJ7-AK7-AL7-AM7-AN7-AP7-AQ7</f>
        <v>21391.98</v>
      </c>
      <c r="AS7" s="42">
        <f t="shared" ref="AS7:AS19" si="5">AF7+AH7+AI7</f>
        <v>209.85500000000002</v>
      </c>
      <c r="AT7" s="43">
        <f t="shared" ref="AT7:AT19" si="6">AS7-AQ7-AN7</f>
        <v>125.85500000000002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12128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12128</v>
      </c>
      <c r="AD8" s="31">
        <f t="shared" si="1"/>
        <v>12128</v>
      </c>
      <c r="AE8" s="49">
        <f t="shared" si="2"/>
        <v>333.52</v>
      </c>
      <c r="AF8" s="49">
        <f t="shared" si="3"/>
        <v>115.21599999999999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333.52</v>
      </c>
      <c r="AP8" s="51"/>
      <c r="AQ8" s="40">
        <v>125</v>
      </c>
      <c r="AR8" s="41">
        <f t="shared" ref="AR8:AR28" si="10">AC8-AE8-AG8-AJ8-AK8-AL8-AM8-AN8-AP8-AQ8</f>
        <v>11669.48</v>
      </c>
      <c r="AS8" s="52">
        <f t="shared" si="5"/>
        <v>115.21599999999999</v>
      </c>
      <c r="AT8" s="53">
        <f t="shared" si="6"/>
        <v>-9.784000000000006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11743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6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13829</v>
      </c>
      <c r="AD9" s="31">
        <f t="shared" si="1"/>
        <v>11743</v>
      </c>
      <c r="AE9" s="49">
        <f t="shared" si="2"/>
        <v>322.9325</v>
      </c>
      <c r="AF9" s="49">
        <f t="shared" si="3"/>
        <v>111.5585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322.9325</v>
      </c>
      <c r="AP9" s="51"/>
      <c r="AQ9" s="40">
        <v>106</v>
      </c>
      <c r="AR9" s="41">
        <f t="shared" si="10"/>
        <v>13400.067499999999</v>
      </c>
      <c r="AS9" s="52">
        <f t="shared" si="5"/>
        <v>111.5585</v>
      </c>
      <c r="AT9" s="53">
        <f t="shared" si="6"/>
        <v>5.5584999999999951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6797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6797</v>
      </c>
      <c r="AD10" s="31">
        <f>D10*1</f>
        <v>6797</v>
      </c>
      <c r="AE10" s="49">
        <f>D10*2.75%</f>
        <v>186.91749999999999</v>
      </c>
      <c r="AF10" s="49">
        <f>AD10*0.95%</f>
        <v>64.5715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186.91749999999999</v>
      </c>
      <c r="AP10" s="51"/>
      <c r="AQ10" s="40">
        <v>40</v>
      </c>
      <c r="AR10" s="41">
        <f t="shared" si="10"/>
        <v>6570.0825000000004</v>
      </c>
      <c r="AS10" s="52">
        <f>AF10+AH10+AI10</f>
        <v>64.5715</v>
      </c>
      <c r="AT10" s="53">
        <f>AS10-AQ10-AN10</f>
        <v>24.5715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4844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200</v>
      </c>
      <c r="N11" s="48"/>
      <c r="O11" s="58">
        <v>10</v>
      </c>
      <c r="P11" s="48">
        <v>110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8924</v>
      </c>
      <c r="AD11" s="31">
        <f t="shared" si="1"/>
        <v>4844</v>
      </c>
      <c r="AE11" s="49">
        <f t="shared" si="2"/>
        <v>133.21</v>
      </c>
      <c r="AF11" s="49">
        <f t="shared" si="3"/>
        <v>46.018000000000001</v>
      </c>
      <c r="AG11" s="36">
        <f t="shared" si="7"/>
        <v>112.2</v>
      </c>
      <c r="AH11" s="49">
        <f t="shared" si="4"/>
        <v>38.76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143.38499999999999</v>
      </c>
      <c r="AP11" s="51"/>
      <c r="AQ11" s="40">
        <v>50</v>
      </c>
      <c r="AR11" s="41">
        <f t="shared" si="10"/>
        <v>8628.59</v>
      </c>
      <c r="AS11" s="52">
        <f t="shared" si="5"/>
        <v>84.777999999999992</v>
      </c>
      <c r="AT11" s="53">
        <f t="shared" si="6"/>
        <v>34.777999999999992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5759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5759</v>
      </c>
      <c r="AD12" s="31">
        <f>D12*1</f>
        <v>5759</v>
      </c>
      <c r="AE12" s="49">
        <f>D12*2.75%</f>
        <v>158.3725</v>
      </c>
      <c r="AF12" s="49">
        <f>AD12*0.95%</f>
        <v>54.710499999999996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158.3725</v>
      </c>
      <c r="AP12" s="51"/>
      <c r="AQ12" s="40">
        <v>40</v>
      </c>
      <c r="AR12" s="41">
        <f t="shared" si="10"/>
        <v>5560.6274999999996</v>
      </c>
      <c r="AS12" s="52">
        <f>AF12+AH12+AI12</f>
        <v>54.710499999999996</v>
      </c>
      <c r="AT12" s="53">
        <f>AS12-AQ12-AN12</f>
        <v>14.710499999999996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3550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3550</v>
      </c>
      <c r="AD13" s="31">
        <f t="shared" si="1"/>
        <v>3550</v>
      </c>
      <c r="AE13" s="49">
        <f t="shared" si="2"/>
        <v>97.625</v>
      </c>
      <c r="AF13" s="49">
        <f t="shared" si="3"/>
        <v>33.725000000000001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97.625</v>
      </c>
      <c r="AP13" s="51"/>
      <c r="AQ13" s="40">
        <v>32</v>
      </c>
      <c r="AR13" s="41">
        <f t="shared" si="10"/>
        <v>3420.375</v>
      </c>
      <c r="AS13" s="52">
        <f t="shared" si="5"/>
        <v>33.725000000000001</v>
      </c>
      <c r="AT13" s="53">
        <f>AS13-AQ13-AN13</f>
        <v>1.7250000000000014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12993</v>
      </c>
      <c r="E14" s="48"/>
      <c r="F14" s="47"/>
      <c r="G14" s="48"/>
      <c r="H14" s="48"/>
      <c r="I14" s="48"/>
      <c r="J14" s="48"/>
      <c r="K14" s="48"/>
      <c r="L14" s="48"/>
      <c r="M14" s="48">
        <v>60</v>
      </c>
      <c r="N14" s="48"/>
      <c r="O14" s="48"/>
      <c r="P14" s="48"/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>
        <v>2</v>
      </c>
      <c r="AA14" s="31">
        <v>5</v>
      </c>
      <c r="AB14" s="31"/>
      <c r="AC14" s="35">
        <f t="shared" si="0"/>
        <v>15870</v>
      </c>
      <c r="AD14" s="31">
        <f t="shared" si="1"/>
        <v>12993</v>
      </c>
      <c r="AE14" s="49">
        <f t="shared" si="2"/>
        <v>357.3075</v>
      </c>
      <c r="AF14" s="49">
        <f t="shared" si="3"/>
        <v>123.4335</v>
      </c>
      <c r="AG14" s="36">
        <f t="shared" si="7"/>
        <v>16.5</v>
      </c>
      <c r="AH14" s="49">
        <f t="shared" si="4"/>
        <v>5.7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358.95749999999998</v>
      </c>
      <c r="AP14" s="51"/>
      <c r="AQ14" s="40">
        <v>107</v>
      </c>
      <c r="AR14" s="41">
        <f>AC14-AE14-AG14-AJ14-AK14-AL14-AM14-AN14-AP14-AQ14</f>
        <v>15389.192499999999</v>
      </c>
      <c r="AS14" s="52">
        <f t="shared" si="5"/>
        <v>129.1335</v>
      </c>
      <c r="AT14" s="60">
        <f t="shared" si="6"/>
        <v>22.133499999999998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>
        <v>5</v>
      </c>
      <c r="AA15" s="31"/>
      <c r="AB15" s="31"/>
      <c r="AC15" s="35">
        <f t="shared" si="0"/>
        <v>13132</v>
      </c>
      <c r="AD15" s="31">
        <f t="shared" si="1"/>
        <v>12177</v>
      </c>
      <c r="AE15" s="49">
        <f t="shared" si="2"/>
        <v>334.86750000000001</v>
      </c>
      <c r="AF15" s="49">
        <f t="shared" si="3"/>
        <v>115.6815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334.86750000000001</v>
      </c>
      <c r="AP15" s="51"/>
      <c r="AQ15" s="40">
        <v>100</v>
      </c>
      <c r="AR15" s="41">
        <f t="shared" si="10"/>
        <v>12697.1325</v>
      </c>
      <c r="AS15" s="52">
        <f>AF15+AH15+AI15</f>
        <v>115.6815</v>
      </c>
      <c r="AT15" s="53">
        <f>AS15-AQ15-AN15</f>
        <v>15.6815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16239</v>
      </c>
      <c r="E16" s="48"/>
      <c r="F16" s="47"/>
      <c r="G16" s="48"/>
      <c r="H16" s="48"/>
      <c r="I16" s="48"/>
      <c r="J16" s="48"/>
      <c r="K16" s="48"/>
      <c r="L16" s="48"/>
      <c r="M16" s="48">
        <v>100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17239</v>
      </c>
      <c r="AD16" s="31">
        <f t="shared" si="1"/>
        <v>16239</v>
      </c>
      <c r="AE16" s="49">
        <f t="shared" si="2"/>
        <v>446.57249999999999</v>
      </c>
      <c r="AF16" s="49">
        <f t="shared" si="3"/>
        <v>154.2705</v>
      </c>
      <c r="AG16" s="36">
        <f t="shared" si="7"/>
        <v>27.5</v>
      </c>
      <c r="AH16" s="49">
        <f t="shared" si="4"/>
        <v>9.5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449.32249999999999</v>
      </c>
      <c r="AP16" s="51"/>
      <c r="AQ16" s="40">
        <v>130</v>
      </c>
      <c r="AR16" s="41">
        <f>AC16-AE16-AG16-AJ16-AK16-AL16-AM16-AN16-AP16-AQ16</f>
        <v>16634.927500000002</v>
      </c>
      <c r="AS16" s="52">
        <f t="shared" si="5"/>
        <v>163.7705</v>
      </c>
      <c r="AT16" s="53">
        <f t="shared" si="6"/>
        <v>33.770499999999998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10377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12287</v>
      </c>
      <c r="AD17" s="31">
        <f>D17*1</f>
        <v>10377</v>
      </c>
      <c r="AE17" s="49">
        <f>D17*2.75%</f>
        <v>285.36750000000001</v>
      </c>
      <c r="AF17" s="49">
        <f>AD17*0.95%</f>
        <v>98.581499999999991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285.36750000000001</v>
      </c>
      <c r="AP17" s="51"/>
      <c r="AQ17" s="40">
        <v>95</v>
      </c>
      <c r="AR17" s="41">
        <f>AC17-AE17-AG17-AJ17-AK17-AL17-AM17-AN17-AP17-AQ17</f>
        <v>11906.6325</v>
      </c>
      <c r="AS17" s="52">
        <f>AF17+AH17+AI17</f>
        <v>98.581499999999991</v>
      </c>
      <c r="AT17" s="53">
        <f>AS17-AQ17-AN17</f>
        <v>3.5814999999999912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9665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>
        <v>10</v>
      </c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9855</v>
      </c>
      <c r="AD18" s="31">
        <f>D18*1</f>
        <v>9665</v>
      </c>
      <c r="AE18" s="49">
        <f>D18*2.75%</f>
        <v>265.78750000000002</v>
      </c>
      <c r="AF18" s="49">
        <f>AD18*0.95%</f>
        <v>91.817499999999995</v>
      </c>
      <c r="AG18" s="36">
        <f t="shared" si="7"/>
        <v>5.2249999999999996</v>
      </c>
      <c r="AH18" s="49">
        <f t="shared" si="4"/>
        <v>1.8049999999999999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266.33749999999998</v>
      </c>
      <c r="AP18" s="51"/>
      <c r="AQ18" s="40">
        <v>150</v>
      </c>
      <c r="AR18" s="41">
        <f t="shared" si="10"/>
        <v>9433.9874999999993</v>
      </c>
      <c r="AS18" s="52">
        <f>AF18+AH18+AI18</f>
        <v>93.622500000000002</v>
      </c>
      <c r="AT18" s="53">
        <f>AS18-AQ18-AN18</f>
        <v>-56.377499999999998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8974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10</v>
      </c>
      <c r="AB19" s="31"/>
      <c r="AC19" s="35">
        <f t="shared" si="0"/>
        <v>15629</v>
      </c>
      <c r="AD19" s="31">
        <f t="shared" si="1"/>
        <v>8974</v>
      </c>
      <c r="AE19" s="49">
        <f t="shared" si="2"/>
        <v>246.785</v>
      </c>
      <c r="AF19" s="49">
        <f t="shared" si="3"/>
        <v>85.253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246.785</v>
      </c>
      <c r="AP19" s="51"/>
      <c r="AQ19" s="63">
        <v>177</v>
      </c>
      <c r="AR19" s="64">
        <f>AC19-AE19-AG19-AJ19-AK19-AL19-AM19-AN19-AP19-AQ19</f>
        <v>15205.215</v>
      </c>
      <c r="AS19" s="52">
        <f t="shared" si="5"/>
        <v>85.253</v>
      </c>
      <c r="AT19" s="52">
        <f t="shared" si="6"/>
        <v>-91.747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6064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6064</v>
      </c>
      <c r="AD20" s="31">
        <f t="shared" si="1"/>
        <v>6064</v>
      </c>
      <c r="AE20" s="49">
        <f t="shared" si="2"/>
        <v>166.76</v>
      </c>
      <c r="AF20" s="49">
        <f t="shared" si="3"/>
        <v>57.607999999999997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166.76</v>
      </c>
      <c r="AP20" s="51"/>
      <c r="AQ20" s="63">
        <v>100</v>
      </c>
      <c r="AR20" s="64">
        <f>AC20-AE20-AG20-AJ20-AK20-AL20-AM20-AN20-AP20-AQ20</f>
        <v>5797.24</v>
      </c>
      <c r="AS20" s="52">
        <f>AF20+AH20+AI20</f>
        <v>57.607999999999997</v>
      </c>
      <c r="AT20" s="52">
        <f>AS20-AQ20-AN20</f>
        <v>-42.392000000000003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5037</v>
      </c>
      <c r="E21" s="48"/>
      <c r="F21" s="47"/>
      <c r="G21" s="48"/>
      <c r="H21" s="48"/>
      <c r="I21" s="48"/>
      <c r="J21" s="48"/>
      <c r="K21" s="48">
        <v>100</v>
      </c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7037</v>
      </c>
      <c r="AD21" s="31">
        <f t="shared" si="1"/>
        <v>5037</v>
      </c>
      <c r="AE21" s="49">
        <f t="shared" si="2"/>
        <v>138.51750000000001</v>
      </c>
      <c r="AF21" s="49">
        <f t="shared" si="3"/>
        <v>47.851500000000001</v>
      </c>
      <c r="AG21" s="36">
        <f t="shared" si="7"/>
        <v>55</v>
      </c>
      <c r="AH21" s="49">
        <f t="shared" si="4"/>
        <v>19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141.26750000000001</v>
      </c>
      <c r="AP21" s="51"/>
      <c r="AQ21" s="63">
        <v>50</v>
      </c>
      <c r="AR21" s="65">
        <f t="shared" si="10"/>
        <v>6793.4825000000001</v>
      </c>
      <c r="AS21" s="52">
        <f t="shared" ref="AS21:AS28" si="11">AF21+AH21+AI21</f>
        <v>66.851500000000001</v>
      </c>
      <c r="AT21" s="52">
        <f t="shared" ref="AT21:AT28" si="12">AS21-AQ21-AN21</f>
        <v>16.851500000000001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11765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93</v>
      </c>
      <c r="AR22" s="65">
        <f>AC22-AE22-AG22-AJ22-AK22-AL22-AM22-AN22-AP22-AQ22</f>
        <v>11400.575000000001</v>
      </c>
      <c r="AS22" s="52">
        <f>AF22+AH22+AI22</f>
        <v>93.765000000000001</v>
      </c>
      <c r="AT22" s="52">
        <f>AS22-AQ22-AN22</f>
        <v>0.76500000000000057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6088</v>
      </c>
      <c r="E23" s="48"/>
      <c r="F23" s="47"/>
      <c r="G23" s="48"/>
      <c r="H23" s="48"/>
      <c r="I23" s="48"/>
      <c r="J23" s="48"/>
      <c r="K23" s="48">
        <v>200</v>
      </c>
      <c r="L23" s="48"/>
      <c r="M23" s="48"/>
      <c r="N23" s="48"/>
      <c r="O23" s="48"/>
      <c r="P23" s="48"/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>
        <v>20</v>
      </c>
      <c r="AB23" s="31"/>
      <c r="AC23" s="35">
        <f t="shared" si="0"/>
        <v>18623</v>
      </c>
      <c r="AD23" s="31">
        <f t="shared" si="1"/>
        <v>6088</v>
      </c>
      <c r="AE23" s="49">
        <f t="shared" si="2"/>
        <v>167.42</v>
      </c>
      <c r="AF23" s="49">
        <f t="shared" si="3"/>
        <v>57.835999999999999</v>
      </c>
      <c r="AG23" s="36">
        <f t="shared" si="7"/>
        <v>110</v>
      </c>
      <c r="AH23" s="49">
        <f t="shared" si="4"/>
        <v>38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172.92</v>
      </c>
      <c r="AP23" s="51"/>
      <c r="AQ23" s="63">
        <v>60</v>
      </c>
      <c r="AR23" s="65">
        <f t="shared" si="10"/>
        <v>18285.580000000002</v>
      </c>
      <c r="AS23" s="52">
        <f t="shared" si="11"/>
        <v>95.835999999999999</v>
      </c>
      <c r="AT23" s="52">
        <f t="shared" si="12"/>
        <v>35.835999999999999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11676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11676</v>
      </c>
      <c r="AD24" s="31">
        <f t="shared" si="1"/>
        <v>11676</v>
      </c>
      <c r="AE24" s="49">
        <f t="shared" si="2"/>
        <v>321.08999999999997</v>
      </c>
      <c r="AF24" s="49">
        <f t="shared" si="3"/>
        <v>110.922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321.08999999999997</v>
      </c>
      <c r="AP24" s="51"/>
      <c r="AQ24" s="63">
        <v>95</v>
      </c>
      <c r="AR24" s="65">
        <f t="shared" si="10"/>
        <v>11259.91</v>
      </c>
      <c r="AS24" s="52">
        <f t="shared" si="11"/>
        <v>110.922</v>
      </c>
      <c r="AT24" s="52">
        <f t="shared" si="12"/>
        <v>15.921999999999997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6093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15</v>
      </c>
      <c r="T25" s="31"/>
      <c r="U25" s="31"/>
      <c r="V25" s="31"/>
      <c r="W25" s="31"/>
      <c r="X25" s="31"/>
      <c r="Y25" s="31"/>
      <c r="Z25" s="31">
        <v>20</v>
      </c>
      <c r="AA25" s="31"/>
      <c r="AB25" s="31"/>
      <c r="AC25" s="35">
        <f t="shared" si="0"/>
        <v>12778</v>
      </c>
      <c r="AD25" s="31">
        <f t="shared" si="1"/>
        <v>6093</v>
      </c>
      <c r="AE25" s="49">
        <f t="shared" si="2"/>
        <v>167.5575</v>
      </c>
      <c r="AF25" s="49">
        <f t="shared" si="3"/>
        <v>57.883499999999998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167.5575</v>
      </c>
      <c r="AP25" s="51"/>
      <c r="AQ25" s="63">
        <v>60</v>
      </c>
      <c r="AR25" s="65">
        <f t="shared" si="10"/>
        <v>12550.442499999999</v>
      </c>
      <c r="AS25" s="52">
        <f t="shared" si="11"/>
        <v>57.883499999999998</v>
      </c>
      <c r="AT25" s="52">
        <f t="shared" si="12"/>
        <v>-2.116500000000002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8582</v>
      </c>
      <c r="E26" s="48"/>
      <c r="F26" s="47"/>
      <c r="G26" s="48"/>
      <c r="H26" s="48"/>
      <c r="I26" s="48"/>
      <c r="J26" s="48"/>
      <c r="K26" s="47"/>
      <c r="L26" s="48"/>
      <c r="M26" s="48">
        <v>10</v>
      </c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8682</v>
      </c>
      <c r="AD26" s="31">
        <f t="shared" si="1"/>
        <v>8582</v>
      </c>
      <c r="AE26" s="49">
        <f t="shared" si="2"/>
        <v>236.005</v>
      </c>
      <c r="AF26" s="49">
        <f t="shared" si="3"/>
        <v>81.528999999999996</v>
      </c>
      <c r="AG26" s="36">
        <f t="shared" si="7"/>
        <v>2.75</v>
      </c>
      <c r="AH26" s="49">
        <f t="shared" si="4"/>
        <v>0.95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236.28</v>
      </c>
      <c r="AP26" s="51"/>
      <c r="AQ26" s="63">
        <v>80</v>
      </c>
      <c r="AR26" s="65">
        <f t="shared" si="10"/>
        <v>8363.2450000000008</v>
      </c>
      <c r="AS26" s="52">
        <f t="shared" si="11"/>
        <v>82.478999999999999</v>
      </c>
      <c r="AT26" s="52">
        <f t="shared" si="12"/>
        <v>2.4789999999999992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6784</v>
      </c>
      <c r="E27" s="48"/>
      <c r="F27" s="47"/>
      <c r="G27" s="48"/>
      <c r="H27" s="48"/>
      <c r="I27" s="48"/>
      <c r="J27" s="48"/>
      <c r="K27" s="47">
        <v>130</v>
      </c>
      <c r="L27" s="48"/>
      <c r="M27" s="48">
        <v>100</v>
      </c>
      <c r="N27" s="48"/>
      <c r="O27" s="48">
        <v>20</v>
      </c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10834</v>
      </c>
      <c r="AD27" s="31">
        <f t="shared" si="1"/>
        <v>6784</v>
      </c>
      <c r="AE27" s="49">
        <f t="shared" si="2"/>
        <v>186.56</v>
      </c>
      <c r="AF27" s="49">
        <f t="shared" si="3"/>
        <v>64.447999999999993</v>
      </c>
      <c r="AG27" s="36">
        <f t="shared" si="7"/>
        <v>111.375</v>
      </c>
      <c r="AH27" s="49">
        <f t="shared" si="4"/>
        <v>38.475000000000001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194.26</v>
      </c>
      <c r="AP27" s="51"/>
      <c r="AQ27" s="63">
        <v>130</v>
      </c>
      <c r="AR27" s="65">
        <f t="shared" si="10"/>
        <v>10406.065000000001</v>
      </c>
      <c r="AS27" s="52">
        <f t="shared" si="11"/>
        <v>102.923</v>
      </c>
      <c r="AT27" s="52">
        <f t="shared" si="12"/>
        <v>-27.076999999999998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 t="shared" ref="D29:AQ29" si="14">SUM(D7:D28)</f>
        <v>184440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1130</v>
      </c>
      <c r="L29" s="81">
        <f t="shared" ref="L29:N29" si="15">SUM(L7:L18)</f>
        <v>0</v>
      </c>
      <c r="M29" s="81">
        <f>SUM(M7:M27)</f>
        <v>480</v>
      </c>
      <c r="N29" s="81">
        <f t="shared" si="15"/>
        <v>0</v>
      </c>
      <c r="O29" s="81">
        <f>SUM(O7:O27)</f>
        <v>50</v>
      </c>
      <c r="P29" s="81">
        <f>SUM(P7:P27)</f>
        <v>140</v>
      </c>
      <c r="Q29" s="81">
        <f t="shared" si="14"/>
        <v>0</v>
      </c>
      <c r="R29" s="81">
        <f t="shared" si="14"/>
        <v>0</v>
      </c>
      <c r="S29" s="81">
        <f t="shared" si="14"/>
        <v>91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27</v>
      </c>
      <c r="AA29" s="81">
        <f t="shared" si="14"/>
        <v>45</v>
      </c>
      <c r="AB29" s="81">
        <f t="shared" si="14"/>
        <v>0</v>
      </c>
      <c r="AC29" s="82">
        <f t="shared" si="14"/>
        <v>244548</v>
      </c>
      <c r="AD29" s="82">
        <f t="shared" si="14"/>
        <v>184440</v>
      </c>
      <c r="AE29" s="82">
        <f t="shared" si="14"/>
        <v>5072.1000000000004</v>
      </c>
      <c r="AF29" s="82">
        <f t="shared" si="14"/>
        <v>1752.18</v>
      </c>
      <c r="AG29" s="82">
        <f t="shared" si="14"/>
        <v>807.07</v>
      </c>
      <c r="AH29" s="82">
        <f t="shared" si="14"/>
        <v>276.54500000000002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5121.6000000000004</v>
      </c>
      <c r="AP29" s="82">
        <f t="shared" si="14"/>
        <v>0</v>
      </c>
      <c r="AQ29" s="84">
        <f t="shared" si="14"/>
        <v>1904</v>
      </c>
      <c r="AR29" s="85">
        <f>SUM(AR7:AR28)</f>
        <v>236764.83</v>
      </c>
      <c r="AS29" s="85">
        <f>SUM(AS7:AS28)</f>
        <v>2028.7250000000001</v>
      </c>
      <c r="AT29" s="85">
        <f>SUM(AT7:AT28)</f>
        <v>124.72499999999997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7"/>
      <c r="C30" s="284"/>
      <c r="D30" s="90">
        <f t="shared" ref="D30:AB30" si="16">D4+D5-D29</f>
        <v>785794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450</v>
      </c>
      <c r="L30" s="90">
        <f t="shared" si="16"/>
        <v>0</v>
      </c>
      <c r="M30" s="90">
        <f>M4+M5-M29</f>
        <v>880</v>
      </c>
      <c r="N30" s="90">
        <f t="shared" si="16"/>
        <v>0</v>
      </c>
      <c r="O30" s="90">
        <f t="shared" si="16"/>
        <v>1270</v>
      </c>
      <c r="P30" s="90">
        <f t="shared" si="16"/>
        <v>5600</v>
      </c>
      <c r="Q30" s="90">
        <f t="shared" si="16"/>
        <v>0</v>
      </c>
      <c r="R30" s="90">
        <f t="shared" si="16"/>
        <v>0</v>
      </c>
      <c r="S30" s="90">
        <f>S4+S5-S29</f>
        <v>1260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257</v>
      </c>
      <c r="AA30" s="90">
        <f t="shared" si="16"/>
        <v>305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273"/>
      <c r="E33" s="273"/>
      <c r="F33" s="273"/>
      <c r="G33" s="273"/>
      <c r="H33" s="273"/>
      <c r="I33" s="273"/>
      <c r="J33" s="273"/>
      <c r="K33" s="273"/>
      <c r="L33" s="112"/>
      <c r="M33" s="112"/>
      <c r="P33" s="5"/>
      <c r="Q33" s="5"/>
      <c r="R33" s="5"/>
      <c r="AR33" s="102">
        <v>28555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114"/>
      <c r="N34" s="44"/>
      <c r="O34" s="44"/>
      <c r="P34" s="5"/>
      <c r="Q34" s="5"/>
      <c r="AC34" s="99"/>
      <c r="AQ34" s="5"/>
      <c r="AR34" s="67">
        <v>13441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112"/>
      <c r="M36" s="114"/>
      <c r="O36" s="5"/>
      <c r="P36" s="5"/>
      <c r="Q36" s="5"/>
      <c r="AQ36" s="5"/>
      <c r="AR36" s="67">
        <v>27553</v>
      </c>
      <c r="AS36" s="67" t="s">
        <v>102</v>
      </c>
      <c r="AT36" s="67"/>
    </row>
    <row r="37" spans="1:48" ht="15.7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114"/>
      <c r="O37" s="99"/>
      <c r="AP37" s="1">
        <v>49780</v>
      </c>
      <c r="AQ37" s="1">
        <v>57204</v>
      </c>
      <c r="AR37" s="50">
        <v>7424</v>
      </c>
      <c r="AS37" s="67" t="s">
        <v>94</v>
      </c>
      <c r="AT37" s="67"/>
    </row>
    <row r="38" spans="1:48" ht="15.7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112"/>
      <c r="M38" s="112"/>
      <c r="AP38" s="1">
        <f>AQ37-AP37</f>
        <v>7424</v>
      </c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111280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524" priority="26" stopIfTrue="1" operator="greaterThan">
      <formula>0</formula>
    </cfRule>
  </conditionalFormatting>
  <conditionalFormatting sqref="AQ32">
    <cfRule type="cellIs" dxfId="523" priority="24" operator="greaterThan">
      <formula>$AQ$7:$AQ$18&lt;100</formula>
    </cfRule>
    <cfRule type="cellIs" dxfId="522" priority="25" operator="greaterThan">
      <formula>100</formula>
    </cfRule>
  </conditionalFormatting>
  <conditionalFormatting sqref="K4:P30 D30:J30 Q30:AB30">
    <cfRule type="cellIs" dxfId="521" priority="23" operator="equal">
      <formula>212030016606640</formula>
    </cfRule>
  </conditionalFormatting>
  <conditionalFormatting sqref="K4:K30 L29:P29 D30:J30 L30:AB30">
    <cfRule type="cellIs" dxfId="520" priority="21" operator="equal">
      <formula>$K$4</formula>
    </cfRule>
    <cfRule type="cellIs" dxfId="519" priority="22" operator="equal">
      <formula>2120</formula>
    </cfRule>
  </conditionalFormatting>
  <conditionalFormatting sqref="M4:N30 D30:L30">
    <cfRule type="cellIs" dxfId="518" priority="19" operator="equal">
      <formula>$M$4</formula>
    </cfRule>
    <cfRule type="cellIs" dxfId="517" priority="20" operator="equal">
      <formula>300</formula>
    </cfRule>
  </conditionalFormatting>
  <conditionalFormatting sqref="O4:O30">
    <cfRule type="cellIs" dxfId="516" priority="17" operator="equal">
      <formula>$O$4</formula>
    </cfRule>
    <cfRule type="cellIs" dxfId="515" priority="18" operator="equal">
      <formula>1660</formula>
    </cfRule>
  </conditionalFormatting>
  <conditionalFormatting sqref="P4:P30">
    <cfRule type="cellIs" dxfId="514" priority="15" operator="equal">
      <formula>$P$4</formula>
    </cfRule>
    <cfRule type="cellIs" dxfId="513" priority="16" operator="equal">
      <formula>6640</formula>
    </cfRule>
  </conditionalFormatting>
  <conditionalFormatting sqref="AT6:AT29">
    <cfRule type="cellIs" dxfId="512" priority="14" operator="lessThan">
      <formula>0</formula>
    </cfRule>
  </conditionalFormatting>
  <conditionalFormatting sqref="AT7:AT18">
    <cfRule type="cellIs" dxfId="511" priority="11" operator="lessThan">
      <formula>0</formula>
    </cfRule>
    <cfRule type="cellIs" dxfId="510" priority="12" operator="lessThan">
      <formula>0</formula>
    </cfRule>
    <cfRule type="cellIs" dxfId="509" priority="13" operator="lessThan">
      <formula>0</formula>
    </cfRule>
  </conditionalFormatting>
  <conditionalFormatting sqref="K4:K29 L29:P29">
    <cfRule type="cellIs" dxfId="508" priority="10" operator="equal">
      <formula>$K$4</formula>
    </cfRule>
  </conditionalFormatting>
  <conditionalFormatting sqref="D4:D30">
    <cfRule type="cellIs" dxfId="507" priority="9" operator="equal">
      <formula>$D$4</formula>
    </cfRule>
  </conditionalFormatting>
  <conditionalFormatting sqref="S4:S30">
    <cfRule type="cellIs" dxfId="506" priority="8" operator="equal">
      <formula>$S$4</formula>
    </cfRule>
  </conditionalFormatting>
  <conditionalFormatting sqref="Z4:Z30">
    <cfRule type="cellIs" dxfId="505" priority="7" operator="equal">
      <formula>$Z$4</formula>
    </cfRule>
  </conditionalFormatting>
  <conditionalFormatting sqref="AA4:AA30">
    <cfRule type="cellIs" dxfId="504" priority="6" operator="equal">
      <formula>$AA$4</formula>
    </cfRule>
  </conditionalFormatting>
  <conditionalFormatting sqref="AB4:AB30">
    <cfRule type="cellIs" dxfId="503" priority="5" operator="equal">
      <formula>$AB$4</formula>
    </cfRule>
  </conditionalFormatting>
  <conditionalFormatting sqref="AB30">
    <cfRule type="cellIs" dxfId="502" priority="4" operator="equal">
      <formula>$AB$4</formula>
    </cfRule>
  </conditionalFormatting>
  <conditionalFormatting sqref="AT7:AT29">
    <cfRule type="cellIs" dxfId="501" priority="1" operator="lessThan">
      <formula>0</formula>
    </cfRule>
    <cfRule type="cellIs" dxfId="500" priority="2" operator="lessThan">
      <formula>0</formula>
    </cfRule>
    <cfRule type="cellIs" dxfId="499" priority="3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Z10" sqref="Z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>
      <c r="A3" s="264" t="s">
        <v>108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>
      <c r="A4" s="267" t="s">
        <v>3</v>
      </c>
      <c r="B4" s="267"/>
      <c r="C4" s="2"/>
      <c r="D4" s="2">
        <v>785794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450</v>
      </c>
      <c r="L4" s="4">
        <v>0</v>
      </c>
      <c r="M4" s="267">
        <v>880</v>
      </c>
      <c r="N4" s="267"/>
      <c r="O4" s="4">
        <v>1270</v>
      </c>
      <c r="P4" s="4">
        <v>5600</v>
      </c>
      <c r="Q4" s="3">
        <v>0</v>
      </c>
      <c r="R4" s="3">
        <v>0</v>
      </c>
      <c r="S4" s="3">
        <v>1260</v>
      </c>
      <c r="T4" s="3"/>
      <c r="U4" s="3"/>
      <c r="V4" s="3"/>
      <c r="W4" s="3"/>
      <c r="X4" s="3"/>
      <c r="Y4" s="3"/>
      <c r="Z4" s="3">
        <v>257</v>
      </c>
      <c r="AA4" s="3">
        <v>305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"/>
      <c r="D5" s="119">
        <v>563376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10185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2</v>
      </c>
      <c r="T7" s="34"/>
      <c r="U7" s="34"/>
      <c r="V7" s="34"/>
      <c r="W7" s="34"/>
      <c r="X7" s="34"/>
      <c r="Y7" s="34"/>
      <c r="Z7" s="34">
        <v>1</v>
      </c>
      <c r="AA7" s="34">
        <v>4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12410</v>
      </c>
      <c r="AD7" s="34">
        <f t="shared" ref="AD7:AD28" si="1">D7*1</f>
        <v>10185</v>
      </c>
      <c r="AE7" s="36">
        <f t="shared" ref="AE7:AE28" si="2">D7*2.75%</f>
        <v>280.08749999999998</v>
      </c>
      <c r="AF7" s="36">
        <f t="shared" ref="AF7:AF28" si="3">AD7*0.95%</f>
        <v>96.757499999999993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282.83749999999998</v>
      </c>
      <c r="AP7" s="39"/>
      <c r="AQ7" s="40">
        <v>85</v>
      </c>
      <c r="AR7" s="41">
        <f>AC7-AE7-AG7-AJ7-AK7-AL7-AM7-AN7-AP7-AQ7</f>
        <v>12019.7125</v>
      </c>
      <c r="AS7" s="42">
        <f t="shared" ref="AS7:AS19" si="5">AF7+AH7+AI7</f>
        <v>105.30749999999999</v>
      </c>
      <c r="AT7" s="43">
        <f t="shared" ref="AT7:AT19" si="6">AS7-AQ7-AN7</f>
        <v>20.30749999999999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8216</v>
      </c>
      <c r="E8" s="48"/>
      <c r="F8" s="47"/>
      <c r="G8" s="48"/>
      <c r="H8" s="48"/>
      <c r="I8" s="48"/>
      <c r="J8" s="48"/>
      <c r="K8" s="48"/>
      <c r="L8" s="48"/>
      <c r="M8" s="48">
        <v>30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8966</v>
      </c>
      <c r="AD8" s="31">
        <f t="shared" si="1"/>
        <v>8216</v>
      </c>
      <c r="AE8" s="49">
        <f t="shared" si="2"/>
        <v>225.94</v>
      </c>
      <c r="AF8" s="49">
        <f t="shared" si="3"/>
        <v>78.051999999999992</v>
      </c>
      <c r="AG8" s="36">
        <f t="shared" ref="AG8:AG28" si="7">SUM(E8*999+F8*499+G8*75+H8*50+I8*30+K8*20+L8*19+M8*10+P8*9+N8*10+J8*29+R8*4+Q8*5+O8*9)*2.75%</f>
        <v>20.625</v>
      </c>
      <c r="AH8" s="49">
        <f t="shared" si="4"/>
        <v>7.125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228.14000000000001</v>
      </c>
      <c r="AP8" s="51"/>
      <c r="AQ8" s="40">
        <v>85</v>
      </c>
      <c r="AR8" s="41">
        <f t="shared" ref="AR8:AR28" si="10">AC8-AE8-AG8-AJ8-AK8-AL8-AM8-AN8-AP8-AQ8</f>
        <v>8634.4349999999995</v>
      </c>
      <c r="AS8" s="52">
        <f t="shared" si="5"/>
        <v>85.176999999999992</v>
      </c>
      <c r="AT8" s="53">
        <f t="shared" si="6"/>
        <v>0.1769999999999925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16084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17884</v>
      </c>
      <c r="AD9" s="31">
        <f t="shared" si="1"/>
        <v>16084</v>
      </c>
      <c r="AE9" s="49">
        <f t="shared" si="2"/>
        <v>442.31</v>
      </c>
      <c r="AF9" s="49">
        <f t="shared" si="3"/>
        <v>152.798</v>
      </c>
      <c r="AG9" s="36">
        <f t="shared" si="7"/>
        <v>49.5</v>
      </c>
      <c r="AH9" s="49">
        <f t="shared" si="4"/>
        <v>17.099999999999998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447.81</v>
      </c>
      <c r="AP9" s="51"/>
      <c r="AQ9" s="40">
        <v>132</v>
      </c>
      <c r="AR9" s="41">
        <f t="shared" si="10"/>
        <v>17260.189999999999</v>
      </c>
      <c r="AS9" s="52">
        <f t="shared" si="5"/>
        <v>169.898</v>
      </c>
      <c r="AT9" s="53">
        <f t="shared" si="6"/>
        <v>37.897999999999996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6057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>
        <v>3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7080</v>
      </c>
      <c r="AD10" s="31">
        <f>D10*1</f>
        <v>6057</v>
      </c>
      <c r="AE10" s="49">
        <f>D10*2.75%</f>
        <v>166.5675</v>
      </c>
      <c r="AF10" s="49">
        <f>AD10*0.95%</f>
        <v>57.541499999999999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167.9425</v>
      </c>
      <c r="AP10" s="51"/>
      <c r="AQ10" s="40">
        <v>41</v>
      </c>
      <c r="AR10" s="41">
        <f t="shared" si="10"/>
        <v>6860.0574999999999</v>
      </c>
      <c r="AS10" s="52">
        <f>AF10+AH10+AI10</f>
        <v>61.816499999999998</v>
      </c>
      <c r="AT10" s="53">
        <f>AS10-AQ10-AN10</f>
        <v>20.816499999999998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7293</v>
      </c>
      <c r="E11" s="48"/>
      <c r="F11" s="47"/>
      <c r="G11" s="48"/>
      <c r="H11" s="48"/>
      <c r="I11" s="48"/>
      <c r="J11" s="48"/>
      <c r="K11" s="48"/>
      <c r="L11" s="48"/>
      <c r="M11" s="48">
        <v>100</v>
      </c>
      <c r="N11" s="48"/>
      <c r="O11" s="58"/>
      <c r="P11" s="48">
        <v>200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5</v>
      </c>
      <c r="AB11" s="31"/>
      <c r="AC11" s="35">
        <f t="shared" si="0"/>
        <v>11033</v>
      </c>
      <c r="AD11" s="31">
        <f t="shared" si="1"/>
        <v>7293</v>
      </c>
      <c r="AE11" s="49">
        <f t="shared" si="2"/>
        <v>200.5575</v>
      </c>
      <c r="AF11" s="49">
        <f t="shared" si="3"/>
        <v>69.283500000000004</v>
      </c>
      <c r="AG11" s="36">
        <f t="shared" si="7"/>
        <v>77</v>
      </c>
      <c r="AH11" s="49">
        <f t="shared" si="4"/>
        <v>26.599999999999998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208.8075</v>
      </c>
      <c r="AP11" s="51"/>
      <c r="AQ11" s="40">
        <v>50</v>
      </c>
      <c r="AR11" s="41">
        <f t="shared" si="10"/>
        <v>10705.442499999999</v>
      </c>
      <c r="AS11" s="52">
        <f t="shared" si="5"/>
        <v>95.883499999999998</v>
      </c>
      <c r="AT11" s="53">
        <f t="shared" si="6"/>
        <v>45.883499999999998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7290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>
        <v>10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7380</v>
      </c>
      <c r="AD12" s="31">
        <f>D12*1</f>
        <v>7290</v>
      </c>
      <c r="AE12" s="49">
        <f>D12*2.75%</f>
        <v>200.47499999999999</v>
      </c>
      <c r="AF12" s="49">
        <f>AD12*0.95%</f>
        <v>69.254999999999995</v>
      </c>
      <c r="AG12" s="36">
        <f t="shared" si="7"/>
        <v>2.4750000000000001</v>
      </c>
      <c r="AH12" s="49">
        <f t="shared" si="4"/>
        <v>0.85499999999999998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200.75</v>
      </c>
      <c r="AP12" s="51"/>
      <c r="AQ12" s="40">
        <v>56</v>
      </c>
      <c r="AR12" s="41">
        <f t="shared" si="10"/>
        <v>7121.0499999999993</v>
      </c>
      <c r="AS12" s="52">
        <f>AF12+AH12+AI12</f>
        <v>70.11</v>
      </c>
      <c r="AT12" s="53">
        <f>AS12-AQ12-AN12</f>
        <v>14.11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5095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300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7795</v>
      </c>
      <c r="AD13" s="31">
        <f t="shared" si="1"/>
        <v>5095</v>
      </c>
      <c r="AE13" s="49">
        <f t="shared" si="2"/>
        <v>140.11250000000001</v>
      </c>
      <c r="AF13" s="49">
        <f t="shared" si="3"/>
        <v>48.402499999999996</v>
      </c>
      <c r="AG13" s="36">
        <f t="shared" si="7"/>
        <v>74.25</v>
      </c>
      <c r="AH13" s="49">
        <f t="shared" si="4"/>
        <v>25.65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148.36250000000001</v>
      </c>
      <c r="AP13" s="51"/>
      <c r="AQ13" s="40">
        <v>50</v>
      </c>
      <c r="AR13" s="41">
        <f t="shared" si="10"/>
        <v>7530.6374999999998</v>
      </c>
      <c r="AS13" s="52">
        <f t="shared" si="5"/>
        <v>74.052499999999995</v>
      </c>
      <c r="AT13" s="53">
        <f>AS13-AQ13-AN13</f>
        <v>24.052499999999995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11053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500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15553</v>
      </c>
      <c r="AD14" s="31">
        <f t="shared" si="1"/>
        <v>11053</v>
      </c>
      <c r="AE14" s="49">
        <f t="shared" si="2"/>
        <v>303.95749999999998</v>
      </c>
      <c r="AF14" s="49">
        <f t="shared" si="3"/>
        <v>105.0035</v>
      </c>
      <c r="AG14" s="36">
        <f t="shared" si="7"/>
        <v>123.75</v>
      </c>
      <c r="AH14" s="49">
        <f t="shared" si="4"/>
        <v>42.75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317.70749999999998</v>
      </c>
      <c r="AP14" s="51"/>
      <c r="AQ14" s="40">
        <v>115</v>
      </c>
      <c r="AR14" s="41">
        <f>AC14-AE14-AG14-AJ14-AK14-AL14-AM14-AN14-AP14-AQ14</f>
        <v>15010.2925</v>
      </c>
      <c r="AS14" s="52">
        <f t="shared" si="5"/>
        <v>147.7535</v>
      </c>
      <c r="AT14" s="60">
        <f t="shared" si="6"/>
        <v>32.753500000000003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12928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>
        <v>2</v>
      </c>
      <c r="AB15" s="31"/>
      <c r="AC15" s="35">
        <f t="shared" si="0"/>
        <v>14450</v>
      </c>
      <c r="AD15" s="31">
        <f t="shared" si="1"/>
        <v>12928</v>
      </c>
      <c r="AE15" s="49">
        <f t="shared" si="2"/>
        <v>355.52</v>
      </c>
      <c r="AF15" s="49">
        <f t="shared" si="3"/>
        <v>122.816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355.52</v>
      </c>
      <c r="AP15" s="51"/>
      <c r="AQ15" s="40">
        <v>110</v>
      </c>
      <c r="AR15" s="41">
        <f t="shared" si="10"/>
        <v>13984.48</v>
      </c>
      <c r="AS15" s="52">
        <f>AF15+AH15+AI15</f>
        <v>122.816</v>
      </c>
      <c r="AT15" s="53">
        <f>AS15-AQ15-AN15</f>
        <v>12.816000000000003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23227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180</v>
      </c>
      <c r="Q16" s="31"/>
      <c r="R16" s="31"/>
      <c r="S16" s="31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25229</v>
      </c>
      <c r="AD16" s="31">
        <f t="shared" si="1"/>
        <v>23227</v>
      </c>
      <c r="AE16" s="49">
        <f t="shared" si="2"/>
        <v>638.74249999999995</v>
      </c>
      <c r="AF16" s="49">
        <f t="shared" si="3"/>
        <v>220.65649999999999</v>
      </c>
      <c r="AG16" s="36">
        <f t="shared" si="7"/>
        <v>44.55</v>
      </c>
      <c r="AH16" s="49">
        <f t="shared" si="4"/>
        <v>15.389999999999999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643.6925</v>
      </c>
      <c r="AP16" s="51"/>
      <c r="AQ16" s="40">
        <v>130</v>
      </c>
      <c r="AR16" s="41">
        <f>AC16-AE16-AG16-AJ16-AK16-AL16-AM16-AN16-AP16-AQ16</f>
        <v>24415.7075</v>
      </c>
      <c r="AS16" s="52">
        <f t="shared" si="5"/>
        <v>236.04649999999998</v>
      </c>
      <c r="AT16" s="53">
        <f t="shared" si="6"/>
        <v>106.04649999999998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10254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100</v>
      </c>
      <c r="Q17" s="31"/>
      <c r="R17" s="31"/>
      <c r="S17" s="31">
        <v>4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12418</v>
      </c>
      <c r="AD17" s="31">
        <f>D17*1</f>
        <v>10254</v>
      </c>
      <c r="AE17" s="49">
        <f>D17*2.75%</f>
        <v>281.98500000000001</v>
      </c>
      <c r="AF17" s="49">
        <f>AD17*0.95%</f>
        <v>97.412999999999997</v>
      </c>
      <c r="AG17" s="36">
        <f t="shared" si="7"/>
        <v>38.5</v>
      </c>
      <c r="AH17" s="49">
        <f t="shared" si="4"/>
        <v>13.299999999999999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286.11</v>
      </c>
      <c r="AP17" s="51"/>
      <c r="AQ17" s="40">
        <v>87</v>
      </c>
      <c r="AR17" s="41">
        <f>AC17-AE17-AG17-AJ17-AK17-AL17-AM17-AN17-AP17-AQ17</f>
        <v>12010.514999999999</v>
      </c>
      <c r="AS17" s="52">
        <f>AF17+AH17+AI17</f>
        <v>110.71299999999999</v>
      </c>
      <c r="AT17" s="53">
        <f>AS17-AQ17-AN17</f>
        <v>23.712999999999994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7609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8559</v>
      </c>
      <c r="AD18" s="31">
        <f>D18*1</f>
        <v>7609</v>
      </c>
      <c r="AE18" s="49">
        <f>D18*2.75%</f>
        <v>209.2475</v>
      </c>
      <c r="AF18" s="49">
        <f>AD18*0.95%</f>
        <v>72.285499999999999</v>
      </c>
      <c r="AG18" s="36">
        <f t="shared" si="7"/>
        <v>26.125</v>
      </c>
      <c r="AH18" s="49">
        <f t="shared" si="4"/>
        <v>9.0250000000000004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211.9975</v>
      </c>
      <c r="AP18" s="51"/>
      <c r="AQ18" s="40">
        <v>103</v>
      </c>
      <c r="AR18" s="41">
        <f t="shared" si="10"/>
        <v>8220.6275000000005</v>
      </c>
      <c r="AS18" s="52">
        <f>AF18+AH18+AI18</f>
        <v>81.310500000000005</v>
      </c>
      <c r="AT18" s="53">
        <f>AS18-AQ18-AN18</f>
        <v>-21.689499999999995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12153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23503</v>
      </c>
      <c r="AD19" s="31">
        <f t="shared" si="1"/>
        <v>12153</v>
      </c>
      <c r="AE19" s="49">
        <f t="shared" si="2"/>
        <v>334.20749999999998</v>
      </c>
      <c r="AF19" s="49">
        <f t="shared" si="3"/>
        <v>115.45349999999999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339.70749999999998</v>
      </c>
      <c r="AP19" s="51"/>
      <c r="AQ19" s="63">
        <v>178</v>
      </c>
      <c r="AR19" s="64">
        <f>AC19-AE19-AG19-AJ19-AK19-AL19-AM19-AN19-AP19-AQ19</f>
        <v>22941.2925</v>
      </c>
      <c r="AS19" s="52">
        <f t="shared" si="5"/>
        <v>132.55349999999999</v>
      </c>
      <c r="AT19" s="52">
        <f t="shared" si="6"/>
        <v>-45.446500000000015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10071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10071</v>
      </c>
      <c r="AD20" s="31">
        <f t="shared" si="1"/>
        <v>10071</v>
      </c>
      <c r="AE20" s="49">
        <f t="shared" si="2"/>
        <v>276.95249999999999</v>
      </c>
      <c r="AF20" s="49">
        <f t="shared" si="3"/>
        <v>95.674499999999995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276.95249999999999</v>
      </c>
      <c r="AP20" s="51"/>
      <c r="AQ20" s="63">
        <v>150</v>
      </c>
      <c r="AR20" s="64">
        <f>AC20-AE20-AG20-AJ20-AK20-AL20-AM20-AN20-AP20-AQ20</f>
        <v>9644.0475000000006</v>
      </c>
      <c r="AS20" s="52">
        <f>AF20+AH20+AI20</f>
        <v>95.674499999999995</v>
      </c>
      <c r="AT20" s="52">
        <f>AS20-AQ20-AN20</f>
        <v>-54.325500000000005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5701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6601</v>
      </c>
      <c r="AD21" s="31">
        <f t="shared" si="1"/>
        <v>5701</v>
      </c>
      <c r="AE21" s="49">
        <f t="shared" si="2"/>
        <v>156.7775</v>
      </c>
      <c r="AF21" s="49">
        <f t="shared" si="3"/>
        <v>54.159500000000001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159.5275</v>
      </c>
      <c r="AP21" s="51"/>
      <c r="AQ21" s="63">
        <v>50</v>
      </c>
      <c r="AR21" s="65">
        <f t="shared" si="10"/>
        <v>6369.4724999999999</v>
      </c>
      <c r="AS21" s="52">
        <f t="shared" ref="AS21:AS28" si="11">AF21+AH21+AI21</f>
        <v>62.709499999999998</v>
      </c>
      <c r="AT21" s="52">
        <f t="shared" ref="AT21:AT28" si="12">AS21-AQ21-AN21</f>
        <v>12.709499999999998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17785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>
        <v>10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20595</v>
      </c>
      <c r="AD22" s="31">
        <f t="shared" si="1"/>
        <v>17785</v>
      </c>
      <c r="AE22" s="49">
        <f t="shared" si="2"/>
        <v>489.08749999999998</v>
      </c>
      <c r="AF22" s="49">
        <f t="shared" si="3"/>
        <v>168.95749999999998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491.83749999999998</v>
      </c>
      <c r="AP22" s="51"/>
      <c r="AQ22" s="63">
        <v>175</v>
      </c>
      <c r="AR22" s="65">
        <f>AC22-AE22-AG22-AJ22-AK22-AL22-AM22-AN22-AP22-AQ22</f>
        <v>19906.162499999999</v>
      </c>
      <c r="AS22" s="52">
        <f>AF22+AH22+AI22</f>
        <v>177.50749999999999</v>
      </c>
      <c r="AT22" s="52">
        <f>AS22-AQ22-AN22</f>
        <v>2.5074999999999932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7299</v>
      </c>
      <c r="AD23" s="31">
        <f t="shared" si="1"/>
        <v>7299</v>
      </c>
      <c r="AE23" s="49">
        <f t="shared" si="2"/>
        <v>200.7225</v>
      </c>
      <c r="AF23" s="49">
        <f t="shared" si="3"/>
        <v>69.340499999999992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200.7225</v>
      </c>
      <c r="AP23" s="51"/>
      <c r="AQ23" s="63">
        <v>80</v>
      </c>
      <c r="AR23" s="65">
        <f t="shared" si="10"/>
        <v>7018.2775000000001</v>
      </c>
      <c r="AS23" s="52">
        <f t="shared" si="11"/>
        <v>69.340499999999992</v>
      </c>
      <c r="AT23" s="52">
        <f t="shared" si="12"/>
        <v>-10.659500000000008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22732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26642</v>
      </c>
      <c r="AD24" s="31">
        <f t="shared" si="1"/>
        <v>22732</v>
      </c>
      <c r="AE24" s="49">
        <f t="shared" si="2"/>
        <v>625.13</v>
      </c>
      <c r="AF24" s="49">
        <f t="shared" si="3"/>
        <v>215.95400000000001</v>
      </c>
      <c r="AG24" s="36">
        <f t="shared" si="7"/>
        <v>55</v>
      </c>
      <c r="AH24" s="49">
        <f t="shared" si="4"/>
        <v>19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629.255</v>
      </c>
      <c r="AP24" s="51"/>
      <c r="AQ24" s="63">
        <v>131</v>
      </c>
      <c r="AR24" s="65">
        <f t="shared" si="10"/>
        <v>25830.87</v>
      </c>
      <c r="AS24" s="52">
        <f t="shared" si="11"/>
        <v>234.95400000000001</v>
      </c>
      <c r="AT24" s="52">
        <f t="shared" si="12"/>
        <v>103.95400000000001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9788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9788</v>
      </c>
      <c r="AD25" s="31">
        <f t="shared" si="1"/>
        <v>9788</v>
      </c>
      <c r="AE25" s="49">
        <f t="shared" si="2"/>
        <v>269.17</v>
      </c>
      <c r="AF25" s="49">
        <f t="shared" si="3"/>
        <v>92.986000000000004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269.17</v>
      </c>
      <c r="AP25" s="51"/>
      <c r="AQ25" s="63">
        <v>100</v>
      </c>
      <c r="AR25" s="65">
        <f t="shared" si="10"/>
        <v>9418.83</v>
      </c>
      <c r="AS25" s="52">
        <f t="shared" si="11"/>
        <v>92.986000000000004</v>
      </c>
      <c r="AT25" s="52">
        <f t="shared" si="12"/>
        <v>-7.0139999999999958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6539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31"/>
      <c r="R26" s="31"/>
      <c r="S26" s="31">
        <v>3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8012</v>
      </c>
      <c r="AD26" s="31">
        <f t="shared" si="1"/>
        <v>6539</v>
      </c>
      <c r="AE26" s="49">
        <f t="shared" si="2"/>
        <v>179.82249999999999</v>
      </c>
      <c r="AF26" s="49">
        <f t="shared" si="3"/>
        <v>62.1205</v>
      </c>
      <c r="AG26" s="36">
        <f t="shared" si="7"/>
        <v>24.75</v>
      </c>
      <c r="AH26" s="49">
        <f t="shared" si="4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182.57249999999999</v>
      </c>
      <c r="AP26" s="51"/>
      <c r="AQ26" s="63">
        <v>67</v>
      </c>
      <c r="AR26" s="65">
        <f t="shared" si="10"/>
        <v>7740.4274999999998</v>
      </c>
      <c r="AS26" s="52">
        <f t="shared" si="11"/>
        <v>70.670500000000004</v>
      </c>
      <c r="AT26" s="52">
        <f t="shared" si="12"/>
        <v>3.6705000000000041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8326</v>
      </c>
      <c r="E27" s="48"/>
      <c r="F27" s="47"/>
      <c r="G27" s="48"/>
      <c r="H27" s="48"/>
      <c r="I27" s="48"/>
      <c r="J27" s="48"/>
      <c r="K27" s="47">
        <v>50</v>
      </c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11206</v>
      </c>
      <c r="AD27" s="31">
        <f t="shared" si="1"/>
        <v>8326</v>
      </c>
      <c r="AE27" s="49">
        <f t="shared" si="2"/>
        <v>228.965</v>
      </c>
      <c r="AF27" s="49">
        <f t="shared" si="3"/>
        <v>79.096999999999994</v>
      </c>
      <c r="AG27" s="36">
        <f t="shared" si="7"/>
        <v>27.5</v>
      </c>
      <c r="AH27" s="49">
        <f t="shared" si="4"/>
        <v>9.5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230.34</v>
      </c>
      <c r="AP27" s="51"/>
      <c r="AQ27" s="63">
        <v>150</v>
      </c>
      <c r="AR27" s="65">
        <f t="shared" si="10"/>
        <v>10799.535</v>
      </c>
      <c r="AS27" s="52">
        <f t="shared" si="11"/>
        <v>88.596999999999994</v>
      </c>
      <c r="AT27" s="52">
        <f t="shared" si="12"/>
        <v>-61.403000000000006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 t="shared" ref="D29:AQ29" si="14">SUM(D7:D28)</f>
        <v>225685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0</v>
      </c>
      <c r="P29" s="81">
        <f>SUM(P7:P27)</f>
        <v>2240</v>
      </c>
      <c r="Q29" s="81">
        <f t="shared" si="14"/>
        <v>0</v>
      </c>
      <c r="R29" s="81">
        <f t="shared" si="14"/>
        <v>0</v>
      </c>
      <c r="S29" s="81">
        <f t="shared" si="14"/>
        <v>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21</v>
      </c>
      <c r="AB29" s="81">
        <f t="shared" si="14"/>
        <v>0</v>
      </c>
      <c r="AC29" s="82">
        <f t="shared" si="14"/>
        <v>272474</v>
      </c>
      <c r="AD29" s="82">
        <f t="shared" si="14"/>
        <v>225685</v>
      </c>
      <c r="AE29" s="82">
        <f t="shared" si="14"/>
        <v>6206.3374999999996</v>
      </c>
      <c r="AF29" s="82">
        <f t="shared" si="14"/>
        <v>2144.0075000000006</v>
      </c>
      <c r="AG29" s="82">
        <f t="shared" si="14"/>
        <v>700.59999999999991</v>
      </c>
      <c r="AH29" s="82">
        <f t="shared" si="14"/>
        <v>241.87000000000003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6279.7624999999998</v>
      </c>
      <c r="AP29" s="82">
        <f t="shared" si="14"/>
        <v>0</v>
      </c>
      <c r="AQ29" s="84">
        <f t="shared" si="14"/>
        <v>2125</v>
      </c>
      <c r="AR29" s="85">
        <f>SUM(AR7:AR28)</f>
        <v>263442.06249999994</v>
      </c>
      <c r="AS29" s="85">
        <f>SUM(AS7:AS28)</f>
        <v>2385.8775000000005</v>
      </c>
      <c r="AT29" s="85">
        <f>SUM(AT7:AT28)</f>
        <v>260.87749999999988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7"/>
      <c r="C30" s="284"/>
      <c r="D30" s="90">
        <f t="shared" ref="D30:AB30" si="16">D4+D5-D29</f>
        <v>1123485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350</v>
      </c>
      <c r="L30" s="90">
        <f t="shared" si="16"/>
        <v>0</v>
      </c>
      <c r="M30" s="90">
        <f>M4+M5-M29</f>
        <v>550</v>
      </c>
      <c r="N30" s="90">
        <f t="shared" si="16"/>
        <v>0</v>
      </c>
      <c r="O30" s="90">
        <f t="shared" si="16"/>
        <v>1270</v>
      </c>
      <c r="P30" s="90">
        <f t="shared" si="16"/>
        <v>3360</v>
      </c>
      <c r="Q30" s="90">
        <f t="shared" si="16"/>
        <v>0</v>
      </c>
      <c r="R30" s="90">
        <f t="shared" si="16"/>
        <v>0</v>
      </c>
      <c r="S30" s="90">
        <f>S4+S5-S29</f>
        <v>1170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256</v>
      </c>
      <c r="AA30" s="90">
        <f t="shared" si="16"/>
        <v>284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114"/>
      <c r="N34" s="44"/>
      <c r="O34" s="44"/>
      <c r="P34" s="5"/>
      <c r="Q34" s="5"/>
      <c r="AC34" s="99"/>
      <c r="AQ34" s="5"/>
      <c r="AR34" s="67">
        <v>22859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96393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498" priority="26" stopIfTrue="1" operator="greaterThan">
      <formula>0</formula>
    </cfRule>
  </conditionalFormatting>
  <conditionalFormatting sqref="AQ32">
    <cfRule type="cellIs" dxfId="497" priority="24" operator="greaterThan">
      <formula>$AQ$7:$AQ$18&lt;100</formula>
    </cfRule>
    <cfRule type="cellIs" dxfId="496" priority="25" operator="greaterThan">
      <formula>100</formula>
    </cfRule>
  </conditionalFormatting>
  <conditionalFormatting sqref="K4:P30 D30:J30 Q30:AB30">
    <cfRule type="cellIs" dxfId="495" priority="23" operator="equal">
      <formula>212030016606640</formula>
    </cfRule>
  </conditionalFormatting>
  <conditionalFormatting sqref="K4:K30 L29:P29 D30:J30 L30:AB30">
    <cfRule type="cellIs" dxfId="494" priority="21" operator="equal">
      <formula>$K$4</formula>
    </cfRule>
    <cfRule type="cellIs" dxfId="493" priority="22" operator="equal">
      <formula>2120</formula>
    </cfRule>
  </conditionalFormatting>
  <conditionalFormatting sqref="M4:N30 D30:L30">
    <cfRule type="cellIs" dxfId="492" priority="19" operator="equal">
      <formula>$M$4</formula>
    </cfRule>
    <cfRule type="cellIs" dxfId="491" priority="20" operator="equal">
      <formula>300</formula>
    </cfRule>
  </conditionalFormatting>
  <conditionalFormatting sqref="O4:O30">
    <cfRule type="cellIs" dxfId="490" priority="17" operator="equal">
      <formula>$O$4</formula>
    </cfRule>
    <cfRule type="cellIs" dxfId="489" priority="18" operator="equal">
      <formula>1660</formula>
    </cfRule>
  </conditionalFormatting>
  <conditionalFormatting sqref="P4:P30">
    <cfRule type="cellIs" dxfId="488" priority="15" operator="equal">
      <formula>$P$4</formula>
    </cfRule>
    <cfRule type="cellIs" dxfId="487" priority="16" operator="equal">
      <formula>6640</formula>
    </cfRule>
  </conditionalFormatting>
  <conditionalFormatting sqref="AT6:AT29">
    <cfRule type="cellIs" dxfId="486" priority="14" operator="lessThan">
      <formula>0</formula>
    </cfRule>
  </conditionalFormatting>
  <conditionalFormatting sqref="AT7:AT18">
    <cfRule type="cellIs" dxfId="485" priority="11" operator="lessThan">
      <formula>0</formula>
    </cfRule>
    <cfRule type="cellIs" dxfId="484" priority="12" operator="lessThan">
      <formula>0</formula>
    </cfRule>
    <cfRule type="cellIs" dxfId="483" priority="13" operator="lessThan">
      <formula>0</formula>
    </cfRule>
  </conditionalFormatting>
  <conditionalFormatting sqref="K4:K29 L29:P29">
    <cfRule type="cellIs" dxfId="482" priority="10" operator="equal">
      <formula>$K$4</formula>
    </cfRule>
  </conditionalFormatting>
  <conditionalFormatting sqref="D4:D30">
    <cfRule type="cellIs" dxfId="481" priority="9" operator="equal">
      <formula>$D$4</formula>
    </cfRule>
  </conditionalFormatting>
  <conditionalFormatting sqref="S4:S30">
    <cfRule type="cellIs" dxfId="480" priority="8" operator="equal">
      <formula>$S$4</formula>
    </cfRule>
  </conditionalFormatting>
  <conditionalFormatting sqref="Z4:Z30">
    <cfRule type="cellIs" dxfId="479" priority="7" operator="equal">
      <formula>$Z$4</formula>
    </cfRule>
  </conditionalFormatting>
  <conditionalFormatting sqref="AA4:AA30">
    <cfRule type="cellIs" dxfId="478" priority="6" operator="equal">
      <formula>$AA$4</formula>
    </cfRule>
  </conditionalFormatting>
  <conditionalFormatting sqref="AB4:AB30">
    <cfRule type="cellIs" dxfId="477" priority="5" operator="equal">
      <formula>$AB$4</formula>
    </cfRule>
  </conditionalFormatting>
  <conditionalFormatting sqref="AB30">
    <cfRule type="cellIs" dxfId="476" priority="4" operator="equal">
      <formula>$AB$4</formula>
    </cfRule>
  </conditionalFormatting>
  <conditionalFormatting sqref="AT7:AT29">
    <cfRule type="cellIs" dxfId="475" priority="1" operator="lessThan">
      <formula>0</formula>
    </cfRule>
    <cfRule type="cellIs" dxfId="474" priority="2" operator="lessThan">
      <formula>0</formula>
    </cfRule>
    <cfRule type="cellIs" dxfId="473" priority="3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Z12" sqref="Z1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>
      <c r="A3" s="264" t="s">
        <v>109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>
      <c r="A4" s="267" t="s">
        <v>3</v>
      </c>
      <c r="B4" s="267"/>
      <c r="C4" s="2"/>
      <c r="D4" s="2">
        <v>1123485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350</v>
      </c>
      <c r="L4" s="4">
        <v>0</v>
      </c>
      <c r="M4" s="267">
        <v>550</v>
      </c>
      <c r="N4" s="267"/>
      <c r="O4" s="4">
        <v>1270</v>
      </c>
      <c r="P4" s="4">
        <v>3360</v>
      </c>
      <c r="Q4" s="3">
        <v>0</v>
      </c>
      <c r="R4" s="3">
        <v>0</v>
      </c>
      <c r="S4" s="3">
        <v>1170</v>
      </c>
      <c r="T4" s="3"/>
      <c r="U4" s="3"/>
      <c r="V4" s="3"/>
      <c r="W4" s="3"/>
      <c r="X4" s="3"/>
      <c r="Y4" s="3"/>
      <c r="Z4" s="3">
        <v>256</v>
      </c>
      <c r="AA4" s="3">
        <v>284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19608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80</v>
      </c>
      <c r="Q7" s="34"/>
      <c r="R7" s="34"/>
      <c r="S7" s="34">
        <v>20</v>
      </c>
      <c r="T7" s="34"/>
      <c r="U7" s="34"/>
      <c r="V7" s="34"/>
      <c r="W7" s="34"/>
      <c r="X7" s="34"/>
      <c r="Y7" s="34"/>
      <c r="Z7" s="34">
        <v>1</v>
      </c>
      <c r="AA7" s="34">
        <v>1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24527</v>
      </c>
      <c r="AD7" s="34">
        <f t="shared" ref="AD7:AD28" si="1">D7*1</f>
        <v>19608</v>
      </c>
      <c r="AE7" s="36">
        <f t="shared" ref="AE7:AE28" si="2">D7*2.75%</f>
        <v>539.22</v>
      </c>
      <c r="AF7" s="36">
        <f t="shared" ref="AF7:AF28" si="3">AD7*0.95%</f>
        <v>186.27599999999998</v>
      </c>
      <c r="AG7" s="36">
        <f>SUM(E7*999+F7*499+G7*75+H7*50+I7*30+K7*20+L7*19+M7*10+P7*9+N7*10+J7*29+R7*4+Q7*5+O7*9)*2.8%</f>
        <v>20.159999999999997</v>
      </c>
      <c r="AH7" s="36">
        <f t="shared" ref="AH7:AH28" si="4">SUM(E7*999+F7*499+G7*75+H7*50+I7*30+J7*29+K7*20+L7*19+M7*10+N7*10+O7*9+P7*9+Q7*5+R7*4)*0.95%</f>
        <v>6.84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541.41999999999996</v>
      </c>
      <c r="AP7" s="39"/>
      <c r="AQ7" s="40">
        <v>117</v>
      </c>
      <c r="AR7" s="41">
        <f>AC7-AE7-AG7-AJ7-AK7-AL7-AM7-AN7-AP7-AQ7</f>
        <v>23850.62</v>
      </c>
      <c r="AS7" s="42">
        <f t="shared" ref="AS7:AS19" si="5">AF7+AH7+AI7</f>
        <v>193.11599999999999</v>
      </c>
      <c r="AT7" s="43">
        <f t="shared" ref="AT7:AT19" si="6">AS7-AQ7-AN7</f>
        <v>76.115999999999985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7090</v>
      </c>
      <c r="E8" s="48"/>
      <c r="F8" s="47"/>
      <c r="G8" s="48"/>
      <c r="H8" s="48"/>
      <c r="I8" s="48"/>
      <c r="J8" s="48"/>
      <c r="K8" s="48"/>
      <c r="L8" s="48"/>
      <c r="M8" s="48">
        <v>50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8040</v>
      </c>
      <c r="AD8" s="31">
        <f t="shared" si="1"/>
        <v>7090</v>
      </c>
      <c r="AE8" s="49">
        <f t="shared" si="2"/>
        <v>194.97499999999999</v>
      </c>
      <c r="AF8" s="49">
        <f t="shared" si="3"/>
        <v>67.355000000000004</v>
      </c>
      <c r="AG8" s="36">
        <f t="shared" ref="AG8:AG28" si="7">SUM(E8*999+F8*499+G8*75+H8*50+I8*30+K8*20+L8*19+M8*10+P8*9+N8*10+J8*29+R8*4+Q8*5+O8*9)*2.75%</f>
        <v>26.125</v>
      </c>
      <c r="AH8" s="49">
        <f t="shared" si="4"/>
        <v>9.0250000000000004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197.72499999999999</v>
      </c>
      <c r="AP8" s="51"/>
      <c r="AQ8" s="40">
        <v>79</v>
      </c>
      <c r="AR8" s="41">
        <f t="shared" ref="AR8:AR28" si="10">AC8-AE8-AG8-AJ8-AK8-AL8-AM8-AN8-AP8-AQ8</f>
        <v>7739.9</v>
      </c>
      <c r="AS8" s="52">
        <f t="shared" si="5"/>
        <v>76.38000000000001</v>
      </c>
      <c r="AT8" s="53">
        <f t="shared" si="6"/>
        <v>-2.6199999999999903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22784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>
        <v>90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25225</v>
      </c>
      <c r="AD9" s="31">
        <f t="shared" si="1"/>
        <v>22784</v>
      </c>
      <c r="AE9" s="49">
        <f t="shared" si="2"/>
        <v>626.56000000000006</v>
      </c>
      <c r="AF9" s="49">
        <f t="shared" si="3"/>
        <v>216.44800000000001</v>
      </c>
      <c r="AG9" s="36">
        <f t="shared" si="7"/>
        <v>30.524999999999999</v>
      </c>
      <c r="AH9" s="49">
        <f t="shared" si="4"/>
        <v>10.545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629.86</v>
      </c>
      <c r="AP9" s="51"/>
      <c r="AQ9" s="40">
        <v>157</v>
      </c>
      <c r="AR9" s="41">
        <f t="shared" si="10"/>
        <v>24410.914999999997</v>
      </c>
      <c r="AS9" s="52">
        <f t="shared" si="5"/>
        <v>226.99299999999999</v>
      </c>
      <c r="AT9" s="53">
        <f t="shared" si="6"/>
        <v>69.992999999999995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7184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7375</v>
      </c>
      <c r="AD10" s="31">
        <f>D10*1</f>
        <v>7184</v>
      </c>
      <c r="AE10" s="49">
        <f>D10*2.75%</f>
        <v>197.56</v>
      </c>
      <c r="AF10" s="49">
        <f>AD10*0.95%</f>
        <v>68.248000000000005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197.56</v>
      </c>
      <c r="AP10" s="51"/>
      <c r="AQ10" s="40">
        <v>41</v>
      </c>
      <c r="AR10" s="41">
        <f t="shared" si="10"/>
        <v>7136.44</v>
      </c>
      <c r="AS10" s="52">
        <f>AF10+AH10+AI10</f>
        <v>68.248000000000005</v>
      </c>
      <c r="AT10" s="53">
        <f>AS10-AQ10-AN10</f>
        <v>27.248000000000005</v>
      </c>
      <c r="AU10" s="5">
        <v>36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7916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300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10616</v>
      </c>
      <c r="AD11" s="31">
        <f t="shared" si="1"/>
        <v>7916</v>
      </c>
      <c r="AE11" s="49">
        <f t="shared" si="2"/>
        <v>217.69</v>
      </c>
      <c r="AF11" s="49">
        <f t="shared" si="3"/>
        <v>75.201999999999998</v>
      </c>
      <c r="AG11" s="36">
        <f t="shared" si="7"/>
        <v>74.25</v>
      </c>
      <c r="AH11" s="49">
        <f t="shared" si="4"/>
        <v>25.65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225.94</v>
      </c>
      <c r="AP11" s="51"/>
      <c r="AQ11" s="40">
        <v>44</v>
      </c>
      <c r="AR11" s="41">
        <f t="shared" si="10"/>
        <v>10280.06</v>
      </c>
      <c r="AS11" s="52">
        <f t="shared" si="5"/>
        <v>100.852</v>
      </c>
      <c r="AT11" s="53">
        <f t="shared" si="6"/>
        <v>56.852000000000004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5751</v>
      </c>
      <c r="AD12" s="31">
        <f>D12*1</f>
        <v>5751</v>
      </c>
      <c r="AE12" s="49">
        <f>D12*2.75%</f>
        <v>158.1525</v>
      </c>
      <c r="AF12" s="49">
        <f>AD12*0.95%</f>
        <v>54.634499999999996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158.1525</v>
      </c>
      <c r="AP12" s="51"/>
      <c r="AQ12" s="40">
        <v>42</v>
      </c>
      <c r="AR12" s="41">
        <f t="shared" si="10"/>
        <v>5550.8474999999999</v>
      </c>
      <c r="AS12" s="52">
        <f>AF12+AH12+AI12</f>
        <v>54.634499999999996</v>
      </c>
      <c r="AT12" s="53">
        <f>AS12-AQ12-AN12</f>
        <v>12.634499999999996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3727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3907</v>
      </c>
      <c r="AD13" s="31">
        <f t="shared" si="1"/>
        <v>3727</v>
      </c>
      <c r="AE13" s="49">
        <f t="shared" si="2"/>
        <v>102.49250000000001</v>
      </c>
      <c r="AF13" s="49">
        <f t="shared" si="3"/>
        <v>35.406500000000001</v>
      </c>
      <c r="AG13" s="36">
        <f t="shared" si="7"/>
        <v>4.95</v>
      </c>
      <c r="AH13" s="49">
        <f t="shared" si="4"/>
        <v>1.71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103.0425</v>
      </c>
      <c r="AP13" s="51"/>
      <c r="AQ13" s="40">
        <v>30</v>
      </c>
      <c r="AR13" s="41">
        <f t="shared" si="10"/>
        <v>3769.5575000000003</v>
      </c>
      <c r="AS13" s="52">
        <f t="shared" si="5"/>
        <v>37.116500000000002</v>
      </c>
      <c r="AT13" s="53">
        <f>AS13-AQ13-AN13</f>
        <v>7.116500000000002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18505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18505</v>
      </c>
      <c r="AD14" s="31">
        <f t="shared" si="1"/>
        <v>18505</v>
      </c>
      <c r="AE14" s="49">
        <f t="shared" si="2"/>
        <v>508.88749999999999</v>
      </c>
      <c r="AF14" s="49">
        <f t="shared" si="3"/>
        <v>175.79749999999999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508.88749999999999</v>
      </c>
      <c r="AP14" s="51"/>
      <c r="AQ14" s="40">
        <v>136</v>
      </c>
      <c r="AR14" s="41">
        <f>AC14-AE14-AG14-AJ14-AK14-AL14-AM14-AN14-AP14-AQ14</f>
        <v>17860.112499999999</v>
      </c>
      <c r="AS14" s="52">
        <f t="shared" si="5"/>
        <v>175.79749999999999</v>
      </c>
      <c r="AT14" s="60">
        <f t="shared" si="6"/>
        <v>39.797499999999985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15367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15367</v>
      </c>
      <c r="AD15" s="31">
        <f t="shared" si="1"/>
        <v>15367</v>
      </c>
      <c r="AE15" s="49">
        <f t="shared" si="2"/>
        <v>422.59250000000003</v>
      </c>
      <c r="AF15" s="49">
        <f t="shared" si="3"/>
        <v>145.98650000000001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422.59250000000003</v>
      </c>
      <c r="AP15" s="51"/>
      <c r="AQ15" s="40">
        <v>130</v>
      </c>
      <c r="AR15" s="41">
        <f t="shared" si="10"/>
        <v>14814.407499999999</v>
      </c>
      <c r="AS15" s="52">
        <f>AF15+AH15+AI15</f>
        <v>145.98650000000001</v>
      </c>
      <c r="AT15" s="53">
        <f>AS15-AQ15-AN15</f>
        <v>15.986500000000007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29781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>
        <v>5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31096</v>
      </c>
      <c r="AD16" s="31">
        <f t="shared" si="1"/>
        <v>29781</v>
      </c>
      <c r="AE16" s="49">
        <f t="shared" si="2"/>
        <v>818.97749999999996</v>
      </c>
      <c r="AF16" s="49">
        <f t="shared" si="3"/>
        <v>282.91949999999997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820.07749999999999</v>
      </c>
      <c r="AP16" s="51"/>
      <c r="AQ16" s="40">
        <v>137</v>
      </c>
      <c r="AR16" s="41">
        <f>AC16-AE16-AG16-AJ16-AK16-AL16-AM16-AN16-AP16-AQ16</f>
        <v>30130.122499999998</v>
      </c>
      <c r="AS16" s="52">
        <f t="shared" si="5"/>
        <v>286.33949999999999</v>
      </c>
      <c r="AT16" s="53">
        <f t="shared" si="6"/>
        <v>149.33949999999999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10636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50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11086</v>
      </c>
      <c r="AD17" s="31">
        <f>D17*1</f>
        <v>10636</v>
      </c>
      <c r="AE17" s="49">
        <f>D17*2.75%</f>
        <v>292.49</v>
      </c>
      <c r="AF17" s="49">
        <f>AD17*0.95%</f>
        <v>101.042</v>
      </c>
      <c r="AG17" s="36">
        <f t="shared" si="7"/>
        <v>12.375</v>
      </c>
      <c r="AH17" s="49">
        <f t="shared" si="4"/>
        <v>4.2749999999999995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293.86500000000001</v>
      </c>
      <c r="AP17" s="51"/>
      <c r="AQ17" s="40">
        <v>81</v>
      </c>
      <c r="AR17" s="41">
        <f>AC17-AE17-AG17-AJ17-AK17-AL17-AM17-AN17-AP17-AQ17</f>
        <v>10700.135</v>
      </c>
      <c r="AS17" s="52">
        <f>AF17+AH17+AI17</f>
        <v>105.31700000000001</v>
      </c>
      <c r="AT17" s="53">
        <f>AS17-AQ17-AN17</f>
        <v>24.317000000000007</v>
      </c>
      <c r="AU17" s="5"/>
      <c r="AV17" s="55">
        <v>500</v>
      </c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4011</v>
      </c>
      <c r="E18" s="48"/>
      <c r="F18" s="47"/>
      <c r="G18" s="48"/>
      <c r="H18" s="48"/>
      <c r="I18" s="48"/>
      <c r="J18" s="48"/>
      <c r="K18" s="48">
        <v>30</v>
      </c>
      <c r="L18" s="48"/>
      <c r="M18" s="48"/>
      <c r="N18" s="48"/>
      <c r="O18" s="48"/>
      <c r="P18" s="48">
        <v>100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5511</v>
      </c>
      <c r="AD18" s="31">
        <f>D18*1</f>
        <v>4011</v>
      </c>
      <c r="AE18" s="49">
        <f>D18*2.75%</f>
        <v>110.30249999999999</v>
      </c>
      <c r="AF18" s="49">
        <f>AD18*0.95%</f>
        <v>38.104500000000002</v>
      </c>
      <c r="AG18" s="36">
        <f t="shared" si="7"/>
        <v>41.25</v>
      </c>
      <c r="AH18" s="49">
        <f t="shared" si="4"/>
        <v>14.25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113.8775</v>
      </c>
      <c r="AP18" s="51"/>
      <c r="AQ18" s="40">
        <v>150</v>
      </c>
      <c r="AR18" s="41">
        <f t="shared" si="10"/>
        <v>5209.4475000000002</v>
      </c>
      <c r="AS18" s="52">
        <f>AF18+AH18+AI18</f>
        <v>52.354500000000002</v>
      </c>
      <c r="AT18" s="53">
        <f>AS18-AQ18-AN18</f>
        <v>-97.645499999999998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8681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10481</v>
      </c>
      <c r="AD19" s="31">
        <f t="shared" si="1"/>
        <v>8681</v>
      </c>
      <c r="AE19" s="49">
        <f t="shared" si="2"/>
        <v>238.72749999999999</v>
      </c>
      <c r="AF19" s="49">
        <f t="shared" si="3"/>
        <v>82.469499999999996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244.22749999999999</v>
      </c>
      <c r="AP19" s="51"/>
      <c r="AQ19" s="63">
        <v>172</v>
      </c>
      <c r="AR19" s="64">
        <f>AC19-AE19-AG19-AJ19-AK19-AL19-AM19-AN19-AP19-AQ19</f>
        <v>10020.772499999999</v>
      </c>
      <c r="AS19" s="52">
        <f t="shared" si="5"/>
        <v>99.569499999999991</v>
      </c>
      <c r="AT19" s="52">
        <f t="shared" si="6"/>
        <v>-72.430500000000009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5241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5241</v>
      </c>
      <c r="AD20" s="31">
        <f t="shared" si="1"/>
        <v>5241</v>
      </c>
      <c r="AE20" s="49">
        <f t="shared" si="2"/>
        <v>144.1275</v>
      </c>
      <c r="AF20" s="49">
        <f t="shared" si="3"/>
        <v>49.789499999999997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144.1275</v>
      </c>
      <c r="AP20" s="51"/>
      <c r="AQ20" s="63">
        <v>120</v>
      </c>
      <c r="AR20" s="64">
        <f>AC20-AE20-AG20-AJ20-AK20-AL20-AM20-AN20-AP20-AQ20</f>
        <v>4976.8725000000004</v>
      </c>
      <c r="AS20" s="52">
        <f>AF20+AH20+AI20</f>
        <v>49.789499999999997</v>
      </c>
      <c r="AT20" s="52">
        <f>AS20-AQ20-AN20</f>
        <v>-70.210499999999996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5448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8258</v>
      </c>
      <c r="AD21" s="31">
        <f t="shared" si="1"/>
        <v>5448</v>
      </c>
      <c r="AE21" s="49">
        <f t="shared" si="2"/>
        <v>149.82</v>
      </c>
      <c r="AF21" s="49">
        <f t="shared" si="3"/>
        <v>51.756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152.57</v>
      </c>
      <c r="AP21" s="51"/>
      <c r="AQ21" s="63">
        <v>53</v>
      </c>
      <c r="AR21" s="65">
        <f t="shared" si="10"/>
        <v>8030.43</v>
      </c>
      <c r="AS21" s="52">
        <f t="shared" ref="AS21:AS28" si="11">AF21+AH21+AI21</f>
        <v>60.305999999999997</v>
      </c>
      <c r="AT21" s="52">
        <f t="shared" ref="AT21:AT28" si="12">AS21-AQ21-AN21</f>
        <v>7.3059999999999974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11063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200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12863</v>
      </c>
      <c r="AD22" s="31">
        <f t="shared" si="1"/>
        <v>11063</v>
      </c>
      <c r="AE22" s="49">
        <f t="shared" si="2"/>
        <v>304.23250000000002</v>
      </c>
      <c r="AF22" s="49">
        <f t="shared" si="3"/>
        <v>105.0985</v>
      </c>
      <c r="AG22" s="36">
        <f t="shared" si="7"/>
        <v>49.5</v>
      </c>
      <c r="AH22" s="49">
        <f t="shared" si="4"/>
        <v>17.099999999999998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309.73250000000002</v>
      </c>
      <c r="AP22" s="51"/>
      <c r="AQ22" s="63">
        <v>100</v>
      </c>
      <c r="AR22" s="65">
        <f>AC22-AE22-AG22-AJ22-AK22-AL22-AM22-AN22-AP22-AQ22</f>
        <v>12409.2675</v>
      </c>
      <c r="AS22" s="52">
        <f>AF22+AH22+AI22</f>
        <v>122.1985</v>
      </c>
      <c r="AT22" s="52">
        <f>AS22-AQ22-AN22</f>
        <v>22.198499999999996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8002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8002</v>
      </c>
      <c r="AD23" s="31">
        <f t="shared" si="1"/>
        <v>8002</v>
      </c>
      <c r="AE23" s="49">
        <f t="shared" si="2"/>
        <v>220.05500000000001</v>
      </c>
      <c r="AF23" s="49">
        <f t="shared" si="3"/>
        <v>76.018999999999991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220.05500000000001</v>
      </c>
      <c r="AP23" s="51"/>
      <c r="AQ23" s="63">
        <v>90</v>
      </c>
      <c r="AR23" s="65">
        <f t="shared" si="10"/>
        <v>7691.9449999999997</v>
      </c>
      <c r="AS23" s="52">
        <f t="shared" si="11"/>
        <v>76.018999999999991</v>
      </c>
      <c r="AT23" s="52">
        <f t="shared" si="12"/>
        <v>-13.981000000000009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13363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50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13813</v>
      </c>
      <c r="AD24" s="31">
        <f t="shared" si="1"/>
        <v>13363</v>
      </c>
      <c r="AE24" s="49">
        <f t="shared" si="2"/>
        <v>367.48250000000002</v>
      </c>
      <c r="AF24" s="49">
        <f t="shared" si="3"/>
        <v>126.9485</v>
      </c>
      <c r="AG24" s="36">
        <f t="shared" si="7"/>
        <v>12.375</v>
      </c>
      <c r="AH24" s="49">
        <f t="shared" si="4"/>
        <v>4.2749999999999995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368.85750000000002</v>
      </c>
      <c r="AP24" s="51"/>
      <c r="AQ24" s="63">
        <v>103</v>
      </c>
      <c r="AR24" s="65">
        <f t="shared" si="10"/>
        <v>13330.1425</v>
      </c>
      <c r="AS24" s="52">
        <f t="shared" si="11"/>
        <v>131.2235</v>
      </c>
      <c r="AT24" s="52">
        <f t="shared" si="12"/>
        <v>28.223500000000001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6479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6479</v>
      </c>
      <c r="AD25" s="31">
        <f t="shared" si="1"/>
        <v>6479</v>
      </c>
      <c r="AE25" s="49">
        <f t="shared" si="2"/>
        <v>178.17250000000001</v>
      </c>
      <c r="AF25" s="49">
        <f t="shared" si="3"/>
        <v>61.5505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178.17250000000001</v>
      </c>
      <c r="AP25" s="51"/>
      <c r="AQ25" s="63">
        <v>60</v>
      </c>
      <c r="AR25" s="65">
        <f t="shared" si="10"/>
        <v>6240.8275000000003</v>
      </c>
      <c r="AS25" s="52">
        <f t="shared" si="11"/>
        <v>61.5505</v>
      </c>
      <c r="AT25" s="52">
        <f t="shared" si="12"/>
        <v>1.5504999999999995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9612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12477</v>
      </c>
      <c r="AD26" s="31">
        <f t="shared" si="1"/>
        <v>9612</v>
      </c>
      <c r="AE26" s="49">
        <f t="shared" si="2"/>
        <v>264.33</v>
      </c>
      <c r="AF26" s="49">
        <f t="shared" si="3"/>
        <v>91.313999999999993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264.33</v>
      </c>
      <c r="AP26" s="51"/>
      <c r="AQ26" s="63">
        <v>113</v>
      </c>
      <c r="AR26" s="65">
        <f t="shared" si="10"/>
        <v>12099.67</v>
      </c>
      <c r="AS26" s="52">
        <f t="shared" si="11"/>
        <v>91.313999999999993</v>
      </c>
      <c r="AT26" s="52">
        <f t="shared" si="12"/>
        <v>-21.686000000000007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12538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12538</v>
      </c>
      <c r="AD27" s="31">
        <f t="shared" si="1"/>
        <v>12538</v>
      </c>
      <c r="AE27" s="49">
        <f t="shared" si="2"/>
        <v>344.79500000000002</v>
      </c>
      <c r="AF27" s="49">
        <f t="shared" si="3"/>
        <v>119.11099999999999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344.79500000000002</v>
      </c>
      <c r="AP27" s="51"/>
      <c r="AQ27" s="63">
        <v>150</v>
      </c>
      <c r="AR27" s="65">
        <f t="shared" si="10"/>
        <v>12043.205</v>
      </c>
      <c r="AS27" s="52">
        <f t="shared" si="11"/>
        <v>119.11099999999999</v>
      </c>
      <c r="AT27" s="52">
        <f t="shared" si="12"/>
        <v>-30.88900000000001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 t="shared" ref="D29:AQ29" si="14">SUM(D7:D28)</f>
        <v>232787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0</v>
      </c>
      <c r="P29" s="81">
        <f>SUM(P7:P27)</f>
        <v>1280</v>
      </c>
      <c r="Q29" s="81">
        <f t="shared" si="14"/>
        <v>0</v>
      </c>
      <c r="R29" s="81">
        <f t="shared" si="14"/>
        <v>0</v>
      </c>
      <c r="S29" s="81">
        <f t="shared" si="14"/>
        <v>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3</v>
      </c>
      <c r="AB29" s="81">
        <f t="shared" si="14"/>
        <v>0</v>
      </c>
      <c r="AC29" s="82">
        <f t="shared" si="14"/>
        <v>257158</v>
      </c>
      <c r="AD29" s="82">
        <f t="shared" si="14"/>
        <v>232787</v>
      </c>
      <c r="AE29" s="82">
        <f t="shared" si="14"/>
        <v>6401.642499999999</v>
      </c>
      <c r="AF29" s="82">
        <f t="shared" si="14"/>
        <v>2211.4764999999998</v>
      </c>
      <c r="AG29" s="82">
        <f t="shared" si="14"/>
        <v>355.65999999999997</v>
      </c>
      <c r="AH29" s="82">
        <f t="shared" si="14"/>
        <v>122.74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6439.8674999999985</v>
      </c>
      <c r="AP29" s="82">
        <f t="shared" si="14"/>
        <v>0</v>
      </c>
      <c r="AQ29" s="84">
        <f t="shared" si="14"/>
        <v>2105</v>
      </c>
      <c r="AR29" s="85">
        <f>SUM(AR7:AR28)</f>
        <v>248295.69749999998</v>
      </c>
      <c r="AS29" s="85">
        <f>SUM(AS7:AS28)</f>
        <v>2334.2164999999995</v>
      </c>
      <c r="AT29" s="85">
        <f>SUM(AT7:AT28)</f>
        <v>229.21649999999988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7"/>
      <c r="C30" s="284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50</v>
      </c>
      <c r="L31" s="97"/>
      <c r="M31" s="97">
        <v>-100</v>
      </c>
      <c r="N31" s="97"/>
      <c r="O31" s="97">
        <v>-60</v>
      </c>
      <c r="P31" s="97">
        <v>-210</v>
      </c>
      <c r="Q31" s="96"/>
      <c r="R31" s="96"/>
      <c r="S31" s="95">
        <v>-13</v>
      </c>
      <c r="T31" s="95"/>
      <c r="U31" s="95"/>
      <c r="V31" s="95"/>
      <c r="W31" s="95"/>
      <c r="X31" s="95"/>
      <c r="Y31" s="95"/>
      <c r="Z31" s="95">
        <v>-33</v>
      </c>
      <c r="AA31" s="95">
        <v>-6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114"/>
      <c r="N34" s="44"/>
      <c r="O34" s="44"/>
      <c r="P34" s="5"/>
      <c r="Q34" s="5"/>
      <c r="AC34" s="99"/>
      <c r="AQ34" s="5"/>
      <c r="AR34" s="67">
        <v>29100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102825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472" priority="26" stopIfTrue="1" operator="greaterThan">
      <formula>0</formula>
    </cfRule>
  </conditionalFormatting>
  <conditionalFormatting sqref="AQ32">
    <cfRule type="cellIs" dxfId="471" priority="24" operator="greaterThan">
      <formula>$AQ$7:$AQ$18&lt;100</formula>
    </cfRule>
    <cfRule type="cellIs" dxfId="470" priority="25" operator="greaterThan">
      <formula>100</formula>
    </cfRule>
  </conditionalFormatting>
  <conditionalFormatting sqref="K4:P30 D30:J30 Q30:AB30">
    <cfRule type="cellIs" dxfId="469" priority="23" operator="equal">
      <formula>212030016606640</formula>
    </cfRule>
  </conditionalFormatting>
  <conditionalFormatting sqref="K4:K30 L29:P29 D30:J30 L30:AB30">
    <cfRule type="cellIs" dxfId="468" priority="21" operator="equal">
      <formula>$K$4</formula>
    </cfRule>
    <cfRule type="cellIs" dxfId="467" priority="22" operator="equal">
      <formula>2120</formula>
    </cfRule>
  </conditionalFormatting>
  <conditionalFormatting sqref="M4:N30 D30:L30">
    <cfRule type="cellIs" dxfId="466" priority="19" operator="equal">
      <formula>$M$4</formula>
    </cfRule>
    <cfRule type="cellIs" dxfId="465" priority="20" operator="equal">
      <formula>300</formula>
    </cfRule>
  </conditionalFormatting>
  <conditionalFormatting sqref="O4:O30">
    <cfRule type="cellIs" dxfId="464" priority="17" operator="equal">
      <formula>$O$4</formula>
    </cfRule>
    <cfRule type="cellIs" dxfId="463" priority="18" operator="equal">
      <formula>1660</formula>
    </cfRule>
  </conditionalFormatting>
  <conditionalFormatting sqref="P4:P30">
    <cfRule type="cellIs" dxfId="462" priority="15" operator="equal">
      <formula>$P$4</formula>
    </cfRule>
    <cfRule type="cellIs" dxfId="461" priority="16" operator="equal">
      <formula>6640</formula>
    </cfRule>
  </conditionalFormatting>
  <conditionalFormatting sqref="AT6:AT29">
    <cfRule type="cellIs" dxfId="460" priority="14" operator="lessThan">
      <formula>0</formula>
    </cfRule>
  </conditionalFormatting>
  <conditionalFormatting sqref="AT7:AT18">
    <cfRule type="cellIs" dxfId="459" priority="11" operator="lessThan">
      <formula>0</formula>
    </cfRule>
    <cfRule type="cellIs" dxfId="458" priority="12" operator="lessThan">
      <formula>0</formula>
    </cfRule>
    <cfRule type="cellIs" dxfId="457" priority="13" operator="lessThan">
      <formula>0</formula>
    </cfRule>
  </conditionalFormatting>
  <conditionalFormatting sqref="K4:K29 L29:P29">
    <cfRule type="cellIs" dxfId="456" priority="10" operator="equal">
      <formula>$K$4</formula>
    </cfRule>
  </conditionalFormatting>
  <conditionalFormatting sqref="D4:D30">
    <cfRule type="cellIs" dxfId="455" priority="9" operator="equal">
      <formula>$D$4</formula>
    </cfRule>
  </conditionalFormatting>
  <conditionalFormatting sqref="S4:S30">
    <cfRule type="cellIs" dxfId="454" priority="8" operator="equal">
      <formula>$S$4</formula>
    </cfRule>
  </conditionalFormatting>
  <conditionalFormatting sqref="Z4:Z30">
    <cfRule type="cellIs" dxfId="453" priority="7" operator="equal">
      <formula>$Z$4</formula>
    </cfRule>
  </conditionalFormatting>
  <conditionalFormatting sqref="AA4:AA30">
    <cfRule type="cellIs" dxfId="452" priority="6" operator="equal">
      <formula>$AA$4</formula>
    </cfRule>
  </conditionalFormatting>
  <conditionalFormatting sqref="AB4:AB30">
    <cfRule type="cellIs" dxfId="451" priority="5" operator="equal">
      <formula>$AB$4</formula>
    </cfRule>
  </conditionalFormatting>
  <conditionalFormatting sqref="AB30">
    <cfRule type="cellIs" dxfId="450" priority="4" operator="equal">
      <formula>$AB$4</formula>
    </cfRule>
  </conditionalFormatting>
  <conditionalFormatting sqref="AT7:AT29">
    <cfRule type="cellIs" dxfId="449" priority="1" operator="lessThan">
      <formula>0</formula>
    </cfRule>
    <cfRule type="cellIs" dxfId="448" priority="2" operator="lessThan">
      <formula>0</formula>
    </cfRule>
    <cfRule type="cellIs" dxfId="447" priority="3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>
      <c r="A3" s="264" t="s">
        <v>110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7" t="s">
        <v>3</v>
      </c>
      <c r="B4" s="267"/>
      <c r="C4" s="2"/>
      <c r="D4" s="2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320</v>
      </c>
      <c r="L4" s="4">
        <v>0</v>
      </c>
      <c r="M4" s="267">
        <v>470</v>
      </c>
      <c r="N4" s="267"/>
      <c r="O4" s="4">
        <v>1270</v>
      </c>
      <c r="P4" s="4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">
        <v>474481</v>
      </c>
      <c r="D5" s="119">
        <v>474481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11488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11488</v>
      </c>
      <c r="AD7" s="34">
        <f t="shared" ref="AD7:AD28" si="1">D7*1</f>
        <v>11488</v>
      </c>
      <c r="AE7" s="36">
        <f t="shared" ref="AE7:AE28" si="2">D7*2.75%</f>
        <v>315.92</v>
      </c>
      <c r="AF7" s="36">
        <f t="shared" ref="AF7:AF28" si="3">AD7*0.95%</f>
        <v>109.136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315.92</v>
      </c>
      <c r="AP7" s="39"/>
      <c r="AQ7" s="40">
        <v>83</v>
      </c>
      <c r="AR7" s="41">
        <f>AC7-AE7-AG7-AJ7-AK7-AL7-AM7-AN7-AP7-AQ7</f>
        <v>11089.08</v>
      </c>
      <c r="AS7" s="42">
        <f t="shared" ref="AS7:AS19" si="5">AF7+AH7+AI7</f>
        <v>109.136</v>
      </c>
      <c r="AT7" s="43">
        <f t="shared" ref="AT7:AT19" si="6">AS7-AQ7-AN7</f>
        <v>26.135999999999996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10499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13235</v>
      </c>
      <c r="AD8" s="31">
        <f t="shared" si="1"/>
        <v>10499</v>
      </c>
      <c r="AE8" s="49">
        <f t="shared" si="2"/>
        <v>288.72250000000003</v>
      </c>
      <c r="AF8" s="49">
        <f t="shared" si="3"/>
        <v>99.740499999999997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290.09750000000003</v>
      </c>
      <c r="AP8" s="51"/>
      <c r="AQ8" s="40">
        <v>120</v>
      </c>
      <c r="AR8" s="41">
        <f t="shared" ref="AR8:AR28" si="10">AC8-AE8-AG8-AJ8-AK8-AL8-AM8-AN8-AP8-AQ8</f>
        <v>12813.9025</v>
      </c>
      <c r="AS8" s="52">
        <f t="shared" si="5"/>
        <v>104.0155</v>
      </c>
      <c r="AT8" s="53">
        <f t="shared" si="6"/>
        <v>-15.984499999999997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13636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13816</v>
      </c>
      <c r="AD9" s="31">
        <f t="shared" si="1"/>
        <v>13636</v>
      </c>
      <c r="AE9" s="49">
        <f t="shared" si="2"/>
        <v>374.99</v>
      </c>
      <c r="AF9" s="49">
        <f t="shared" si="3"/>
        <v>129.542</v>
      </c>
      <c r="AG9" s="36">
        <f t="shared" si="7"/>
        <v>4.95</v>
      </c>
      <c r="AH9" s="49">
        <f t="shared" si="4"/>
        <v>1.71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375.54</v>
      </c>
      <c r="AP9" s="51"/>
      <c r="AQ9" s="40">
        <v>106</v>
      </c>
      <c r="AR9" s="41">
        <f t="shared" si="10"/>
        <v>13330.06</v>
      </c>
      <c r="AS9" s="52">
        <f t="shared" si="5"/>
        <v>131.25200000000001</v>
      </c>
      <c r="AT9" s="53">
        <f t="shared" si="6"/>
        <v>25.25200000000001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9858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10049</v>
      </c>
      <c r="AD10" s="31">
        <f>D10*1</f>
        <v>9858</v>
      </c>
      <c r="AE10" s="49">
        <f>D10*2.75%</f>
        <v>271.09500000000003</v>
      </c>
      <c r="AF10" s="49">
        <f>AD10*0.95%</f>
        <v>93.650999999999996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271.09500000000003</v>
      </c>
      <c r="AP10" s="51"/>
      <c r="AQ10" s="40">
        <v>47</v>
      </c>
      <c r="AR10" s="41">
        <f t="shared" si="10"/>
        <v>9730.9050000000007</v>
      </c>
      <c r="AS10" s="52">
        <f>AF10+AH10+AI10</f>
        <v>93.650999999999996</v>
      </c>
      <c r="AT10" s="53">
        <f>AS10-AQ10-AN10</f>
        <v>46.650999999999996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7567</v>
      </c>
      <c r="E11" s="48"/>
      <c r="F11" s="47"/>
      <c r="G11" s="48"/>
      <c r="H11" s="48"/>
      <c r="I11" s="48"/>
      <c r="J11" s="48"/>
      <c r="K11" s="48">
        <v>10</v>
      </c>
      <c r="L11" s="48"/>
      <c r="M11" s="48">
        <v>20</v>
      </c>
      <c r="N11" s="48"/>
      <c r="O11" s="58"/>
      <c r="P11" s="48">
        <v>80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3</v>
      </c>
      <c r="AB11" s="31"/>
      <c r="AC11" s="35">
        <f t="shared" si="0"/>
        <v>9251</v>
      </c>
      <c r="AD11" s="31">
        <f t="shared" si="1"/>
        <v>7567</v>
      </c>
      <c r="AE11" s="49">
        <f t="shared" si="2"/>
        <v>208.0925</v>
      </c>
      <c r="AF11" s="49">
        <f t="shared" si="3"/>
        <v>71.886499999999998</v>
      </c>
      <c r="AG11" s="36">
        <f t="shared" si="7"/>
        <v>30.8</v>
      </c>
      <c r="AH11" s="49">
        <f t="shared" si="4"/>
        <v>10.64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211.11750000000001</v>
      </c>
      <c r="AP11" s="51"/>
      <c r="AQ11" s="40">
        <v>52</v>
      </c>
      <c r="AR11" s="41">
        <f t="shared" si="10"/>
        <v>8960.1075000000001</v>
      </c>
      <c r="AS11" s="52">
        <f t="shared" si="5"/>
        <v>82.526499999999999</v>
      </c>
      <c r="AT11" s="53">
        <f t="shared" si="6"/>
        <v>30.526499999999999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7017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7017</v>
      </c>
      <c r="AD12" s="31">
        <f>D12*1</f>
        <v>7017</v>
      </c>
      <c r="AE12" s="49">
        <f>D12*2.75%</f>
        <v>192.9675</v>
      </c>
      <c r="AF12" s="49">
        <f>AD12*0.95%</f>
        <v>66.661500000000004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192.9675</v>
      </c>
      <c r="AP12" s="51"/>
      <c r="AQ12" s="40">
        <v>54</v>
      </c>
      <c r="AR12" s="41">
        <f t="shared" si="10"/>
        <v>6770.0325000000003</v>
      </c>
      <c r="AS12" s="52">
        <f>AF12+AH12+AI12</f>
        <v>66.661500000000004</v>
      </c>
      <c r="AT12" s="53">
        <f>AS12-AQ12-AN12</f>
        <v>12.661500000000004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6222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10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6522</v>
      </c>
      <c r="AD13" s="31">
        <f t="shared" si="1"/>
        <v>6222</v>
      </c>
      <c r="AE13" s="49">
        <f t="shared" si="2"/>
        <v>171.10499999999999</v>
      </c>
      <c r="AF13" s="49">
        <f t="shared" si="3"/>
        <v>59.109000000000002</v>
      </c>
      <c r="AG13" s="36">
        <f t="shared" si="7"/>
        <v>8.25</v>
      </c>
      <c r="AH13" s="49">
        <f t="shared" si="4"/>
        <v>2.85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171.655</v>
      </c>
      <c r="AP13" s="51"/>
      <c r="AQ13" s="40">
        <v>42</v>
      </c>
      <c r="AR13" s="41">
        <f t="shared" si="10"/>
        <v>6300.6450000000004</v>
      </c>
      <c r="AS13" s="52">
        <f t="shared" si="5"/>
        <v>61.959000000000003</v>
      </c>
      <c r="AT13" s="53">
        <f>AS13-AQ13-AN13</f>
        <v>19.959000000000003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16558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70</v>
      </c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/>
      <c r="AA14" s="31">
        <v>5</v>
      </c>
      <c r="AB14" s="31"/>
      <c r="AC14" s="35">
        <f t="shared" si="0"/>
        <v>19083</v>
      </c>
      <c r="AD14" s="31">
        <f t="shared" si="1"/>
        <v>16558</v>
      </c>
      <c r="AE14" s="49">
        <f t="shared" si="2"/>
        <v>455.34500000000003</v>
      </c>
      <c r="AF14" s="49">
        <f t="shared" si="3"/>
        <v>157.30099999999999</v>
      </c>
      <c r="AG14" s="36">
        <f t="shared" si="7"/>
        <v>17.324999999999999</v>
      </c>
      <c r="AH14" s="49">
        <f t="shared" si="4"/>
        <v>5.9849999999999994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457.27</v>
      </c>
      <c r="AP14" s="51"/>
      <c r="AQ14" s="40">
        <v>131</v>
      </c>
      <c r="AR14" s="41">
        <f>AC14-AE14-AG14-AJ14-AK14-AL14-AM14-AN14-AP14-AQ14</f>
        <v>18479.329999999998</v>
      </c>
      <c r="AS14" s="52">
        <f t="shared" si="5"/>
        <v>163.286</v>
      </c>
      <c r="AT14" s="60">
        <f t="shared" si="6"/>
        <v>32.286000000000001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16642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13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19125</v>
      </c>
      <c r="AD15" s="31">
        <f t="shared" si="1"/>
        <v>16642</v>
      </c>
      <c r="AE15" s="49">
        <f t="shared" si="2"/>
        <v>457.65500000000003</v>
      </c>
      <c r="AF15" s="49">
        <f t="shared" si="3"/>
        <v>158.09899999999999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457.65500000000003</v>
      </c>
      <c r="AP15" s="51"/>
      <c r="AQ15" s="40">
        <v>135</v>
      </c>
      <c r="AR15" s="41">
        <f t="shared" si="10"/>
        <v>18532.345000000001</v>
      </c>
      <c r="AS15" s="52">
        <f>AF15+AH15+AI15</f>
        <v>158.09899999999999</v>
      </c>
      <c r="AT15" s="53">
        <f>AS15-AQ15-AN15</f>
        <v>23.09899999999999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20675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22475</v>
      </c>
      <c r="AD16" s="31">
        <f t="shared" si="1"/>
        <v>20675</v>
      </c>
      <c r="AE16" s="49">
        <f t="shared" si="2"/>
        <v>568.5625</v>
      </c>
      <c r="AF16" s="49">
        <f t="shared" si="3"/>
        <v>196.41249999999999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574.0625</v>
      </c>
      <c r="AP16" s="51"/>
      <c r="AQ16" s="40">
        <v>506</v>
      </c>
      <c r="AR16" s="41">
        <f>AC16-AE16-AG16-AJ16-AK16-AL16-AM16-AN16-AP16-AQ16</f>
        <v>21350.9375</v>
      </c>
      <c r="AS16" s="52">
        <f t="shared" si="5"/>
        <v>213.51249999999999</v>
      </c>
      <c r="AT16" s="53">
        <f t="shared" si="6"/>
        <v>-292.48750000000001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7546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100</v>
      </c>
      <c r="Q17" s="31"/>
      <c r="R17" s="31"/>
      <c r="S17" s="31">
        <v>3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9583</v>
      </c>
      <c r="AD17" s="31">
        <f>D17*1</f>
        <v>7546</v>
      </c>
      <c r="AE17" s="49">
        <f>D17*2.75%</f>
        <v>207.51500000000001</v>
      </c>
      <c r="AF17" s="49">
        <f>AD17*0.95%</f>
        <v>71.686999999999998</v>
      </c>
      <c r="AG17" s="36">
        <f t="shared" si="7"/>
        <v>24.75</v>
      </c>
      <c r="AH17" s="49">
        <f t="shared" si="4"/>
        <v>8.5499999999999989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210.26500000000001</v>
      </c>
      <c r="AP17" s="51"/>
      <c r="AQ17" s="40">
        <v>50</v>
      </c>
      <c r="AR17" s="41">
        <f>AC17-AE17-AG17-AJ17-AK17-AL17-AM17-AN17-AP17-AQ17</f>
        <v>9300.7350000000006</v>
      </c>
      <c r="AS17" s="52">
        <f>AF17+AH17+AI17</f>
        <v>80.236999999999995</v>
      </c>
      <c r="AT17" s="53">
        <f>AS17-AQ17-AN17</f>
        <v>30.236999999999995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13674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20</v>
      </c>
      <c r="Q18" s="31"/>
      <c r="R18" s="31"/>
      <c r="S18" s="31">
        <v>5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14809</v>
      </c>
      <c r="AD18" s="31">
        <f>D18*1</f>
        <v>13674</v>
      </c>
      <c r="AE18" s="49">
        <f>D18*2.75%</f>
        <v>376.03500000000003</v>
      </c>
      <c r="AF18" s="49">
        <f>AD18*0.95%</f>
        <v>129.90299999999999</v>
      </c>
      <c r="AG18" s="36">
        <f t="shared" si="7"/>
        <v>4.95</v>
      </c>
      <c r="AH18" s="49">
        <f t="shared" si="4"/>
        <v>1.71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376.58499999999998</v>
      </c>
      <c r="AP18" s="51"/>
      <c r="AQ18" s="40">
        <v>100</v>
      </c>
      <c r="AR18" s="41">
        <f t="shared" si="10"/>
        <v>14328.014999999999</v>
      </c>
      <c r="AS18" s="52">
        <f>AF18+AH18+AI18</f>
        <v>131.613</v>
      </c>
      <c r="AT18" s="53">
        <f>AS18-AQ18-AN18</f>
        <v>31.613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12440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5</v>
      </c>
      <c r="AB19" s="31"/>
      <c r="AC19" s="35">
        <f t="shared" si="0"/>
        <v>18155</v>
      </c>
      <c r="AD19" s="31">
        <f t="shared" si="1"/>
        <v>12440</v>
      </c>
      <c r="AE19" s="49">
        <f t="shared" si="2"/>
        <v>342.1</v>
      </c>
      <c r="AF19" s="49">
        <f t="shared" si="3"/>
        <v>118.17999999999999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342.1</v>
      </c>
      <c r="AP19" s="51"/>
      <c r="AQ19" s="63">
        <v>172</v>
      </c>
      <c r="AR19" s="64">
        <f>AC19-AE19-AG19-AJ19-AK19-AL19-AM19-AN19-AP19-AQ19</f>
        <v>17640.900000000001</v>
      </c>
      <c r="AS19" s="52">
        <f t="shared" si="5"/>
        <v>118.17999999999999</v>
      </c>
      <c r="AT19" s="52">
        <f t="shared" si="6"/>
        <v>-53.820000000000007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11099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11099</v>
      </c>
      <c r="AD20" s="31">
        <f t="shared" si="1"/>
        <v>11099</v>
      </c>
      <c r="AE20" s="49">
        <f t="shared" si="2"/>
        <v>305.22250000000003</v>
      </c>
      <c r="AF20" s="49">
        <f t="shared" si="3"/>
        <v>105.4405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305.22250000000003</v>
      </c>
      <c r="AP20" s="51"/>
      <c r="AQ20" s="63">
        <v>120</v>
      </c>
      <c r="AR20" s="64">
        <f>AC20-AE20-AG20-AJ20-AK20-AL20-AM20-AN20-AP20-AQ20</f>
        <v>10673.7775</v>
      </c>
      <c r="AS20" s="52">
        <f>AF20+AH20+AI20</f>
        <v>105.4405</v>
      </c>
      <c r="AT20" s="52">
        <f>AS20-AQ20-AN20</f>
        <v>-14.5595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5348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>
        <v>20</v>
      </c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5528</v>
      </c>
      <c r="AD21" s="31">
        <f t="shared" si="1"/>
        <v>5348</v>
      </c>
      <c r="AE21" s="49">
        <f t="shared" si="2"/>
        <v>147.07</v>
      </c>
      <c r="AF21" s="49">
        <f t="shared" si="3"/>
        <v>50.805999999999997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147.62</v>
      </c>
      <c r="AP21" s="51"/>
      <c r="AQ21" s="63">
        <v>50</v>
      </c>
      <c r="AR21" s="65">
        <f t="shared" si="10"/>
        <v>5325.9800000000005</v>
      </c>
      <c r="AS21" s="52">
        <f t="shared" ref="AS21:AS28" si="11">AF21+AH21+AI21</f>
        <v>52.515999999999998</v>
      </c>
      <c r="AT21" s="52">
        <f t="shared" ref="AT21:AT28" si="12">AS21-AQ21-AN21</f>
        <v>2.5159999999999982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18093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/>
      <c r="T22" s="31"/>
      <c r="U22" s="31"/>
      <c r="V22" s="31"/>
      <c r="W22" s="31"/>
      <c r="X22" s="31"/>
      <c r="Y22" s="31"/>
      <c r="Z22" s="31">
        <v>5</v>
      </c>
      <c r="AA22" s="31">
        <v>5</v>
      </c>
      <c r="AB22" s="31"/>
      <c r="AC22" s="35">
        <f t="shared" si="0"/>
        <v>20888</v>
      </c>
      <c r="AD22" s="31">
        <f t="shared" si="1"/>
        <v>18093</v>
      </c>
      <c r="AE22" s="49">
        <f t="shared" si="2"/>
        <v>497.5575</v>
      </c>
      <c r="AF22" s="49">
        <f t="shared" si="3"/>
        <v>171.8835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500.3075</v>
      </c>
      <c r="AP22" s="51"/>
      <c r="AQ22" s="63">
        <v>170</v>
      </c>
      <c r="AR22" s="65">
        <f>AC22-AE22-AG22-AJ22-AK22-AL22-AM22-AN22-AP22-AQ22</f>
        <v>20195.692500000001</v>
      </c>
      <c r="AS22" s="52">
        <f>AF22+AH22+AI22</f>
        <v>180.43350000000001</v>
      </c>
      <c r="AT22" s="52">
        <f>AS22-AQ22-AN22</f>
        <v>10.433500000000009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10269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10269</v>
      </c>
      <c r="AD23" s="31">
        <f t="shared" si="1"/>
        <v>10269</v>
      </c>
      <c r="AE23" s="49">
        <f t="shared" si="2"/>
        <v>282.39749999999998</v>
      </c>
      <c r="AF23" s="49">
        <f t="shared" si="3"/>
        <v>97.555499999999995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282.39749999999998</v>
      </c>
      <c r="AP23" s="51"/>
      <c r="AQ23" s="63">
        <v>110</v>
      </c>
      <c r="AR23" s="65">
        <f t="shared" si="10"/>
        <v>9876.6025000000009</v>
      </c>
      <c r="AS23" s="52">
        <f t="shared" si="11"/>
        <v>97.555499999999995</v>
      </c>
      <c r="AT23" s="52">
        <f t="shared" si="12"/>
        <v>-12.444500000000005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28101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100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>
        <v>2</v>
      </c>
      <c r="AB24" s="31"/>
      <c r="AC24" s="35">
        <f t="shared" si="0"/>
        <v>32787</v>
      </c>
      <c r="AD24" s="31">
        <f t="shared" si="1"/>
        <v>28101</v>
      </c>
      <c r="AE24" s="49">
        <f t="shared" si="2"/>
        <v>772.77750000000003</v>
      </c>
      <c r="AF24" s="49">
        <f t="shared" si="3"/>
        <v>266.95949999999999</v>
      </c>
      <c r="AG24" s="36">
        <f t="shared" si="7"/>
        <v>66</v>
      </c>
      <c r="AH24" s="49">
        <f t="shared" si="4"/>
        <v>22.8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778.27750000000003</v>
      </c>
      <c r="AP24" s="51"/>
      <c r="AQ24" s="63">
        <v>128</v>
      </c>
      <c r="AR24" s="65">
        <f t="shared" si="10"/>
        <v>31820.2225</v>
      </c>
      <c r="AS24" s="52">
        <f t="shared" si="11"/>
        <v>289.7595</v>
      </c>
      <c r="AT24" s="52">
        <f t="shared" si="12"/>
        <v>161.7595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9149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9149</v>
      </c>
      <c r="AD25" s="31">
        <f t="shared" si="1"/>
        <v>9149</v>
      </c>
      <c r="AE25" s="49">
        <f t="shared" si="2"/>
        <v>251.5975</v>
      </c>
      <c r="AF25" s="49">
        <f t="shared" si="3"/>
        <v>86.915499999999994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251.5975</v>
      </c>
      <c r="AP25" s="51"/>
      <c r="AQ25" s="63">
        <v>90</v>
      </c>
      <c r="AR25" s="65">
        <f t="shared" si="10"/>
        <v>8807.4025000000001</v>
      </c>
      <c r="AS25" s="52">
        <f t="shared" si="11"/>
        <v>86.915499999999994</v>
      </c>
      <c r="AT25" s="52">
        <f t="shared" si="12"/>
        <v>-3.0845000000000056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4626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4626</v>
      </c>
      <c r="AD26" s="31">
        <f t="shared" si="1"/>
        <v>4626</v>
      </c>
      <c r="AE26" s="49">
        <f t="shared" si="2"/>
        <v>127.215</v>
      </c>
      <c r="AF26" s="49">
        <f t="shared" si="3"/>
        <v>43.946999999999996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127.215</v>
      </c>
      <c r="AP26" s="51"/>
      <c r="AQ26" s="63"/>
      <c r="AR26" s="65">
        <f t="shared" si="10"/>
        <v>4498.7849999999999</v>
      </c>
      <c r="AS26" s="52">
        <f t="shared" si="11"/>
        <v>43.946999999999996</v>
      </c>
      <c r="AT26" s="52">
        <f t="shared" si="12"/>
        <v>43.946999999999996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7401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7401</v>
      </c>
      <c r="AD27" s="31">
        <f t="shared" si="1"/>
        <v>7401</v>
      </c>
      <c r="AE27" s="49">
        <f t="shared" si="2"/>
        <v>203.5275</v>
      </c>
      <c r="AF27" s="49">
        <f t="shared" si="3"/>
        <v>70.3095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203.5275</v>
      </c>
      <c r="AP27" s="51"/>
      <c r="AQ27" s="63">
        <v>70</v>
      </c>
      <c r="AR27" s="65">
        <f t="shared" si="10"/>
        <v>7127.4724999999999</v>
      </c>
      <c r="AS27" s="52">
        <f t="shared" si="11"/>
        <v>70.3095</v>
      </c>
      <c r="AT27" s="52">
        <f t="shared" si="12"/>
        <v>0.30949999999999989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 t="shared" ref="D29:AQ29" si="14">SUM(D7:D28)</f>
        <v>247908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70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20</v>
      </c>
      <c r="P29" s="81">
        <f>SUM(P7:P27)</f>
        <v>740</v>
      </c>
      <c r="Q29" s="81">
        <f t="shared" si="14"/>
        <v>0</v>
      </c>
      <c r="R29" s="81">
        <f t="shared" si="14"/>
        <v>0</v>
      </c>
      <c r="S29" s="81">
        <f t="shared" si="14"/>
        <v>71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25</v>
      </c>
      <c r="AB29" s="81">
        <f t="shared" si="14"/>
        <v>0</v>
      </c>
      <c r="AC29" s="82">
        <f t="shared" si="14"/>
        <v>276355</v>
      </c>
      <c r="AD29" s="82">
        <f t="shared" si="14"/>
        <v>247908</v>
      </c>
      <c r="AE29" s="82">
        <f t="shared" si="14"/>
        <v>6817.47</v>
      </c>
      <c r="AF29" s="82">
        <f t="shared" si="14"/>
        <v>2355.1259999999997</v>
      </c>
      <c r="AG29" s="82">
        <f t="shared" si="14"/>
        <v>248.59999999999997</v>
      </c>
      <c r="AH29" s="82">
        <f t="shared" si="14"/>
        <v>85.88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6842.4950000000008</v>
      </c>
      <c r="AP29" s="82">
        <f t="shared" si="14"/>
        <v>0</v>
      </c>
      <c r="AQ29" s="84">
        <f t="shared" si="14"/>
        <v>2336</v>
      </c>
      <c r="AR29" s="85">
        <f>SUM(AR7:AR28)</f>
        <v>266952.93000000005</v>
      </c>
      <c r="AS29" s="85">
        <f>SUM(AS7:AS28)</f>
        <v>2441.0060000000003</v>
      </c>
      <c r="AT29" s="85">
        <f>SUM(AT7:AT28)</f>
        <v>105.00599999999996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7"/>
      <c r="C30" s="284"/>
      <c r="D30" s="90">
        <f t="shared" ref="D30:AB30" si="16">D4+D5-D29</f>
        <v>1117271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250</v>
      </c>
      <c r="L30" s="90">
        <f t="shared" si="16"/>
        <v>0</v>
      </c>
      <c r="M30" s="90">
        <f>M4+M5-M29</f>
        <v>390</v>
      </c>
      <c r="N30" s="90">
        <f t="shared" si="16"/>
        <v>0</v>
      </c>
      <c r="O30" s="90">
        <f t="shared" si="16"/>
        <v>1250</v>
      </c>
      <c r="P30" s="90">
        <f t="shared" si="16"/>
        <v>1340</v>
      </c>
      <c r="Q30" s="90">
        <f t="shared" si="16"/>
        <v>0</v>
      </c>
      <c r="R30" s="90">
        <f t="shared" si="16"/>
        <v>0</v>
      </c>
      <c r="S30" s="90">
        <f>S4+S5-S29</f>
        <v>1043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114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112"/>
      <c r="M36" s="114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114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446" priority="26" stopIfTrue="1" operator="greaterThan">
      <formula>0</formula>
    </cfRule>
  </conditionalFormatting>
  <conditionalFormatting sqref="AQ32">
    <cfRule type="cellIs" dxfId="445" priority="24" operator="greaterThan">
      <formula>$AQ$7:$AQ$18&lt;100</formula>
    </cfRule>
    <cfRule type="cellIs" dxfId="444" priority="25" operator="greaterThan">
      <formula>100</formula>
    </cfRule>
  </conditionalFormatting>
  <conditionalFormatting sqref="K4:P30 D30:J30 Q30:AB30">
    <cfRule type="cellIs" dxfId="443" priority="23" operator="equal">
      <formula>212030016606640</formula>
    </cfRule>
  </conditionalFormatting>
  <conditionalFormatting sqref="K4:K30 L29:P29 D30:J30 L30:AB30">
    <cfRule type="cellIs" dxfId="442" priority="21" operator="equal">
      <formula>$K$4</formula>
    </cfRule>
    <cfRule type="cellIs" dxfId="441" priority="22" operator="equal">
      <formula>2120</formula>
    </cfRule>
  </conditionalFormatting>
  <conditionalFormatting sqref="M4:N30 D30:L30">
    <cfRule type="cellIs" dxfId="440" priority="19" operator="equal">
      <formula>$M$4</formula>
    </cfRule>
    <cfRule type="cellIs" dxfId="439" priority="20" operator="equal">
      <formula>300</formula>
    </cfRule>
  </conditionalFormatting>
  <conditionalFormatting sqref="O4:O30">
    <cfRule type="cellIs" dxfId="438" priority="17" operator="equal">
      <formula>$O$4</formula>
    </cfRule>
    <cfRule type="cellIs" dxfId="437" priority="18" operator="equal">
      <formula>1660</formula>
    </cfRule>
  </conditionalFormatting>
  <conditionalFormatting sqref="P4:P30">
    <cfRule type="cellIs" dxfId="436" priority="15" operator="equal">
      <formula>$P$4</formula>
    </cfRule>
    <cfRule type="cellIs" dxfId="435" priority="16" operator="equal">
      <formula>6640</formula>
    </cfRule>
  </conditionalFormatting>
  <conditionalFormatting sqref="AT6:AT29">
    <cfRule type="cellIs" dxfId="434" priority="14" operator="lessThan">
      <formula>0</formula>
    </cfRule>
  </conditionalFormatting>
  <conditionalFormatting sqref="AT7:AT18">
    <cfRule type="cellIs" dxfId="433" priority="11" operator="lessThan">
      <formula>0</formula>
    </cfRule>
    <cfRule type="cellIs" dxfId="432" priority="12" operator="lessThan">
      <formula>0</formula>
    </cfRule>
    <cfRule type="cellIs" dxfId="431" priority="13" operator="lessThan">
      <formula>0</formula>
    </cfRule>
  </conditionalFormatting>
  <conditionalFormatting sqref="K4:K29 L29:P29">
    <cfRule type="cellIs" dxfId="430" priority="10" operator="equal">
      <formula>$K$4</formula>
    </cfRule>
  </conditionalFormatting>
  <conditionalFormatting sqref="D4:D30">
    <cfRule type="cellIs" dxfId="429" priority="9" operator="equal">
      <formula>$D$4</formula>
    </cfRule>
  </conditionalFormatting>
  <conditionalFormatting sqref="S4:S30">
    <cfRule type="cellIs" dxfId="428" priority="8" operator="equal">
      <formula>$S$4</formula>
    </cfRule>
  </conditionalFormatting>
  <conditionalFormatting sqref="Z4:Z30">
    <cfRule type="cellIs" dxfId="427" priority="7" operator="equal">
      <formula>$Z$4</formula>
    </cfRule>
  </conditionalFormatting>
  <conditionalFormatting sqref="AA4:AA30">
    <cfRule type="cellIs" dxfId="426" priority="6" operator="equal">
      <formula>$AA$4</formula>
    </cfRule>
  </conditionalFormatting>
  <conditionalFormatting sqref="AB4:AB30">
    <cfRule type="cellIs" dxfId="425" priority="5" operator="equal">
      <formula>$AB$4</formula>
    </cfRule>
  </conditionalFormatting>
  <conditionalFormatting sqref="AB30">
    <cfRule type="cellIs" dxfId="424" priority="4" operator="equal">
      <formula>$AB$4</formula>
    </cfRule>
  </conditionalFormatting>
  <conditionalFormatting sqref="AT7:AT29">
    <cfRule type="cellIs" dxfId="423" priority="1" operator="lessThan">
      <formula>0</formula>
    </cfRule>
    <cfRule type="cellIs" dxfId="422" priority="2" operator="lessThan">
      <formula>0</formula>
    </cfRule>
    <cfRule type="cellIs" dxfId="421" priority="3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selection activeCell="AO31" sqref="AO3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>
      <c r="A3" s="264" t="s">
        <v>110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7" t="s">
        <v>3</v>
      </c>
      <c r="B4" s="267"/>
      <c r="C4" s="209"/>
      <c r="D4" s="209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08">
        <v>320</v>
      </c>
      <c r="L4" s="208">
        <v>0</v>
      </c>
      <c r="M4" s="267">
        <v>470</v>
      </c>
      <c r="N4" s="267"/>
      <c r="O4" s="208">
        <v>1270</v>
      </c>
      <c r="P4" s="208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09"/>
      <c r="D5" s="119"/>
      <c r="E5" s="119"/>
      <c r="F5" s="119"/>
      <c r="G5" s="119"/>
      <c r="H5" s="119"/>
      <c r="I5" s="119"/>
      <c r="J5" s="119"/>
      <c r="K5" s="208"/>
      <c r="L5" s="208"/>
      <c r="M5" s="208"/>
      <c r="N5" s="208"/>
      <c r="O5" s="208"/>
      <c r="P5" s="208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210">
        <v>1908446134</v>
      </c>
      <c r="C7" s="210" t="s">
        <v>51</v>
      </c>
      <c r="D7" s="32"/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0</v>
      </c>
      <c r="AD7" s="34">
        <f t="shared" ref="AD7:AD28" si="1">D7*1</f>
        <v>0</v>
      </c>
      <c r="AE7" s="36">
        <f t="shared" ref="AE7:AE28" si="2">D7*2.75%</f>
        <v>0</v>
      </c>
      <c r="AF7" s="36">
        <f t="shared" ref="AF7:AF28" si="3">AD7*0.95%</f>
        <v>0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0</v>
      </c>
      <c r="AP7" s="39"/>
      <c r="AQ7" s="40"/>
      <c r="AR7" s="41">
        <f>AC7-AE7-AG7-AJ7-AK7-AL7-AM7-AN7-AP7-AQ7</f>
        <v>0</v>
      </c>
      <c r="AS7" s="42">
        <f t="shared" ref="AS7:AS19" si="5">AF7+AH7+AI7</f>
        <v>0</v>
      </c>
      <c r="AT7" s="43">
        <f t="shared" ref="AT7:AT19" si="6">AS7-AQ7-AN7</f>
        <v>0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10">
        <v>1908446135</v>
      </c>
      <c r="C8" s="34" t="s">
        <v>52</v>
      </c>
      <c r="D8" s="47"/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35">
        <f t="shared" si="0"/>
        <v>0</v>
      </c>
      <c r="AD8" s="210">
        <f t="shared" si="1"/>
        <v>0</v>
      </c>
      <c r="AE8" s="49">
        <f t="shared" si="2"/>
        <v>0</v>
      </c>
      <c r="AF8" s="49">
        <f t="shared" si="3"/>
        <v>0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0</v>
      </c>
      <c r="AP8" s="51"/>
      <c r="AQ8" s="40"/>
      <c r="AR8" s="41">
        <f t="shared" ref="AR8:AR28" si="10">AC8-AE8-AG8-AJ8-AK8-AL8-AM8-AN8-AP8-AQ8</f>
        <v>0</v>
      </c>
      <c r="AS8" s="52">
        <f t="shared" si="5"/>
        <v>0</v>
      </c>
      <c r="AT8" s="53">
        <f t="shared" si="6"/>
        <v>0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10">
        <v>1908446136</v>
      </c>
      <c r="C9" s="210" t="s">
        <v>53</v>
      </c>
      <c r="D9" s="47"/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35">
        <f t="shared" si="0"/>
        <v>0</v>
      </c>
      <c r="AD9" s="210">
        <f t="shared" si="1"/>
        <v>0</v>
      </c>
      <c r="AE9" s="49">
        <f t="shared" si="2"/>
        <v>0</v>
      </c>
      <c r="AF9" s="49">
        <f t="shared" si="3"/>
        <v>0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0</v>
      </c>
      <c r="AP9" s="51"/>
      <c r="AQ9" s="40"/>
      <c r="AR9" s="41">
        <f t="shared" si="10"/>
        <v>0</v>
      </c>
      <c r="AS9" s="52">
        <f t="shared" si="5"/>
        <v>0</v>
      </c>
      <c r="AT9" s="53">
        <f t="shared" si="6"/>
        <v>0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210">
        <v>1908446137</v>
      </c>
      <c r="C10" s="210" t="s">
        <v>54</v>
      </c>
      <c r="D10" s="47"/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35">
        <f t="shared" si="0"/>
        <v>0</v>
      </c>
      <c r="AD10" s="210">
        <f>D10*1</f>
        <v>0</v>
      </c>
      <c r="AE10" s="49">
        <f>D10*2.75%</f>
        <v>0</v>
      </c>
      <c r="AF10" s="49">
        <f>AD10*0.95%</f>
        <v>0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0</v>
      </c>
      <c r="AP10" s="51"/>
      <c r="AQ10" s="40"/>
      <c r="AR10" s="41">
        <f t="shared" si="10"/>
        <v>0</v>
      </c>
      <c r="AS10" s="52">
        <f>AF10+AH10+AI10</f>
        <v>0</v>
      </c>
      <c r="AT10" s="53">
        <f>AS10-AQ10-AN10</f>
        <v>0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10">
        <v>1908446138</v>
      </c>
      <c r="C11" s="57" t="s">
        <v>97</v>
      </c>
      <c r="D11" s="47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35">
        <f t="shared" si="0"/>
        <v>0</v>
      </c>
      <c r="AD11" s="210">
        <f t="shared" si="1"/>
        <v>0</v>
      </c>
      <c r="AE11" s="49">
        <f t="shared" si="2"/>
        <v>0</v>
      </c>
      <c r="AF11" s="49">
        <f t="shared" si="3"/>
        <v>0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0</v>
      </c>
      <c r="AP11" s="51"/>
      <c r="AQ11" s="40"/>
      <c r="AR11" s="41">
        <f t="shared" si="10"/>
        <v>0</v>
      </c>
      <c r="AS11" s="52">
        <f t="shared" si="5"/>
        <v>0</v>
      </c>
      <c r="AT11" s="53">
        <f t="shared" si="6"/>
        <v>0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10">
        <v>1908446139</v>
      </c>
      <c r="C12" s="210" t="s">
        <v>56</v>
      </c>
      <c r="D12" s="47"/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35">
        <f>D12*1+E12*999+F12*499+G12*75+H12*50+I12*30+K12*20+L12*19+M12*10+P12*9+N12*10+J12*29+S12*191+V12*4744+W12*110+X12*450+Y12*110+Z12*191+AA12*188+AB12*182+U12*30+T12*350+R12*4+Q12*5+O12*9</f>
        <v>0</v>
      </c>
      <c r="AD12" s="210">
        <f>D12*1</f>
        <v>0</v>
      </c>
      <c r="AE12" s="49">
        <f>D12*2.75%</f>
        <v>0</v>
      </c>
      <c r="AF12" s="49">
        <f>AD12*0.95%</f>
        <v>0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0</v>
      </c>
      <c r="AP12" s="51"/>
      <c r="AQ12" s="40"/>
      <c r="AR12" s="41">
        <f t="shared" si="10"/>
        <v>0</v>
      </c>
      <c r="AS12" s="52">
        <f>AF12+AH12+AI12</f>
        <v>0</v>
      </c>
      <c r="AT12" s="53">
        <f>AS12-AQ12-AN12</f>
        <v>0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10">
        <v>1908446140</v>
      </c>
      <c r="C13" s="210" t="s">
        <v>57</v>
      </c>
      <c r="D13" s="47"/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35">
        <f t="shared" si="0"/>
        <v>0</v>
      </c>
      <c r="AD13" s="210">
        <f t="shared" si="1"/>
        <v>0</v>
      </c>
      <c r="AE13" s="49">
        <f t="shared" si="2"/>
        <v>0</v>
      </c>
      <c r="AF13" s="49">
        <f t="shared" si="3"/>
        <v>0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0</v>
      </c>
      <c r="AP13" s="51"/>
      <c r="AQ13" s="40"/>
      <c r="AR13" s="41">
        <f t="shared" si="10"/>
        <v>0</v>
      </c>
      <c r="AS13" s="52">
        <f t="shared" si="5"/>
        <v>0</v>
      </c>
      <c r="AT13" s="53">
        <f>AS13-AQ13-AN13</f>
        <v>0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10">
        <v>1908446141</v>
      </c>
      <c r="C14" s="210" t="s">
        <v>58</v>
      </c>
      <c r="D14" s="47"/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35">
        <f t="shared" si="0"/>
        <v>0</v>
      </c>
      <c r="AD14" s="210">
        <f t="shared" si="1"/>
        <v>0</v>
      </c>
      <c r="AE14" s="49">
        <f t="shared" si="2"/>
        <v>0</v>
      </c>
      <c r="AF14" s="49">
        <f t="shared" si="3"/>
        <v>0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0</v>
      </c>
      <c r="AP14" s="51"/>
      <c r="AQ14" s="40"/>
      <c r="AR14" s="41">
        <f>AC14-AE14-AG14-AJ14-AK14-AL14-AM14-AN14-AP14-AQ14</f>
        <v>0</v>
      </c>
      <c r="AS14" s="52">
        <f t="shared" si="5"/>
        <v>0</v>
      </c>
      <c r="AT14" s="60">
        <f t="shared" si="6"/>
        <v>0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10">
        <v>1908446142</v>
      </c>
      <c r="C15" s="61" t="s">
        <v>59</v>
      </c>
      <c r="D15" s="47"/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35">
        <f t="shared" si="0"/>
        <v>0</v>
      </c>
      <c r="AD15" s="210">
        <f t="shared" si="1"/>
        <v>0</v>
      </c>
      <c r="AE15" s="49">
        <f t="shared" si="2"/>
        <v>0</v>
      </c>
      <c r="AF15" s="49">
        <f t="shared" si="3"/>
        <v>0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0</v>
      </c>
      <c r="AP15" s="51"/>
      <c r="AQ15" s="40"/>
      <c r="AR15" s="41">
        <f t="shared" si="10"/>
        <v>0</v>
      </c>
      <c r="AS15" s="52">
        <f>AF15+AH15+AI15</f>
        <v>0</v>
      </c>
      <c r="AT15" s="53">
        <f>AS15-AQ15-AN15</f>
        <v>0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10">
        <v>1908446143</v>
      </c>
      <c r="C16" s="210" t="s">
        <v>60</v>
      </c>
      <c r="D16" s="47"/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35">
        <f t="shared" si="0"/>
        <v>0</v>
      </c>
      <c r="AD16" s="210">
        <f t="shared" si="1"/>
        <v>0</v>
      </c>
      <c r="AE16" s="49">
        <f t="shared" si="2"/>
        <v>0</v>
      </c>
      <c r="AF16" s="49">
        <f t="shared" si="3"/>
        <v>0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0</v>
      </c>
      <c r="AP16" s="51"/>
      <c r="AQ16" s="40"/>
      <c r="AR16" s="41">
        <f>AC16-AE16-AG16-AJ16-AK16-AL16-AM16-AN16-AP16-AQ16</f>
        <v>0</v>
      </c>
      <c r="AS16" s="52">
        <f t="shared" si="5"/>
        <v>0</v>
      </c>
      <c r="AT16" s="53">
        <f t="shared" si="6"/>
        <v>0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10">
        <v>1908446144</v>
      </c>
      <c r="C17" s="61" t="s">
        <v>61</v>
      </c>
      <c r="D17" s="47"/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35">
        <f t="shared" si="0"/>
        <v>0</v>
      </c>
      <c r="AD17" s="210">
        <f>D17*1</f>
        <v>0</v>
      </c>
      <c r="AE17" s="49">
        <f>D17*2.75%</f>
        <v>0</v>
      </c>
      <c r="AF17" s="49">
        <f>AD17*0.95%</f>
        <v>0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0</v>
      </c>
      <c r="AP17" s="51"/>
      <c r="AQ17" s="40"/>
      <c r="AR17" s="41">
        <f>AC17-AE17-AG17-AJ17-AK17-AL17-AM17-AN17-AP17-AQ17</f>
        <v>0</v>
      </c>
      <c r="AS17" s="52">
        <f>AF17+AH17+AI17</f>
        <v>0</v>
      </c>
      <c r="AT17" s="53">
        <f>AS17-AQ17-AN17</f>
        <v>0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210">
        <v>1908446145</v>
      </c>
      <c r="C18" s="57" t="s">
        <v>98</v>
      </c>
      <c r="D18" s="47"/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35">
        <f t="shared" si="0"/>
        <v>0</v>
      </c>
      <c r="AD18" s="210">
        <f>D18*1</f>
        <v>0</v>
      </c>
      <c r="AE18" s="49">
        <f>D18*2.75%</f>
        <v>0</v>
      </c>
      <c r="AF18" s="49">
        <f>AD18*0.95%</f>
        <v>0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0</v>
      </c>
      <c r="AP18" s="51"/>
      <c r="AQ18" s="40"/>
      <c r="AR18" s="41">
        <f t="shared" si="10"/>
        <v>0</v>
      </c>
      <c r="AS18" s="52">
        <f>AF18+AH18+AI18</f>
        <v>0</v>
      </c>
      <c r="AT18" s="53">
        <f>AS18-AQ18-AN18</f>
        <v>0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10">
        <v>1908446146</v>
      </c>
      <c r="C19" s="210" t="s">
        <v>63</v>
      </c>
      <c r="D19" s="47"/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35">
        <f t="shared" si="0"/>
        <v>0</v>
      </c>
      <c r="AD19" s="210">
        <f t="shared" si="1"/>
        <v>0</v>
      </c>
      <c r="AE19" s="49">
        <f t="shared" si="2"/>
        <v>0</v>
      </c>
      <c r="AF19" s="49">
        <f t="shared" si="3"/>
        <v>0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0</v>
      </c>
      <c r="AP19" s="51"/>
      <c r="AQ19" s="63"/>
      <c r="AR19" s="64">
        <f>AC19-AE19-AG19-AJ19-AK19-AL19-AM19-AN19-AP19-AQ19</f>
        <v>0</v>
      </c>
      <c r="AS19" s="52">
        <f t="shared" si="5"/>
        <v>0</v>
      </c>
      <c r="AT19" s="52">
        <f t="shared" si="6"/>
        <v>0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10">
        <v>1908446147</v>
      </c>
      <c r="C20" s="210" t="s">
        <v>64</v>
      </c>
      <c r="D20" s="47"/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35">
        <f t="shared" si="0"/>
        <v>0</v>
      </c>
      <c r="AD20" s="210">
        <f t="shared" si="1"/>
        <v>0</v>
      </c>
      <c r="AE20" s="49">
        <f t="shared" si="2"/>
        <v>0</v>
      </c>
      <c r="AF20" s="49">
        <f t="shared" si="3"/>
        <v>0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0</v>
      </c>
      <c r="AP20" s="51"/>
      <c r="AQ20" s="63"/>
      <c r="AR20" s="64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10">
        <v>1908446148</v>
      </c>
      <c r="C21" s="210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35">
        <f t="shared" si="0"/>
        <v>0</v>
      </c>
      <c r="AD21" s="210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10">
        <v>1908446149</v>
      </c>
      <c r="C22" s="66" t="s">
        <v>65</v>
      </c>
      <c r="D22" s="47"/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35">
        <f t="shared" si="0"/>
        <v>0</v>
      </c>
      <c r="AD22" s="210">
        <f t="shared" si="1"/>
        <v>0</v>
      </c>
      <c r="AE22" s="49">
        <f t="shared" si="2"/>
        <v>0</v>
      </c>
      <c r="AF22" s="49">
        <f t="shared" si="3"/>
        <v>0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0</v>
      </c>
      <c r="AP22" s="51"/>
      <c r="AQ22" s="63"/>
      <c r="AR22" s="65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10">
        <v>1908446150</v>
      </c>
      <c r="C23" s="210" t="s">
        <v>66</v>
      </c>
      <c r="D23" s="47"/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35">
        <f t="shared" si="0"/>
        <v>0</v>
      </c>
      <c r="AD23" s="210">
        <f t="shared" si="1"/>
        <v>0</v>
      </c>
      <c r="AE23" s="49">
        <f t="shared" si="2"/>
        <v>0</v>
      </c>
      <c r="AF23" s="49">
        <f t="shared" si="3"/>
        <v>0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0</v>
      </c>
      <c r="AP23" s="51"/>
      <c r="AQ23" s="63"/>
      <c r="AR23" s="65">
        <f t="shared" si="10"/>
        <v>0</v>
      </c>
      <c r="AS23" s="52">
        <f t="shared" si="11"/>
        <v>0</v>
      </c>
      <c r="AT23" s="52">
        <f t="shared" si="12"/>
        <v>0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10">
        <v>1908446151</v>
      </c>
      <c r="C24" s="210" t="s">
        <v>67</v>
      </c>
      <c r="D24" s="47"/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35">
        <f t="shared" si="0"/>
        <v>0</v>
      </c>
      <c r="AD24" s="210">
        <f t="shared" si="1"/>
        <v>0</v>
      </c>
      <c r="AE24" s="49">
        <f t="shared" si="2"/>
        <v>0</v>
      </c>
      <c r="AF24" s="49">
        <f t="shared" si="3"/>
        <v>0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210"/>
      <c r="AK24" s="210"/>
      <c r="AL24" s="67"/>
      <c r="AM24" s="67"/>
      <c r="AN24" s="37">
        <v>0</v>
      </c>
      <c r="AO24" s="38">
        <f t="shared" si="9"/>
        <v>0</v>
      </c>
      <c r="AP24" s="51"/>
      <c r="AQ24" s="63"/>
      <c r="AR24" s="65">
        <f t="shared" si="10"/>
        <v>0</v>
      </c>
      <c r="AS24" s="52">
        <f t="shared" si="11"/>
        <v>0</v>
      </c>
      <c r="AT24" s="52">
        <f t="shared" si="12"/>
        <v>0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210">
        <v>1908446152</v>
      </c>
      <c r="C25" s="210" t="s">
        <v>68</v>
      </c>
      <c r="D25" s="47"/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35">
        <f t="shared" si="0"/>
        <v>0</v>
      </c>
      <c r="AD25" s="210">
        <f t="shared" si="1"/>
        <v>0</v>
      </c>
      <c r="AE25" s="49">
        <f t="shared" si="2"/>
        <v>0</v>
      </c>
      <c r="AF25" s="49">
        <f t="shared" si="3"/>
        <v>0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0</v>
      </c>
      <c r="AP25" s="51"/>
      <c r="AQ25" s="63"/>
      <c r="AR25" s="65">
        <f t="shared" si="10"/>
        <v>0</v>
      </c>
      <c r="AS25" s="52">
        <f t="shared" si="11"/>
        <v>0</v>
      </c>
      <c r="AT25" s="52">
        <f t="shared" si="12"/>
        <v>0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210">
        <v>1908446153</v>
      </c>
      <c r="C26" s="68" t="s">
        <v>69</v>
      </c>
      <c r="D26" s="47"/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35">
        <f t="shared" si="0"/>
        <v>0</v>
      </c>
      <c r="AD26" s="210">
        <f t="shared" si="1"/>
        <v>0</v>
      </c>
      <c r="AE26" s="49">
        <f t="shared" si="2"/>
        <v>0</v>
      </c>
      <c r="AF26" s="49">
        <f t="shared" si="3"/>
        <v>0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0</v>
      </c>
      <c r="AP26" s="51"/>
      <c r="AQ26" s="63"/>
      <c r="AR26" s="65">
        <f t="shared" si="10"/>
        <v>0</v>
      </c>
      <c r="AS26" s="52">
        <f t="shared" si="11"/>
        <v>0</v>
      </c>
      <c r="AT26" s="52">
        <f t="shared" si="12"/>
        <v>0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210">
        <v>1908446154</v>
      </c>
      <c r="C27" s="210" t="s">
        <v>70</v>
      </c>
      <c r="D27" s="47"/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35">
        <f t="shared" si="0"/>
        <v>0</v>
      </c>
      <c r="AD27" s="210">
        <f t="shared" si="1"/>
        <v>0</v>
      </c>
      <c r="AE27" s="49">
        <f t="shared" si="2"/>
        <v>0</v>
      </c>
      <c r="AF27" s="49">
        <f t="shared" si="3"/>
        <v>0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0</v>
      </c>
      <c r="AP27" s="51"/>
      <c r="AQ27" s="63"/>
      <c r="AR27" s="65">
        <f t="shared" si="10"/>
        <v>0</v>
      </c>
      <c r="AS27" s="52">
        <f t="shared" si="11"/>
        <v>0</v>
      </c>
      <c r="AT27" s="52">
        <f t="shared" si="12"/>
        <v>0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 t="shared" ref="D29:AQ29" si="14">SUM(D7:D28)</f>
        <v>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0</v>
      </c>
      <c r="L29" s="81">
        <f t="shared" ref="L29:N29" si="15">SUM(L7:L18)</f>
        <v>0</v>
      </c>
      <c r="M29" s="81">
        <f>SUM(M7:M27)</f>
        <v>0</v>
      </c>
      <c r="N29" s="81">
        <f t="shared" si="15"/>
        <v>0</v>
      </c>
      <c r="O29" s="81">
        <f>SUM(O7:O27)</f>
        <v>0</v>
      </c>
      <c r="P29" s="81">
        <f>SUM(P7:P27)</f>
        <v>0</v>
      </c>
      <c r="Q29" s="81">
        <f t="shared" si="14"/>
        <v>0</v>
      </c>
      <c r="R29" s="81">
        <f t="shared" si="14"/>
        <v>0</v>
      </c>
      <c r="S29" s="81">
        <f t="shared" si="14"/>
        <v>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0</v>
      </c>
      <c r="AD29" s="82">
        <f t="shared" si="14"/>
        <v>0</v>
      </c>
      <c r="AE29" s="82">
        <f t="shared" si="14"/>
        <v>0</v>
      </c>
      <c r="AF29" s="82">
        <f t="shared" si="14"/>
        <v>0</v>
      </c>
      <c r="AG29" s="82">
        <f t="shared" si="14"/>
        <v>0</v>
      </c>
      <c r="AH29" s="82">
        <f t="shared" si="14"/>
        <v>0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0</v>
      </c>
      <c r="AP29" s="82">
        <f t="shared" si="14"/>
        <v>0</v>
      </c>
      <c r="AQ29" s="84">
        <f t="shared" si="14"/>
        <v>0</v>
      </c>
      <c r="AR29" s="85">
        <f>SUM(AR7:AR28)</f>
        <v>0</v>
      </c>
      <c r="AS29" s="85">
        <f>SUM(AS7:AS28)</f>
        <v>0</v>
      </c>
      <c r="AT29" s="85">
        <f>SUM(AT7:AT28)</f>
        <v>0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7"/>
      <c r="C30" s="284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214"/>
      <c r="B31" s="214"/>
      <c r="C31" s="95"/>
      <c r="D31" s="21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213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211"/>
      <c r="M35" s="21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211"/>
      <c r="M36" s="213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213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211"/>
      <c r="M38" s="21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21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21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420" priority="26" stopIfTrue="1" operator="greaterThan">
      <formula>0</formula>
    </cfRule>
  </conditionalFormatting>
  <conditionalFormatting sqref="AQ32">
    <cfRule type="cellIs" dxfId="419" priority="24" operator="greaterThan">
      <formula>$AQ$7:$AQ$18&lt;100</formula>
    </cfRule>
    <cfRule type="cellIs" dxfId="418" priority="25" operator="greaterThan">
      <formula>100</formula>
    </cfRule>
  </conditionalFormatting>
  <conditionalFormatting sqref="K4:P30 D30:J30 Q30:AB30">
    <cfRule type="cellIs" dxfId="417" priority="23" operator="equal">
      <formula>212030016606640</formula>
    </cfRule>
  </conditionalFormatting>
  <conditionalFormatting sqref="K4:K30 L29:P29 D30:J30 L30:AB30">
    <cfRule type="cellIs" dxfId="416" priority="21" operator="equal">
      <formula>$K$4</formula>
    </cfRule>
    <cfRule type="cellIs" dxfId="415" priority="22" operator="equal">
      <formula>2120</formula>
    </cfRule>
  </conditionalFormatting>
  <conditionalFormatting sqref="M4:N30 D30:L30">
    <cfRule type="cellIs" dxfId="414" priority="19" operator="equal">
      <formula>$M$4</formula>
    </cfRule>
    <cfRule type="cellIs" dxfId="413" priority="20" operator="equal">
      <formula>300</formula>
    </cfRule>
  </conditionalFormatting>
  <conditionalFormatting sqref="O4:O30">
    <cfRule type="cellIs" dxfId="412" priority="17" operator="equal">
      <formula>$O$4</formula>
    </cfRule>
    <cfRule type="cellIs" dxfId="411" priority="18" operator="equal">
      <formula>1660</formula>
    </cfRule>
  </conditionalFormatting>
  <conditionalFormatting sqref="P4:P30">
    <cfRule type="cellIs" dxfId="410" priority="15" operator="equal">
      <formula>$P$4</formula>
    </cfRule>
    <cfRule type="cellIs" dxfId="409" priority="16" operator="equal">
      <formula>6640</formula>
    </cfRule>
  </conditionalFormatting>
  <conditionalFormatting sqref="AT6:AT29">
    <cfRule type="cellIs" dxfId="408" priority="14" operator="lessThan">
      <formula>0</formula>
    </cfRule>
  </conditionalFormatting>
  <conditionalFormatting sqref="AT7:AT18">
    <cfRule type="cellIs" dxfId="407" priority="11" operator="lessThan">
      <formula>0</formula>
    </cfRule>
    <cfRule type="cellIs" dxfId="406" priority="12" operator="lessThan">
      <formula>0</formula>
    </cfRule>
    <cfRule type="cellIs" dxfId="405" priority="13" operator="lessThan">
      <formula>0</formula>
    </cfRule>
  </conditionalFormatting>
  <conditionalFormatting sqref="K4:K29 L29:P29">
    <cfRule type="cellIs" dxfId="404" priority="10" operator="equal">
      <formula>$K$4</formula>
    </cfRule>
  </conditionalFormatting>
  <conditionalFormatting sqref="D4:D30">
    <cfRule type="cellIs" dxfId="403" priority="9" operator="equal">
      <formula>$D$4</formula>
    </cfRule>
  </conditionalFormatting>
  <conditionalFormatting sqref="S4:S30">
    <cfRule type="cellIs" dxfId="402" priority="8" operator="equal">
      <formula>$S$4</formula>
    </cfRule>
  </conditionalFormatting>
  <conditionalFormatting sqref="Z4:Z30">
    <cfRule type="cellIs" dxfId="401" priority="7" operator="equal">
      <formula>$Z$4</formula>
    </cfRule>
  </conditionalFormatting>
  <conditionalFormatting sqref="AA4:AA30">
    <cfRule type="cellIs" dxfId="400" priority="6" operator="equal">
      <formula>$AA$4</formula>
    </cfRule>
  </conditionalFormatting>
  <conditionalFormatting sqref="AB4:AB30">
    <cfRule type="cellIs" dxfId="399" priority="5" operator="equal">
      <formula>$AB$4</formula>
    </cfRule>
  </conditionalFormatting>
  <conditionalFormatting sqref="AB30">
    <cfRule type="cellIs" dxfId="398" priority="4" operator="equal">
      <formula>$AB$4</formula>
    </cfRule>
  </conditionalFormatting>
  <conditionalFormatting sqref="AT7:AT29">
    <cfRule type="cellIs" dxfId="397" priority="1" operator="lessThan">
      <formula>0</formula>
    </cfRule>
    <cfRule type="cellIs" dxfId="396" priority="2" operator="lessThan">
      <formula>0</formula>
    </cfRule>
    <cfRule type="cellIs" dxfId="395" priority="3" operator="lessThan">
      <formula>0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>
      <c r="A3" s="264" t="s">
        <v>112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7" t="s">
        <v>3</v>
      </c>
      <c r="B4" s="267"/>
      <c r="C4" s="2"/>
      <c r="D4" s="2">
        <v>1117181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250</v>
      </c>
      <c r="L4" s="4">
        <v>0</v>
      </c>
      <c r="M4" s="267">
        <v>390</v>
      </c>
      <c r="N4" s="267"/>
      <c r="O4" s="4">
        <v>1250</v>
      </c>
      <c r="P4" s="4">
        <v>1340</v>
      </c>
      <c r="Q4" s="3">
        <v>0</v>
      </c>
      <c r="R4" s="3">
        <v>0</v>
      </c>
      <c r="S4" s="3">
        <v>1043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"/>
      <c r="D5" s="119"/>
      <c r="E5" s="119"/>
      <c r="F5" s="119"/>
      <c r="G5" s="119"/>
      <c r="H5" s="119"/>
      <c r="I5" s="119"/>
      <c r="J5" s="119"/>
      <c r="K5" s="4">
        <v>2000</v>
      </c>
      <c r="L5" s="4"/>
      <c r="M5" s="4">
        <v>2000</v>
      </c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4122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4122</v>
      </c>
      <c r="AD7" s="34">
        <f t="shared" ref="AD7:AD28" si="1">D7*1</f>
        <v>4122</v>
      </c>
      <c r="AE7" s="36">
        <f t="shared" ref="AE7:AE28" si="2">D7*2.75%</f>
        <v>113.355</v>
      </c>
      <c r="AF7" s="36">
        <f t="shared" ref="AF7:AF28" si="3">AD7*0.95%</f>
        <v>39.158999999999999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113.355</v>
      </c>
      <c r="AP7" s="39"/>
      <c r="AQ7" s="40"/>
      <c r="AR7" s="41">
        <f>AC7-AE7-AG7-AJ7-AK7-AL7-AM7-AN7-AP7-AQ7</f>
        <v>4008.645</v>
      </c>
      <c r="AS7" s="42">
        <f t="shared" ref="AS7:AS19" si="5">AF7+AH7+AI7</f>
        <v>39.158999999999999</v>
      </c>
      <c r="AT7" s="43">
        <f t="shared" ref="AT7:AT19" si="6">AS7-AQ7-AN7</f>
        <v>39.158999999999999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5086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250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9246</v>
      </c>
      <c r="AD8" s="31">
        <f t="shared" si="1"/>
        <v>5086</v>
      </c>
      <c r="AE8" s="49">
        <f t="shared" si="2"/>
        <v>139.86500000000001</v>
      </c>
      <c r="AF8" s="49">
        <f t="shared" si="3"/>
        <v>48.317</v>
      </c>
      <c r="AG8" s="36">
        <f t="shared" ref="AG8:AG28" si="7">SUM(E8*999+F8*499+G8*75+H8*50+I8*30+K8*20+L8*19+M8*10+P8*9+N8*10+J8*29+R8*4+Q8*5+O8*9)*2.75%</f>
        <v>61.875</v>
      </c>
      <c r="AH8" s="49">
        <f t="shared" si="4"/>
        <v>21.375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146.74</v>
      </c>
      <c r="AP8" s="51"/>
      <c r="AQ8" s="40">
        <v>84</v>
      </c>
      <c r="AR8" s="41">
        <f>AC8-AE8-AG8-AJ8-AK8-AL8-AM8-AN8-AP8-AQ8</f>
        <v>8960.26</v>
      </c>
      <c r="AS8" s="52">
        <f t="shared" si="5"/>
        <v>69.692000000000007</v>
      </c>
      <c r="AT8" s="53">
        <f t="shared" si="6"/>
        <v>-14.307999999999993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13219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250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16424</v>
      </c>
      <c r="AD9" s="31">
        <f t="shared" si="1"/>
        <v>13219</v>
      </c>
      <c r="AE9" s="49">
        <f t="shared" si="2"/>
        <v>363.52249999999998</v>
      </c>
      <c r="AF9" s="49">
        <f t="shared" si="3"/>
        <v>125.5805</v>
      </c>
      <c r="AG9" s="36">
        <f t="shared" si="7"/>
        <v>61.875</v>
      </c>
      <c r="AH9" s="49">
        <f t="shared" si="4"/>
        <v>21.375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370.39749999999998</v>
      </c>
      <c r="AP9" s="51"/>
      <c r="AQ9" s="40">
        <v>108</v>
      </c>
      <c r="AR9" s="41">
        <f t="shared" ref="AR9:AR28" si="10">AC9-AE9-AG9-AJ9-AK9-AL9-AM9-AN9-AP9-AQ9</f>
        <v>15890.602500000001</v>
      </c>
      <c r="AS9" s="52">
        <f t="shared" si="5"/>
        <v>146.9555</v>
      </c>
      <c r="AT9" s="53">
        <f t="shared" si="6"/>
        <v>38.955500000000001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4066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4257</v>
      </c>
      <c r="AD10" s="31">
        <f>D10*1</f>
        <v>4066</v>
      </c>
      <c r="AE10" s="49">
        <f>D10*2.75%</f>
        <v>111.815</v>
      </c>
      <c r="AF10" s="49">
        <f>AD10*0.95%</f>
        <v>38.627000000000002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111.815</v>
      </c>
      <c r="AP10" s="51"/>
      <c r="AQ10" s="40">
        <v>30</v>
      </c>
      <c r="AR10" s="41">
        <f t="shared" si="10"/>
        <v>4115.1850000000004</v>
      </c>
      <c r="AS10" s="52">
        <f>AF10+AH10+AI10</f>
        <v>38.627000000000002</v>
      </c>
      <c r="AT10" s="53">
        <f>AS10-AQ10-AN10</f>
        <v>8.6270000000000024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8124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100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9024</v>
      </c>
      <c r="AD11" s="31">
        <f t="shared" si="1"/>
        <v>8124</v>
      </c>
      <c r="AE11" s="49">
        <f t="shared" si="2"/>
        <v>223.41</v>
      </c>
      <c r="AF11" s="49">
        <f t="shared" si="3"/>
        <v>77.177999999999997</v>
      </c>
      <c r="AG11" s="36">
        <f t="shared" si="7"/>
        <v>24.75</v>
      </c>
      <c r="AH11" s="49">
        <f t="shared" si="4"/>
        <v>8.5499999999999989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226.16</v>
      </c>
      <c r="AP11" s="51"/>
      <c r="AQ11" s="40">
        <v>50</v>
      </c>
      <c r="AR11" s="41">
        <f t="shared" si="10"/>
        <v>8725.84</v>
      </c>
      <c r="AS11" s="52">
        <f t="shared" si="5"/>
        <v>85.727999999999994</v>
      </c>
      <c r="AT11" s="53">
        <f t="shared" si="6"/>
        <v>35.727999999999994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5176</v>
      </c>
      <c r="AD12" s="31">
        <f>D12*1</f>
        <v>5176</v>
      </c>
      <c r="AE12" s="49">
        <f>D12*2.75%</f>
        <v>142.34</v>
      </c>
      <c r="AF12" s="49">
        <f>AD12*0.95%</f>
        <v>49.171999999999997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142.34</v>
      </c>
      <c r="AP12" s="51"/>
      <c r="AQ12" s="40">
        <v>33</v>
      </c>
      <c r="AR12" s="41">
        <f t="shared" si="10"/>
        <v>5000.66</v>
      </c>
      <c r="AS12" s="52">
        <f>AF12+AH12+AI12</f>
        <v>49.171999999999997</v>
      </c>
      <c r="AT12" s="53">
        <f>AS12-AQ12-AN12</f>
        <v>16.171999999999997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5334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5334</v>
      </c>
      <c r="AD13" s="31">
        <f t="shared" si="1"/>
        <v>5334</v>
      </c>
      <c r="AE13" s="49">
        <f t="shared" si="2"/>
        <v>146.685</v>
      </c>
      <c r="AF13" s="49">
        <f t="shared" si="3"/>
        <v>50.673000000000002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146.685</v>
      </c>
      <c r="AP13" s="51"/>
      <c r="AQ13" s="40">
        <v>40</v>
      </c>
      <c r="AR13" s="41">
        <f t="shared" si="10"/>
        <v>5147.3149999999996</v>
      </c>
      <c r="AS13" s="52">
        <f t="shared" si="5"/>
        <v>50.673000000000002</v>
      </c>
      <c r="AT13" s="53">
        <f>AS13-AQ13-AN13</f>
        <v>10.673000000000002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8844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8844</v>
      </c>
      <c r="AD14" s="31">
        <f t="shared" si="1"/>
        <v>8844</v>
      </c>
      <c r="AE14" s="49">
        <f t="shared" si="2"/>
        <v>243.21</v>
      </c>
      <c r="AF14" s="49">
        <f t="shared" si="3"/>
        <v>84.018000000000001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243.21</v>
      </c>
      <c r="AP14" s="51"/>
      <c r="AQ14" s="40">
        <v>80</v>
      </c>
      <c r="AR14" s="41">
        <f>AC14-AE14-AG14-AJ14-AK14-AL14-AM14-AN14-AP14-AQ14</f>
        <v>8520.7900000000009</v>
      </c>
      <c r="AS14" s="52">
        <f t="shared" si="5"/>
        <v>84.018000000000001</v>
      </c>
      <c r="AT14" s="60">
        <f t="shared" si="6"/>
        <v>4.0180000000000007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17194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18340</v>
      </c>
      <c r="AD15" s="31">
        <f t="shared" si="1"/>
        <v>17194</v>
      </c>
      <c r="AE15" s="49">
        <f t="shared" si="2"/>
        <v>472.83499999999998</v>
      </c>
      <c r="AF15" s="49">
        <f t="shared" si="3"/>
        <v>163.34299999999999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472.83499999999998</v>
      </c>
      <c r="AP15" s="51"/>
      <c r="AQ15" s="40">
        <v>140</v>
      </c>
      <c r="AR15" s="41">
        <f t="shared" si="10"/>
        <v>17727.165000000001</v>
      </c>
      <c r="AS15" s="52">
        <f>AF15+AH15+AI15</f>
        <v>163.34299999999999</v>
      </c>
      <c r="AT15" s="53">
        <f>AS15-AQ15-AN15</f>
        <v>23.342999999999989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2570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210</v>
      </c>
      <c r="Q16" s="31"/>
      <c r="R16" s="31"/>
      <c r="S16" s="31">
        <v>10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6370</v>
      </c>
      <c r="AD16" s="31">
        <f t="shared" si="1"/>
        <v>2570</v>
      </c>
      <c r="AE16" s="49">
        <f t="shared" si="2"/>
        <v>70.674999999999997</v>
      </c>
      <c r="AF16" s="49">
        <f t="shared" si="3"/>
        <v>24.414999999999999</v>
      </c>
      <c r="AG16" s="36">
        <f t="shared" si="7"/>
        <v>51.975000000000001</v>
      </c>
      <c r="AH16" s="49">
        <f t="shared" si="4"/>
        <v>17.954999999999998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76.45</v>
      </c>
      <c r="AP16" s="51"/>
      <c r="AQ16" s="40">
        <v>42</v>
      </c>
      <c r="AR16" s="41">
        <f>AC16-AE16-AG16-AJ16-AK16-AL16-AM16-AN16-AP16-AQ16</f>
        <v>6205.3499999999995</v>
      </c>
      <c r="AS16" s="52">
        <f t="shared" si="5"/>
        <v>42.37</v>
      </c>
      <c r="AT16" s="53">
        <f t="shared" si="6"/>
        <v>0.36999999999999744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9969</v>
      </c>
      <c r="E17" s="48"/>
      <c r="F17" s="47"/>
      <c r="G17" s="48"/>
      <c r="H17" s="48"/>
      <c r="I17" s="48"/>
      <c r="J17" s="48"/>
      <c r="K17" s="48"/>
      <c r="L17" s="48"/>
      <c r="M17" s="48">
        <v>40</v>
      </c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12279</v>
      </c>
      <c r="AD17" s="31">
        <f>D17*1</f>
        <v>9969</v>
      </c>
      <c r="AE17" s="49">
        <f>D17*2.75%</f>
        <v>274.14749999999998</v>
      </c>
      <c r="AF17" s="49">
        <f>AD17*0.95%</f>
        <v>94.705500000000001</v>
      </c>
      <c r="AG17" s="36">
        <f t="shared" si="7"/>
        <v>11</v>
      </c>
      <c r="AH17" s="49">
        <f t="shared" si="4"/>
        <v>3.8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275.2475</v>
      </c>
      <c r="AP17" s="51"/>
      <c r="AQ17" s="40">
        <v>93</v>
      </c>
      <c r="AR17" s="41">
        <f>AC17-AE17-AG17-AJ17-AK17-AL17-AM17-AN17-AP17-AQ17</f>
        <v>11900.852500000001</v>
      </c>
      <c r="AS17" s="52">
        <f>AF17+AH17+AI17</f>
        <v>98.505499999999998</v>
      </c>
      <c r="AT17" s="53">
        <f>AS17-AQ17-AN17</f>
        <v>5.5054999999999978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9515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110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12415</v>
      </c>
      <c r="AD18" s="31">
        <f>D18*1</f>
        <v>9515</v>
      </c>
      <c r="AE18" s="49">
        <f>D18*2.75%</f>
        <v>261.66250000000002</v>
      </c>
      <c r="AF18" s="49">
        <f>AD18*0.95%</f>
        <v>90.392499999999998</v>
      </c>
      <c r="AG18" s="36">
        <f t="shared" si="7"/>
        <v>27.225000000000001</v>
      </c>
      <c r="AH18" s="49">
        <f t="shared" si="4"/>
        <v>9.4049999999999994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264.6875</v>
      </c>
      <c r="AP18" s="51"/>
      <c r="AQ18" s="40">
        <v>150</v>
      </c>
      <c r="AR18" s="41">
        <f t="shared" si="10"/>
        <v>11976.112499999999</v>
      </c>
      <c r="AS18" s="52">
        <f>AF18+AH18+AI18</f>
        <v>99.797499999999999</v>
      </c>
      <c r="AT18" s="53">
        <f>AS18-AQ18-AN18</f>
        <v>-50.202500000000001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10496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10496</v>
      </c>
      <c r="AD19" s="31">
        <f t="shared" si="1"/>
        <v>10496</v>
      </c>
      <c r="AE19" s="49">
        <f t="shared" si="2"/>
        <v>288.64</v>
      </c>
      <c r="AF19" s="49">
        <f t="shared" si="3"/>
        <v>99.712000000000003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288.64</v>
      </c>
      <c r="AP19" s="51"/>
      <c r="AQ19" s="63">
        <v>157</v>
      </c>
      <c r="AR19" s="64">
        <f>AC19-AE19-AG19-AJ19-AK19-AL19-AM19-AN19-AP19-AQ19</f>
        <v>10050.36</v>
      </c>
      <c r="AS19" s="52">
        <f t="shared" si="5"/>
        <v>99.712000000000003</v>
      </c>
      <c r="AT19" s="52">
        <f t="shared" si="6"/>
        <v>-57.287999999999997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2054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250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7304</v>
      </c>
      <c r="AD20" s="31">
        <f t="shared" si="1"/>
        <v>2054</v>
      </c>
      <c r="AE20" s="49">
        <f t="shared" si="2"/>
        <v>56.484999999999999</v>
      </c>
      <c r="AF20" s="49">
        <f t="shared" si="3"/>
        <v>19.512999999999998</v>
      </c>
      <c r="AG20" s="36">
        <f t="shared" si="7"/>
        <v>144.375</v>
      </c>
      <c r="AH20" s="49">
        <f t="shared" si="4"/>
        <v>49.875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68.86</v>
      </c>
      <c r="AP20" s="51"/>
      <c r="AQ20" s="63"/>
      <c r="AR20" s="64">
        <f>AC20-AE20-AG20-AJ20-AK20-AL20-AM20-AN20-AP20-AQ20</f>
        <v>7103.14</v>
      </c>
      <c r="AS20" s="52">
        <f>AF20+AH20+AI20</f>
        <v>69.388000000000005</v>
      </c>
      <c r="AT20" s="52">
        <f>AS20-AQ20-AN20</f>
        <v>69.388000000000005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6063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31"/>
      <c r="R21" s="31"/>
      <c r="S21" s="31">
        <v>8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8191</v>
      </c>
      <c r="AD21" s="31">
        <f t="shared" si="1"/>
        <v>6063</v>
      </c>
      <c r="AE21" s="49">
        <f t="shared" si="2"/>
        <v>166.73249999999999</v>
      </c>
      <c r="AF21" s="49">
        <f t="shared" si="3"/>
        <v>57.598500000000001</v>
      </c>
      <c r="AG21" s="36">
        <f t="shared" si="7"/>
        <v>16.5</v>
      </c>
      <c r="AH21" s="49">
        <f t="shared" si="4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167.83250000000001</v>
      </c>
      <c r="AP21" s="51"/>
      <c r="AQ21" s="63">
        <v>47</v>
      </c>
      <c r="AR21" s="65">
        <f t="shared" si="10"/>
        <v>7960.7674999999999</v>
      </c>
      <c r="AS21" s="52">
        <f t="shared" ref="AS21:AS28" si="11">AF21+AH21+AI21</f>
        <v>63.298500000000004</v>
      </c>
      <c r="AT21" s="52">
        <f t="shared" ref="AT21:AT28" si="12">AS21-AQ21-AN21</f>
        <v>16.298500000000004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9870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48</v>
      </c>
      <c r="AR22" s="65">
        <f>AC22-AE22-AG22-AJ22-AK22-AL22-AM22-AN22-AP22-AQ22</f>
        <v>9550.5750000000007</v>
      </c>
      <c r="AS22" s="52">
        <f>AF22+AH22+AI22</f>
        <v>93.765000000000001</v>
      </c>
      <c r="AT22" s="52">
        <f>AS22-AQ22-AN22</f>
        <v>45.765000000000001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1234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>
        <v>500</v>
      </c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10509</v>
      </c>
      <c r="AD23" s="31">
        <f t="shared" si="1"/>
        <v>1234</v>
      </c>
      <c r="AE23" s="49">
        <f t="shared" si="2"/>
        <v>33.935000000000002</v>
      </c>
      <c r="AF23" s="49">
        <f t="shared" si="3"/>
        <v>11.722999999999999</v>
      </c>
      <c r="AG23" s="36">
        <f t="shared" si="7"/>
        <v>123.75</v>
      </c>
      <c r="AH23" s="49">
        <f t="shared" si="4"/>
        <v>42.75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47.685000000000002</v>
      </c>
      <c r="AP23" s="51"/>
      <c r="AQ23" s="63"/>
      <c r="AR23" s="65">
        <f t="shared" si="10"/>
        <v>10351.315000000001</v>
      </c>
      <c r="AS23" s="52">
        <f t="shared" si="11"/>
        <v>54.472999999999999</v>
      </c>
      <c r="AT23" s="52">
        <f t="shared" si="12"/>
        <v>54.472999999999999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12792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14702</v>
      </c>
      <c r="AD24" s="31">
        <f t="shared" si="1"/>
        <v>12792</v>
      </c>
      <c r="AE24" s="49">
        <f t="shared" si="2"/>
        <v>351.78000000000003</v>
      </c>
      <c r="AF24" s="49">
        <f t="shared" si="3"/>
        <v>121.524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351.78000000000003</v>
      </c>
      <c r="AP24" s="51"/>
      <c r="AQ24" s="63">
        <v>110</v>
      </c>
      <c r="AR24" s="65">
        <f t="shared" si="10"/>
        <v>14240.22</v>
      </c>
      <c r="AS24" s="52">
        <f t="shared" si="11"/>
        <v>121.524</v>
      </c>
      <c r="AT24" s="52">
        <f t="shared" si="12"/>
        <v>11.524000000000001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7863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7863</v>
      </c>
      <c r="AD26" s="31">
        <f t="shared" si="1"/>
        <v>7863</v>
      </c>
      <c r="AE26" s="49">
        <f t="shared" si="2"/>
        <v>216.23249999999999</v>
      </c>
      <c r="AF26" s="49">
        <f t="shared" si="3"/>
        <v>74.698499999999996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216.23249999999999</v>
      </c>
      <c r="AP26" s="51"/>
      <c r="AQ26" s="63">
        <v>66</v>
      </c>
      <c r="AR26" s="65">
        <f t="shared" si="10"/>
        <v>7580.7674999999999</v>
      </c>
      <c r="AS26" s="52">
        <f t="shared" si="11"/>
        <v>74.698499999999996</v>
      </c>
      <c r="AT26" s="52">
        <f t="shared" si="12"/>
        <v>8.6984999999999957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12332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50</v>
      </c>
      <c r="N27" s="48"/>
      <c r="O27" s="48"/>
      <c r="P27" s="48"/>
      <c r="Q27" s="31"/>
      <c r="R27" s="31"/>
      <c r="S27" s="31">
        <v>6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14978</v>
      </c>
      <c r="AD27" s="31">
        <f t="shared" si="1"/>
        <v>12332</v>
      </c>
      <c r="AE27" s="49">
        <f t="shared" si="2"/>
        <v>339.13</v>
      </c>
      <c r="AF27" s="49">
        <f t="shared" si="3"/>
        <v>117.154</v>
      </c>
      <c r="AG27" s="36">
        <f t="shared" si="7"/>
        <v>41.25</v>
      </c>
      <c r="AH27" s="49">
        <f t="shared" si="4"/>
        <v>14.25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341.88</v>
      </c>
      <c r="AP27" s="51"/>
      <c r="AQ27" s="63">
        <v>150</v>
      </c>
      <c r="AR27" s="65">
        <f t="shared" si="10"/>
        <v>14447.62</v>
      </c>
      <c r="AS27" s="52">
        <f t="shared" si="11"/>
        <v>131.404</v>
      </c>
      <c r="AT27" s="52">
        <f t="shared" si="12"/>
        <v>-18.596000000000004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 t="shared" ref="D29:AQ29" si="14">SUM(D7:D28)</f>
        <v>164972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170</v>
      </c>
      <c r="L29" s="81">
        <f t="shared" ref="L29:N29" si="15">SUM(L7:L18)</f>
        <v>0</v>
      </c>
      <c r="M29" s="81">
        <f>SUM(M7:M27)</f>
        <v>210</v>
      </c>
      <c r="N29" s="81">
        <f t="shared" si="15"/>
        <v>0</v>
      </c>
      <c r="O29" s="81">
        <f>SUM(O7:O27)</f>
        <v>0</v>
      </c>
      <c r="P29" s="81">
        <f>SUM(P7:P27)</f>
        <v>1670</v>
      </c>
      <c r="Q29" s="81">
        <f t="shared" si="14"/>
        <v>0</v>
      </c>
      <c r="R29" s="81">
        <f t="shared" si="14"/>
        <v>0</v>
      </c>
      <c r="S29" s="81">
        <f t="shared" si="14"/>
        <v>101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204793</v>
      </c>
      <c r="AD29" s="82">
        <f t="shared" si="14"/>
        <v>164972</v>
      </c>
      <c r="AE29" s="82">
        <f t="shared" si="14"/>
        <v>4536.7300000000005</v>
      </c>
      <c r="AF29" s="82">
        <f t="shared" si="14"/>
        <v>1567.2340000000002</v>
      </c>
      <c r="AG29" s="82">
        <f t="shared" si="14"/>
        <v>564.57500000000005</v>
      </c>
      <c r="AH29" s="82">
        <f t="shared" si="14"/>
        <v>195.03499999999997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4593.1050000000005</v>
      </c>
      <c r="AP29" s="82">
        <f t="shared" si="14"/>
        <v>0</v>
      </c>
      <c r="AQ29" s="84">
        <f t="shared" si="14"/>
        <v>1518</v>
      </c>
      <c r="AR29" s="85">
        <f>SUM(AR7:AR28)</f>
        <v>198173.69500000001</v>
      </c>
      <c r="AS29" s="85">
        <f>SUM(AS7:AS28)</f>
        <v>1762.269</v>
      </c>
      <c r="AT29" s="85">
        <f>SUM(AT7:AT28)</f>
        <v>244.26900000000001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7"/>
      <c r="C30" s="284"/>
      <c r="D30" s="90">
        <f t="shared" ref="D30:AB30" si="16">D4+D5-D29</f>
        <v>952209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2080</v>
      </c>
      <c r="L30" s="90">
        <f t="shared" si="16"/>
        <v>0</v>
      </c>
      <c r="M30" s="90">
        <f>M4+M5-M29</f>
        <v>2180</v>
      </c>
      <c r="N30" s="90">
        <f t="shared" si="16"/>
        <v>0</v>
      </c>
      <c r="O30" s="90">
        <f t="shared" si="16"/>
        <v>1250</v>
      </c>
      <c r="P30" s="90">
        <f>P4+P5-P29</f>
        <v>4670</v>
      </c>
      <c r="Q30" s="90">
        <f t="shared" si="16"/>
        <v>0</v>
      </c>
      <c r="R30" s="90">
        <f t="shared" si="16"/>
        <v>0</v>
      </c>
      <c r="S30" s="90">
        <f>S4+S5-S29</f>
        <v>942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2000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114"/>
      <c r="N34" s="44"/>
      <c r="O34" s="44"/>
      <c r="P34" s="5"/>
      <c r="Q34" s="5"/>
      <c r="AC34" s="99"/>
      <c r="AQ34" s="5"/>
      <c r="AR34" s="67">
        <v>20219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112"/>
      <c r="M36" s="114"/>
      <c r="O36" s="5"/>
      <c r="P36" s="5"/>
      <c r="Q36" s="5"/>
      <c r="AQ36" s="5"/>
      <c r="AR36" s="67"/>
      <c r="AS36" s="67" t="s">
        <v>102</v>
      </c>
      <c r="AT36" s="67"/>
    </row>
    <row r="37" spans="1:48" ht="15.7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114"/>
      <c r="O37" s="99"/>
      <c r="AR37" s="50">
        <v>1200</v>
      </c>
      <c r="AS37" s="67" t="s">
        <v>94</v>
      </c>
      <c r="AT37" s="67"/>
    </row>
    <row r="38" spans="1:48" ht="15.7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1490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60917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394" priority="26" stopIfTrue="1" operator="greaterThan">
      <formula>0</formula>
    </cfRule>
  </conditionalFormatting>
  <conditionalFormatting sqref="AQ32">
    <cfRule type="cellIs" dxfId="393" priority="24" operator="greaterThan">
      <formula>$AQ$7:$AQ$18&lt;100</formula>
    </cfRule>
    <cfRule type="cellIs" dxfId="392" priority="25" operator="greaterThan">
      <formula>100</formula>
    </cfRule>
  </conditionalFormatting>
  <conditionalFormatting sqref="K4:P30 D30:J30 Q30:AB30">
    <cfRule type="cellIs" dxfId="391" priority="23" operator="equal">
      <formula>212030016606640</formula>
    </cfRule>
  </conditionalFormatting>
  <conditionalFormatting sqref="K4:K30 L29:P29 D30:J30 L30:AB30">
    <cfRule type="cellIs" dxfId="390" priority="21" operator="equal">
      <formula>$K$4</formula>
    </cfRule>
    <cfRule type="cellIs" dxfId="389" priority="22" operator="equal">
      <formula>2120</formula>
    </cfRule>
  </conditionalFormatting>
  <conditionalFormatting sqref="M4:N30 D30:L30">
    <cfRule type="cellIs" dxfId="388" priority="19" operator="equal">
      <formula>$M$4</formula>
    </cfRule>
    <cfRule type="cellIs" dxfId="387" priority="20" operator="equal">
      <formula>300</formula>
    </cfRule>
  </conditionalFormatting>
  <conditionalFormatting sqref="O4:O30">
    <cfRule type="cellIs" dxfId="386" priority="17" operator="equal">
      <formula>$O$4</formula>
    </cfRule>
    <cfRule type="cellIs" dxfId="385" priority="18" operator="equal">
      <formula>1660</formula>
    </cfRule>
  </conditionalFormatting>
  <conditionalFormatting sqref="P4:P30">
    <cfRule type="cellIs" dxfId="384" priority="15" operator="equal">
      <formula>$P$4</formula>
    </cfRule>
    <cfRule type="cellIs" dxfId="383" priority="16" operator="equal">
      <formula>6640</formula>
    </cfRule>
  </conditionalFormatting>
  <conditionalFormatting sqref="AT6:AT29">
    <cfRule type="cellIs" dxfId="382" priority="14" operator="lessThan">
      <formula>0</formula>
    </cfRule>
  </conditionalFormatting>
  <conditionalFormatting sqref="AT7:AT18">
    <cfRule type="cellIs" dxfId="381" priority="11" operator="lessThan">
      <formula>0</formula>
    </cfRule>
    <cfRule type="cellIs" dxfId="380" priority="12" operator="lessThan">
      <formula>0</formula>
    </cfRule>
    <cfRule type="cellIs" dxfId="379" priority="13" operator="lessThan">
      <formula>0</formula>
    </cfRule>
  </conditionalFormatting>
  <conditionalFormatting sqref="K4:K29 L29:P29">
    <cfRule type="cellIs" dxfId="378" priority="10" operator="equal">
      <formula>$K$4</formula>
    </cfRule>
  </conditionalFormatting>
  <conditionalFormatting sqref="D4 D6:D30">
    <cfRule type="cellIs" dxfId="377" priority="9" operator="equal">
      <formula>$D$4</formula>
    </cfRule>
  </conditionalFormatting>
  <conditionalFormatting sqref="S4:S30">
    <cfRule type="cellIs" dxfId="376" priority="8" operator="equal">
      <formula>$S$4</formula>
    </cfRule>
  </conditionalFormatting>
  <conditionalFormatting sqref="Z4:Z30">
    <cfRule type="cellIs" dxfId="375" priority="7" operator="equal">
      <formula>$Z$4</formula>
    </cfRule>
  </conditionalFormatting>
  <conditionalFormatting sqref="AA4:AA30">
    <cfRule type="cellIs" dxfId="374" priority="6" operator="equal">
      <formula>$AA$4</formula>
    </cfRule>
  </conditionalFormatting>
  <conditionalFormatting sqref="AB4:AB30">
    <cfRule type="cellIs" dxfId="373" priority="5" operator="equal">
      <formula>$AB$4</formula>
    </cfRule>
  </conditionalFormatting>
  <conditionalFormatting sqref="AB30">
    <cfRule type="cellIs" dxfId="372" priority="4" operator="equal">
      <formula>$AB$4</formula>
    </cfRule>
  </conditionalFormatting>
  <conditionalFormatting sqref="AT7:AT29">
    <cfRule type="cellIs" dxfId="371" priority="1" operator="lessThan">
      <formula>0</formula>
    </cfRule>
    <cfRule type="cellIs" dxfId="370" priority="2" operator="lessThan">
      <formula>0</formula>
    </cfRule>
    <cfRule type="cellIs" dxfId="369" priority="3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>
      <c r="A3" s="264" t="s">
        <v>114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7" t="s">
        <v>3</v>
      </c>
      <c r="B4" s="267"/>
      <c r="C4" s="2"/>
      <c r="D4" s="2">
        <v>952209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2080</v>
      </c>
      <c r="L4" s="4">
        <v>0</v>
      </c>
      <c r="M4" s="267">
        <v>2180</v>
      </c>
      <c r="N4" s="267"/>
      <c r="O4" s="4">
        <v>1250</v>
      </c>
      <c r="P4" s="4">
        <v>4670</v>
      </c>
      <c r="Q4" s="3">
        <v>0</v>
      </c>
      <c r="R4" s="3">
        <v>0</v>
      </c>
      <c r="S4" s="3">
        <v>942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10637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>
        <v>6</v>
      </c>
      <c r="AA7" s="34">
        <v>2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15215</v>
      </c>
      <c r="AD7" s="34">
        <f t="shared" ref="AD7:AD28" si="1">D7*1</f>
        <v>10637</v>
      </c>
      <c r="AE7" s="36">
        <f t="shared" ref="AE7:AE28" si="2">D7*2.75%</f>
        <v>292.51749999999998</v>
      </c>
      <c r="AF7" s="36">
        <f t="shared" ref="AF7:AF28" si="3">AD7*0.95%</f>
        <v>101.0515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292.51749999999998</v>
      </c>
      <c r="AP7" s="39"/>
      <c r="AQ7" s="40">
        <v>123</v>
      </c>
      <c r="AR7" s="41">
        <f>AC7-AE7-AG7-AJ7-AK7-AL7-AM7-AN7-AP7-AQ7</f>
        <v>14799.4825</v>
      </c>
      <c r="AS7" s="42">
        <f t="shared" ref="AS7:AS19" si="5">AF7+AH7+AI7</f>
        <v>101.0515</v>
      </c>
      <c r="AT7" s="43">
        <f t="shared" ref="AT7:AT19" si="6">AS7-AQ7-AN7</f>
        <v>-21.948499999999996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9909</v>
      </c>
      <c r="E8" s="48"/>
      <c r="F8" s="47"/>
      <c r="G8" s="48"/>
      <c r="H8" s="48"/>
      <c r="I8" s="48"/>
      <c r="J8" s="48"/>
      <c r="K8" s="48">
        <v>30</v>
      </c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10509</v>
      </c>
      <c r="AD8" s="31">
        <f t="shared" si="1"/>
        <v>9909</v>
      </c>
      <c r="AE8" s="49">
        <f t="shared" si="2"/>
        <v>272.4975</v>
      </c>
      <c r="AF8" s="49">
        <f t="shared" si="3"/>
        <v>94.135499999999993</v>
      </c>
      <c r="AG8" s="36">
        <f t="shared" ref="AG8:AG28" si="7">SUM(E8*999+F8*499+G8*75+H8*50+I8*30+K8*20+L8*19+M8*10+P8*9+N8*10+J8*29+R8*4+Q8*5+O8*9)*2.75%</f>
        <v>16.5</v>
      </c>
      <c r="AH8" s="49">
        <f t="shared" si="4"/>
        <v>5.7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273.32249999999999</v>
      </c>
      <c r="AP8" s="51"/>
      <c r="AQ8" s="40">
        <v>170</v>
      </c>
      <c r="AR8" s="41">
        <f>AC8-AE8-AG8-AJ8-AK8-AL8-AM8-AN8-AP8-AQ8</f>
        <v>10050.002500000001</v>
      </c>
      <c r="AS8" s="52">
        <f t="shared" si="5"/>
        <v>99.835499999999996</v>
      </c>
      <c r="AT8" s="53">
        <f t="shared" si="6"/>
        <v>-70.164500000000004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11538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11538</v>
      </c>
      <c r="AD9" s="31">
        <f t="shared" si="1"/>
        <v>11538</v>
      </c>
      <c r="AE9" s="49">
        <f t="shared" si="2"/>
        <v>317.29500000000002</v>
      </c>
      <c r="AF9" s="49">
        <f t="shared" si="3"/>
        <v>109.611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317.29500000000002</v>
      </c>
      <c r="AP9" s="51"/>
      <c r="AQ9" s="40">
        <v>91</v>
      </c>
      <c r="AR9" s="41">
        <f t="shared" ref="AR9:AR28" si="10">AC9-AE9-AG9-AJ9-AK9-AL9-AM9-AN9-AP9-AQ9</f>
        <v>11129.705</v>
      </c>
      <c r="AS9" s="52">
        <f t="shared" si="5"/>
        <v>109.611</v>
      </c>
      <c r="AT9" s="53">
        <f t="shared" si="6"/>
        <v>18.611000000000004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4526</v>
      </c>
      <c r="E10" s="48"/>
      <c r="F10" s="47"/>
      <c r="G10" s="48"/>
      <c r="H10" s="48"/>
      <c r="I10" s="48"/>
      <c r="J10" s="48"/>
      <c r="K10" s="48"/>
      <c r="L10" s="48"/>
      <c r="M10" s="48">
        <v>10</v>
      </c>
      <c r="N10" s="48"/>
      <c r="O10" s="48"/>
      <c r="P10" s="48">
        <v>20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4997</v>
      </c>
      <c r="AD10" s="31">
        <f>D10*1</f>
        <v>4526</v>
      </c>
      <c r="AE10" s="49">
        <f>D10*2.75%</f>
        <v>124.465</v>
      </c>
      <c r="AF10" s="49">
        <f>AD10*0.95%</f>
        <v>42.997</v>
      </c>
      <c r="AG10" s="36">
        <f t="shared" si="7"/>
        <v>7.7</v>
      </c>
      <c r="AH10" s="49">
        <f t="shared" si="4"/>
        <v>2.66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125.29</v>
      </c>
      <c r="AP10" s="51"/>
      <c r="AQ10" s="40">
        <v>34</v>
      </c>
      <c r="AR10" s="41">
        <f t="shared" si="10"/>
        <v>4830.835</v>
      </c>
      <c r="AS10" s="52">
        <f>AF10+AH10+AI10</f>
        <v>45.656999999999996</v>
      </c>
      <c r="AT10" s="53">
        <f>AS10-AQ10-AN10</f>
        <v>11.656999999999996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5554</v>
      </c>
      <c r="E11" s="48"/>
      <c r="F11" s="47"/>
      <c r="G11" s="48"/>
      <c r="H11" s="48"/>
      <c r="I11" s="48"/>
      <c r="J11" s="48"/>
      <c r="K11" s="48"/>
      <c r="L11" s="48"/>
      <c r="M11" s="48">
        <v>200</v>
      </c>
      <c r="N11" s="48"/>
      <c r="O11" s="58"/>
      <c r="P11" s="48">
        <v>250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9804</v>
      </c>
      <c r="AD11" s="31">
        <f t="shared" si="1"/>
        <v>5554</v>
      </c>
      <c r="AE11" s="49">
        <f t="shared" si="2"/>
        <v>152.73500000000001</v>
      </c>
      <c r="AF11" s="49">
        <f t="shared" si="3"/>
        <v>52.762999999999998</v>
      </c>
      <c r="AG11" s="36">
        <f t="shared" si="7"/>
        <v>116.875</v>
      </c>
      <c r="AH11" s="49">
        <f t="shared" si="4"/>
        <v>40.375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165.11</v>
      </c>
      <c r="AP11" s="51"/>
      <c r="AQ11" s="40">
        <v>79</v>
      </c>
      <c r="AR11" s="41">
        <f t="shared" si="10"/>
        <v>9455.39</v>
      </c>
      <c r="AS11" s="52">
        <f t="shared" si="5"/>
        <v>93.138000000000005</v>
      </c>
      <c r="AT11" s="53">
        <f t="shared" si="6"/>
        <v>14.138000000000005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6605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6605</v>
      </c>
      <c r="AD12" s="31">
        <f>D12*1</f>
        <v>6605</v>
      </c>
      <c r="AE12" s="49">
        <f>D12*2.75%</f>
        <v>181.63749999999999</v>
      </c>
      <c r="AF12" s="49">
        <f>AD12*0.95%</f>
        <v>62.747499999999995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181.63749999999999</v>
      </c>
      <c r="AP12" s="51"/>
      <c r="AQ12" s="40">
        <v>53</v>
      </c>
      <c r="AR12" s="41">
        <f t="shared" si="10"/>
        <v>6370.3625000000002</v>
      </c>
      <c r="AS12" s="52">
        <f>AF12+AH12+AI12</f>
        <v>62.747499999999995</v>
      </c>
      <c r="AT12" s="53">
        <f>AS12-AQ12-AN12</f>
        <v>9.7474999999999952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6531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6531</v>
      </c>
      <c r="AD13" s="31">
        <f t="shared" si="1"/>
        <v>6531</v>
      </c>
      <c r="AE13" s="49">
        <f t="shared" si="2"/>
        <v>179.60249999999999</v>
      </c>
      <c r="AF13" s="49">
        <f t="shared" si="3"/>
        <v>62.044499999999999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179.60249999999999</v>
      </c>
      <c r="AP13" s="51"/>
      <c r="AQ13" s="40">
        <v>51</v>
      </c>
      <c r="AR13" s="41">
        <f t="shared" si="10"/>
        <v>6300.3975</v>
      </c>
      <c r="AS13" s="52">
        <f t="shared" si="5"/>
        <v>62.044499999999999</v>
      </c>
      <c r="AT13" s="53">
        <f>AS13-AQ13-AN13</f>
        <v>11.044499999999999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14173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250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2</v>
      </c>
      <c r="AB14" s="31"/>
      <c r="AC14" s="35">
        <f t="shared" si="0"/>
        <v>16799</v>
      </c>
      <c r="AD14" s="31">
        <f t="shared" si="1"/>
        <v>14173</v>
      </c>
      <c r="AE14" s="49">
        <f t="shared" si="2"/>
        <v>389.75749999999999</v>
      </c>
      <c r="AF14" s="49">
        <f t="shared" si="3"/>
        <v>134.64349999999999</v>
      </c>
      <c r="AG14" s="36">
        <f t="shared" si="7"/>
        <v>61.875</v>
      </c>
      <c r="AH14" s="49">
        <f t="shared" si="4"/>
        <v>21.375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396.63249999999999</v>
      </c>
      <c r="AP14" s="51"/>
      <c r="AQ14" s="40">
        <v>147</v>
      </c>
      <c r="AR14" s="41">
        <f>AC14-AE14-AG14-AJ14-AK14-AL14-AM14-AN14-AP14-AQ14</f>
        <v>16200.3675</v>
      </c>
      <c r="AS14" s="52">
        <f t="shared" si="5"/>
        <v>156.01849999999999</v>
      </c>
      <c r="AT14" s="60">
        <f t="shared" si="6"/>
        <v>9.0184999999999889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18073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40</v>
      </c>
      <c r="N15" s="48"/>
      <c r="O15" s="48"/>
      <c r="P15" s="48">
        <v>50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20523</v>
      </c>
      <c r="AD15" s="31">
        <f t="shared" si="1"/>
        <v>18073</v>
      </c>
      <c r="AE15" s="49">
        <f t="shared" si="2"/>
        <v>497.00749999999999</v>
      </c>
      <c r="AF15" s="49">
        <f t="shared" si="3"/>
        <v>171.6935</v>
      </c>
      <c r="AG15" s="36">
        <f t="shared" si="7"/>
        <v>67.375</v>
      </c>
      <c r="AH15" s="49">
        <f t="shared" si="4"/>
        <v>23.274999999999999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501.6825</v>
      </c>
      <c r="AP15" s="51"/>
      <c r="AQ15" s="40">
        <v>140</v>
      </c>
      <c r="AR15" s="41">
        <f t="shared" si="10"/>
        <v>19818.6175</v>
      </c>
      <c r="AS15" s="52">
        <f>AF15+AH15+AI15</f>
        <v>194.96850000000001</v>
      </c>
      <c r="AT15" s="53">
        <f>AS15-AQ15-AN15</f>
        <v>54.968500000000006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19746</v>
      </c>
      <c r="E16" s="48"/>
      <c r="F16" s="47"/>
      <c r="G16" s="48"/>
      <c r="H16" s="48"/>
      <c r="I16" s="48"/>
      <c r="J16" s="48"/>
      <c r="K16" s="48"/>
      <c r="L16" s="48"/>
      <c r="M16" s="48">
        <v>30</v>
      </c>
      <c r="N16" s="48"/>
      <c r="O16" s="48"/>
      <c r="P16" s="48"/>
      <c r="Q16" s="31"/>
      <c r="R16" s="31"/>
      <c r="S16" s="31">
        <v>1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20237</v>
      </c>
      <c r="AD16" s="31">
        <f t="shared" si="1"/>
        <v>19746</v>
      </c>
      <c r="AE16" s="49">
        <f t="shared" si="2"/>
        <v>543.01499999999999</v>
      </c>
      <c r="AF16" s="49">
        <f t="shared" si="3"/>
        <v>187.58699999999999</v>
      </c>
      <c r="AG16" s="36">
        <f t="shared" si="7"/>
        <v>8.25</v>
      </c>
      <c r="AH16" s="49">
        <f t="shared" si="4"/>
        <v>2.85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543.84</v>
      </c>
      <c r="AP16" s="51"/>
      <c r="AQ16" s="40">
        <v>135</v>
      </c>
      <c r="AR16" s="41">
        <f>AC16-AE16-AG16-AJ16-AK16-AL16-AM16-AN16-AP16-AQ16</f>
        <v>19550.735000000001</v>
      </c>
      <c r="AS16" s="52">
        <f t="shared" si="5"/>
        <v>190.43699999999998</v>
      </c>
      <c r="AT16" s="53">
        <f t="shared" si="6"/>
        <v>55.436999999999983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8986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100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11386</v>
      </c>
      <c r="AD17" s="31">
        <f>D17*1</f>
        <v>8986</v>
      </c>
      <c r="AE17" s="49">
        <f>D17*2.75%</f>
        <v>247.11500000000001</v>
      </c>
      <c r="AF17" s="49">
        <f>AD17*0.95%</f>
        <v>85.367000000000004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252.61500000000001</v>
      </c>
      <c r="AP17" s="51"/>
      <c r="AQ17" s="40">
        <v>72</v>
      </c>
      <c r="AR17" s="41">
        <f>AC17-AE17-AG17-AJ17-AK17-AL17-AM17-AN17-AP17-AQ17</f>
        <v>11000.885</v>
      </c>
      <c r="AS17" s="52">
        <f>AF17+AH17+AI17</f>
        <v>108.167</v>
      </c>
      <c r="AT17" s="53">
        <f>AS17-AQ17-AN17</f>
        <v>36.167000000000002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3703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40</v>
      </c>
      <c r="N18" s="48"/>
      <c r="O18" s="48">
        <v>20</v>
      </c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5133</v>
      </c>
      <c r="AD18" s="31">
        <f>D18*1</f>
        <v>3703</v>
      </c>
      <c r="AE18" s="49">
        <f>D18*2.75%</f>
        <v>101.8325</v>
      </c>
      <c r="AF18" s="49">
        <f>AD18*0.95%</f>
        <v>35.1785</v>
      </c>
      <c r="AG18" s="36">
        <f t="shared" si="7"/>
        <v>39.325000000000003</v>
      </c>
      <c r="AH18" s="49">
        <f t="shared" si="4"/>
        <v>13.584999999999999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105.4075</v>
      </c>
      <c r="AP18" s="51"/>
      <c r="AQ18" s="40">
        <v>101</v>
      </c>
      <c r="AR18" s="41">
        <f t="shared" si="10"/>
        <v>4890.8424999999997</v>
      </c>
      <c r="AS18" s="52">
        <f>AF18+AH18+AI18</f>
        <v>48.763500000000001</v>
      </c>
      <c r="AT18" s="53">
        <f>AS18-AQ18-AN18</f>
        <v>-52.236499999999999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10698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100</v>
      </c>
      <c r="N19" s="48"/>
      <c r="O19" s="48"/>
      <c r="P19" s="48">
        <v>20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12478</v>
      </c>
      <c r="AD19" s="31">
        <f t="shared" si="1"/>
        <v>10698</v>
      </c>
      <c r="AE19" s="49">
        <f t="shared" si="2"/>
        <v>294.19499999999999</v>
      </c>
      <c r="AF19" s="49">
        <f t="shared" si="3"/>
        <v>101.631</v>
      </c>
      <c r="AG19" s="36">
        <f t="shared" si="7"/>
        <v>48.95</v>
      </c>
      <c r="AH19" s="49">
        <f t="shared" si="4"/>
        <v>16.91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298.32</v>
      </c>
      <c r="AP19" s="51"/>
      <c r="AQ19" s="63">
        <v>174</v>
      </c>
      <c r="AR19" s="64">
        <f>AC19-AE19-AG19-AJ19-AK19-AL19-AM19-AN19-AP19-AQ19</f>
        <v>11960.855</v>
      </c>
      <c r="AS19" s="52">
        <f t="shared" si="5"/>
        <v>118.541</v>
      </c>
      <c r="AT19" s="52">
        <f t="shared" si="6"/>
        <v>-55.459000000000003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5961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5961</v>
      </c>
      <c r="AD20" s="31">
        <f t="shared" si="1"/>
        <v>5961</v>
      </c>
      <c r="AE20" s="49">
        <f t="shared" si="2"/>
        <v>163.92750000000001</v>
      </c>
      <c r="AF20" s="49">
        <f t="shared" si="3"/>
        <v>56.6295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163.92750000000001</v>
      </c>
      <c r="AP20" s="51"/>
      <c r="AQ20" s="63">
        <v>120</v>
      </c>
      <c r="AR20" s="64">
        <f>AC20-AE20-AG20-AJ20-AK20-AL20-AM20-AN20-AP20-AQ20</f>
        <v>5677.0725000000002</v>
      </c>
      <c r="AS20" s="52">
        <f>AF20+AH20+AI20</f>
        <v>56.6295</v>
      </c>
      <c r="AT20" s="52">
        <f>AS20-AQ20-AN20</f>
        <v>-63.3705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5140</v>
      </c>
      <c r="E21" s="48"/>
      <c r="F21" s="47"/>
      <c r="G21" s="48"/>
      <c r="H21" s="48"/>
      <c r="I21" s="48"/>
      <c r="J21" s="48"/>
      <c r="K21" s="48">
        <v>30</v>
      </c>
      <c r="L21" s="48"/>
      <c r="M21" s="48">
        <v>50</v>
      </c>
      <c r="N21" s="48"/>
      <c r="O21" s="48"/>
      <c r="P21" s="48">
        <v>10</v>
      </c>
      <c r="Q21" s="31"/>
      <c r="R21" s="31"/>
      <c r="S21" s="31">
        <v>2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6712</v>
      </c>
      <c r="AD21" s="31">
        <f t="shared" si="1"/>
        <v>5140</v>
      </c>
      <c r="AE21" s="49">
        <f t="shared" si="2"/>
        <v>141.35</v>
      </c>
      <c r="AF21" s="49">
        <f t="shared" si="3"/>
        <v>48.83</v>
      </c>
      <c r="AG21" s="36">
        <f t="shared" si="7"/>
        <v>32.725000000000001</v>
      </c>
      <c r="AH21" s="49">
        <f t="shared" si="4"/>
        <v>11.305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143.82499999999999</v>
      </c>
      <c r="AP21" s="51"/>
      <c r="AQ21" s="63">
        <v>47</v>
      </c>
      <c r="AR21" s="65">
        <f t="shared" si="10"/>
        <v>6490.9249999999993</v>
      </c>
      <c r="AS21" s="52">
        <f t="shared" ref="AS21:AS28" si="11">AF21+AH21+AI21</f>
        <v>60.134999999999998</v>
      </c>
      <c r="AT21" s="52">
        <f t="shared" ref="AT21:AT28" si="12">AS21-AQ21-AN21</f>
        <v>13.134999999999998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13771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13771</v>
      </c>
      <c r="AD22" s="31">
        <f t="shared" si="1"/>
        <v>13771</v>
      </c>
      <c r="AE22" s="49">
        <f t="shared" si="2"/>
        <v>378.70249999999999</v>
      </c>
      <c r="AF22" s="49">
        <f t="shared" si="3"/>
        <v>130.8245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378.70249999999999</v>
      </c>
      <c r="AP22" s="51"/>
      <c r="AQ22" s="63">
        <v>122</v>
      </c>
      <c r="AR22" s="65">
        <f>AC22-AE22-AG22-AJ22-AK22-AL22-AM22-AN22-AP22-AQ22</f>
        <v>13270.297500000001</v>
      </c>
      <c r="AS22" s="52">
        <f>AF22+AH22+AI22</f>
        <v>130.8245</v>
      </c>
      <c r="AT22" s="52">
        <f>AS22-AQ22-AN22</f>
        <v>8.8245000000000005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8890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8890</v>
      </c>
      <c r="AD23" s="31">
        <f t="shared" si="1"/>
        <v>8890</v>
      </c>
      <c r="AE23" s="49">
        <f t="shared" si="2"/>
        <v>244.47499999999999</v>
      </c>
      <c r="AF23" s="49">
        <f t="shared" si="3"/>
        <v>84.454999999999998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244.47499999999999</v>
      </c>
      <c r="AP23" s="51"/>
      <c r="AQ23" s="63">
        <v>90</v>
      </c>
      <c r="AR23" s="65">
        <f t="shared" si="10"/>
        <v>8555.5249999999996</v>
      </c>
      <c r="AS23" s="52">
        <f t="shared" si="11"/>
        <v>84.454999999999998</v>
      </c>
      <c r="AT23" s="52">
        <f t="shared" si="12"/>
        <v>-5.5450000000000017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30751</v>
      </c>
      <c r="E24" s="48"/>
      <c r="F24" s="47"/>
      <c r="G24" s="48"/>
      <c r="H24" s="48"/>
      <c r="I24" s="48"/>
      <c r="J24" s="48"/>
      <c r="K24" s="48">
        <v>100</v>
      </c>
      <c r="L24" s="48"/>
      <c r="M24" s="48"/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>D24*1+E24*999+F24*499+G24*75+H24*50+I24*30+K24*20+L24*19+M24*10+P24*9+N24*10+J24*29+S24*191+V24*4744+W24*110+X24*450+Y24*110+Z24*191+AA24*182+AB24*182+U24*30+T24*350+R24*4+Q24*5+O24*9</f>
        <v>35471</v>
      </c>
      <c r="AD24" s="31">
        <f t="shared" si="1"/>
        <v>30751</v>
      </c>
      <c r="AE24" s="49">
        <f t="shared" si="2"/>
        <v>845.65250000000003</v>
      </c>
      <c r="AF24" s="49">
        <f t="shared" si="3"/>
        <v>292.1345</v>
      </c>
      <c r="AG24" s="36">
        <f t="shared" si="7"/>
        <v>79.75</v>
      </c>
      <c r="AH24" s="49">
        <f t="shared" si="4"/>
        <v>27.55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851.15250000000003</v>
      </c>
      <c r="AP24" s="51"/>
      <c r="AQ24" s="63">
        <v>145</v>
      </c>
      <c r="AR24" s="65">
        <f t="shared" si="10"/>
        <v>34400.597500000003</v>
      </c>
      <c r="AS24" s="52">
        <f t="shared" si="11"/>
        <v>319.68450000000001</v>
      </c>
      <c r="AT24" s="52">
        <f t="shared" si="12"/>
        <v>174.68450000000001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7212</v>
      </c>
      <c r="E26" s="48"/>
      <c r="F26" s="47"/>
      <c r="G26" s="48"/>
      <c r="H26" s="48"/>
      <c r="I26" s="48"/>
      <c r="J26" s="48"/>
      <c r="K26" s="47">
        <v>30</v>
      </c>
      <c r="L26" s="48"/>
      <c r="M26" s="48"/>
      <c r="N26" s="48"/>
      <c r="O26" s="48"/>
      <c r="P26" s="48">
        <v>60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8352</v>
      </c>
      <c r="AD26" s="31">
        <f t="shared" si="1"/>
        <v>7212</v>
      </c>
      <c r="AE26" s="49">
        <f t="shared" si="2"/>
        <v>198.33</v>
      </c>
      <c r="AF26" s="49">
        <f t="shared" si="3"/>
        <v>68.513999999999996</v>
      </c>
      <c r="AG26" s="36">
        <f t="shared" si="7"/>
        <v>31.35</v>
      </c>
      <c r="AH26" s="49">
        <f t="shared" si="4"/>
        <v>10.83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200.80500000000001</v>
      </c>
      <c r="AP26" s="51"/>
      <c r="AQ26" s="63">
        <v>70</v>
      </c>
      <c r="AR26" s="65">
        <f t="shared" si="10"/>
        <v>8052.32</v>
      </c>
      <c r="AS26" s="52">
        <f t="shared" si="11"/>
        <v>79.343999999999994</v>
      </c>
      <c r="AT26" s="52">
        <f t="shared" si="12"/>
        <v>9.3439999999999941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7544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8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9072</v>
      </c>
      <c r="AD27" s="31">
        <f t="shared" si="1"/>
        <v>7544</v>
      </c>
      <c r="AE27" s="49">
        <f t="shared" si="2"/>
        <v>207.46</v>
      </c>
      <c r="AF27" s="49">
        <f t="shared" si="3"/>
        <v>71.667999999999992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207.46</v>
      </c>
      <c r="AP27" s="51"/>
      <c r="AQ27" s="63">
        <v>100</v>
      </c>
      <c r="AR27" s="65">
        <f t="shared" si="10"/>
        <v>8764.5400000000009</v>
      </c>
      <c r="AS27" s="52">
        <f t="shared" si="11"/>
        <v>71.667999999999992</v>
      </c>
      <c r="AT27" s="52">
        <f t="shared" si="12"/>
        <v>-28.332000000000008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>SUM(D7:D28)</f>
        <v>218997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370</v>
      </c>
      <c r="L29" s="81">
        <f t="shared" ref="L29:N29" si="15">SUM(L7:L18)</f>
        <v>0</v>
      </c>
      <c r="M29" s="81">
        <f>SUM(M7:M27)</f>
        <v>520</v>
      </c>
      <c r="N29" s="81">
        <f t="shared" si="15"/>
        <v>0</v>
      </c>
      <c r="O29" s="81">
        <f>SUM(O7:O27)</f>
        <v>20</v>
      </c>
      <c r="P29" s="81">
        <f>SUM(P7:P27)</f>
        <v>910</v>
      </c>
      <c r="Q29" s="81">
        <f t="shared" si="14"/>
        <v>0</v>
      </c>
      <c r="R29" s="81">
        <f t="shared" si="14"/>
        <v>0</v>
      </c>
      <c r="S29" s="81">
        <f>SUM(S7:S28)</f>
        <v>27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7</v>
      </c>
      <c r="AA29" s="81">
        <f t="shared" si="14"/>
        <v>14</v>
      </c>
      <c r="AB29" s="81">
        <f t="shared" si="14"/>
        <v>0</v>
      </c>
      <c r="AC29" s="82">
        <f t="shared" si="14"/>
        <v>249033</v>
      </c>
      <c r="AD29" s="82">
        <f t="shared" si="14"/>
        <v>218997</v>
      </c>
      <c r="AE29" s="82">
        <f t="shared" si="14"/>
        <v>6022.4174999999996</v>
      </c>
      <c r="AF29" s="82">
        <f t="shared" si="14"/>
        <v>2080.4715000000001</v>
      </c>
      <c r="AG29" s="82">
        <f t="shared" si="14"/>
        <v>576.67500000000007</v>
      </c>
      <c r="AH29" s="82">
        <f t="shared" si="14"/>
        <v>199.215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6072.4675000000007</v>
      </c>
      <c r="AP29" s="82">
        <f t="shared" si="14"/>
        <v>0</v>
      </c>
      <c r="AQ29" s="84">
        <f t="shared" si="14"/>
        <v>2154</v>
      </c>
      <c r="AR29" s="85">
        <f>SUM(AR7:AR28)</f>
        <v>240279.90750000003</v>
      </c>
      <c r="AS29" s="85">
        <f>SUM(AS7:AS28)</f>
        <v>2279.6864999999998</v>
      </c>
      <c r="AT29" s="85">
        <f>SUM(AT7:AT28)</f>
        <v>125.68649999999998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7"/>
      <c r="C30" s="284"/>
      <c r="D30" s="90">
        <f t="shared" ref="D30:AB30" si="16">D4+D5-D29</f>
        <v>733212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1710</v>
      </c>
      <c r="L30" s="90">
        <f t="shared" si="16"/>
        <v>0</v>
      </c>
      <c r="M30" s="90">
        <f>M4+M5-M29</f>
        <v>1660</v>
      </c>
      <c r="N30" s="90">
        <f t="shared" si="16"/>
        <v>0</v>
      </c>
      <c r="O30" s="90">
        <f t="shared" si="16"/>
        <v>1230</v>
      </c>
      <c r="P30" s="90">
        <f>P4+P5-P29</f>
        <v>3760</v>
      </c>
      <c r="Q30" s="90">
        <f t="shared" si="16"/>
        <v>0</v>
      </c>
      <c r="R30" s="90">
        <f t="shared" si="16"/>
        <v>0</v>
      </c>
      <c r="S30" s="90">
        <f>S4+S5-S29</f>
        <v>915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242</v>
      </c>
      <c r="AA30" s="90">
        <f>AA4+AA5-AA29</f>
        <v>242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27"/>
      <c r="E34" s="127"/>
      <c r="F34" s="127"/>
      <c r="G34" s="127"/>
      <c r="H34" s="127"/>
      <c r="I34" s="127"/>
      <c r="J34" s="127"/>
      <c r="K34" s="127"/>
      <c r="L34" s="113"/>
      <c r="M34" s="114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25"/>
      <c r="E35" s="125"/>
      <c r="F35" s="125"/>
      <c r="G35" s="125"/>
      <c r="H35" s="125"/>
      <c r="I35" s="125"/>
      <c r="J35" s="125"/>
      <c r="K35" s="12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25"/>
      <c r="E36" s="125"/>
      <c r="F36" s="125"/>
      <c r="G36" s="125"/>
      <c r="H36" s="125"/>
      <c r="I36" s="125"/>
      <c r="J36" s="125"/>
      <c r="K36" s="125"/>
      <c r="L36" s="112"/>
      <c r="M36" s="114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25"/>
      <c r="E37" s="125"/>
      <c r="F37" s="125"/>
      <c r="G37" s="125"/>
      <c r="H37" s="125"/>
      <c r="I37" s="125"/>
      <c r="J37" s="125"/>
      <c r="K37" s="125"/>
      <c r="L37" s="115"/>
      <c r="M37" s="114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25"/>
      <c r="E38" s="125"/>
      <c r="F38" s="125"/>
      <c r="G38" s="125"/>
      <c r="H38" s="125"/>
      <c r="I38" s="125"/>
      <c r="J38" s="125"/>
      <c r="K38" s="12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25"/>
      <c r="E39" s="125"/>
      <c r="F39" s="125"/>
      <c r="G39" s="125"/>
      <c r="H39" s="125"/>
      <c r="I39" s="125"/>
      <c r="J39" s="125"/>
      <c r="K39" s="12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26"/>
      <c r="E40" s="126"/>
      <c r="F40" s="126"/>
      <c r="G40" s="126"/>
      <c r="H40" s="126"/>
      <c r="I40" s="126"/>
      <c r="J40" s="126"/>
      <c r="K40" s="12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67278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AR32:AT32"/>
  </mergeCells>
  <conditionalFormatting sqref="AP7:AP28">
    <cfRule type="cellIs" dxfId="368" priority="26" stopIfTrue="1" operator="greaterThan">
      <formula>0</formula>
    </cfRule>
  </conditionalFormatting>
  <conditionalFormatting sqref="AQ32">
    <cfRule type="cellIs" dxfId="367" priority="24" operator="greaterThan">
      <formula>$AQ$7:$AQ$18&lt;100</formula>
    </cfRule>
    <cfRule type="cellIs" dxfId="366" priority="25" operator="greaterThan">
      <formula>100</formula>
    </cfRule>
  </conditionalFormatting>
  <conditionalFormatting sqref="K4:P30 D30:J30 Q30:AB30">
    <cfRule type="cellIs" dxfId="365" priority="23" operator="equal">
      <formula>212030016606640</formula>
    </cfRule>
  </conditionalFormatting>
  <conditionalFormatting sqref="K4:K30 L29:P29 D30:J30 L30:AB30">
    <cfRule type="cellIs" dxfId="364" priority="21" operator="equal">
      <formula>$K$4</formula>
    </cfRule>
    <cfRule type="cellIs" dxfId="363" priority="22" operator="equal">
      <formula>2120</formula>
    </cfRule>
  </conditionalFormatting>
  <conditionalFormatting sqref="M4:N30 D30:L30">
    <cfRule type="cellIs" dxfId="362" priority="19" operator="equal">
      <formula>$M$4</formula>
    </cfRule>
    <cfRule type="cellIs" dxfId="361" priority="20" operator="equal">
      <formula>300</formula>
    </cfRule>
  </conditionalFormatting>
  <conditionalFormatting sqref="O4:O30">
    <cfRule type="cellIs" dxfId="360" priority="17" operator="equal">
      <formula>$O$4</formula>
    </cfRule>
    <cfRule type="cellIs" dxfId="359" priority="18" operator="equal">
      <formula>1660</formula>
    </cfRule>
  </conditionalFormatting>
  <conditionalFormatting sqref="P4:P30">
    <cfRule type="cellIs" dxfId="358" priority="15" operator="equal">
      <formula>$P$4</formula>
    </cfRule>
    <cfRule type="cellIs" dxfId="357" priority="16" operator="equal">
      <formula>6640</formula>
    </cfRule>
  </conditionalFormatting>
  <conditionalFormatting sqref="AT6:AT29">
    <cfRule type="cellIs" dxfId="356" priority="14" operator="lessThan">
      <formula>0</formula>
    </cfRule>
  </conditionalFormatting>
  <conditionalFormatting sqref="AT7:AT18">
    <cfRule type="cellIs" dxfId="355" priority="11" operator="lessThan">
      <formula>0</formula>
    </cfRule>
    <cfRule type="cellIs" dxfId="354" priority="12" operator="lessThan">
      <formula>0</formula>
    </cfRule>
    <cfRule type="cellIs" dxfId="353" priority="13" operator="lessThan">
      <formula>0</formula>
    </cfRule>
  </conditionalFormatting>
  <conditionalFormatting sqref="K4:K29 L29:P29">
    <cfRule type="cellIs" dxfId="352" priority="10" operator="equal">
      <formula>$K$4</formula>
    </cfRule>
  </conditionalFormatting>
  <conditionalFormatting sqref="D4 D6:D30">
    <cfRule type="cellIs" dxfId="351" priority="9" operator="equal">
      <formula>$D$4</formula>
    </cfRule>
  </conditionalFormatting>
  <conditionalFormatting sqref="S4:S30">
    <cfRule type="cellIs" dxfId="350" priority="8" operator="equal">
      <formula>$S$4</formula>
    </cfRule>
  </conditionalFormatting>
  <conditionalFormatting sqref="Z4:Z30">
    <cfRule type="cellIs" dxfId="349" priority="7" operator="equal">
      <formula>$Z$4</formula>
    </cfRule>
  </conditionalFormatting>
  <conditionalFormatting sqref="AA4:AA30">
    <cfRule type="cellIs" dxfId="348" priority="6" operator="equal">
      <formula>$AA$4</formula>
    </cfRule>
  </conditionalFormatting>
  <conditionalFormatting sqref="AB4:AB30">
    <cfRule type="cellIs" dxfId="347" priority="5" operator="equal">
      <formula>$AB$4</formula>
    </cfRule>
  </conditionalFormatting>
  <conditionalFormatting sqref="AB30">
    <cfRule type="cellIs" dxfId="346" priority="4" operator="equal">
      <formula>$AB$4</formula>
    </cfRule>
  </conditionalFormatting>
  <conditionalFormatting sqref="AT7:AT29">
    <cfRule type="cellIs" dxfId="345" priority="1" operator="lessThan">
      <formula>0</formula>
    </cfRule>
    <cfRule type="cellIs" dxfId="344" priority="2" operator="lessThan">
      <formula>0</formula>
    </cfRule>
    <cfRule type="cellIs" dxfId="343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C24 M29" formula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M23" sqref="M2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>
      <c r="A3" s="264" t="s">
        <v>115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7" t="s">
        <v>3</v>
      </c>
      <c r="B4" s="267"/>
      <c r="C4" s="130"/>
      <c r="D4" s="130">
        <v>733212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29">
        <v>1710</v>
      </c>
      <c r="L4" s="129">
        <v>0</v>
      </c>
      <c r="M4" s="267">
        <v>1660</v>
      </c>
      <c r="N4" s="267"/>
      <c r="O4" s="129">
        <v>1230</v>
      </c>
      <c r="P4" s="129">
        <v>3760</v>
      </c>
      <c r="Q4" s="3">
        <v>0</v>
      </c>
      <c r="R4" s="3">
        <v>0</v>
      </c>
      <c r="S4" s="3">
        <v>915</v>
      </c>
      <c r="T4" s="3"/>
      <c r="U4" s="3"/>
      <c r="V4" s="3"/>
      <c r="W4" s="3"/>
      <c r="X4" s="3"/>
      <c r="Y4" s="3"/>
      <c r="Z4" s="3">
        <v>242</v>
      </c>
      <c r="AA4" s="3">
        <v>242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130"/>
      <c r="D5" s="119">
        <v>563377</v>
      </c>
      <c r="E5" s="119"/>
      <c r="F5" s="119"/>
      <c r="G5" s="119"/>
      <c r="H5" s="119"/>
      <c r="I5" s="119"/>
      <c r="J5" s="119"/>
      <c r="K5" s="129"/>
      <c r="L5" s="129"/>
      <c r="M5" s="129"/>
      <c r="N5" s="129"/>
      <c r="O5" s="129"/>
      <c r="P5" s="12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28">
        <v>1908446134</v>
      </c>
      <c r="C7" s="128" t="s">
        <v>51</v>
      </c>
      <c r="D7" s="32">
        <v>8498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9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11117</v>
      </c>
      <c r="AD7" s="34">
        <f t="shared" ref="AD7:AD28" si="1">D7*1</f>
        <v>8498</v>
      </c>
      <c r="AE7" s="36">
        <f t="shared" ref="AE7:AE28" si="2">D7*2.75%</f>
        <v>233.69499999999999</v>
      </c>
      <c r="AF7" s="36">
        <f t="shared" ref="AF7:AF28" si="3">AD7*0.95%</f>
        <v>80.730999999999995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236.44499999999999</v>
      </c>
      <c r="AP7" s="39"/>
      <c r="AQ7" s="40">
        <v>109</v>
      </c>
      <c r="AR7" s="41">
        <f>AC7-AE7-AG7-AJ7-AK7-AL7-AM7-AN7-AP7-AQ7</f>
        <v>10749.105</v>
      </c>
      <c r="AS7" s="42">
        <f t="shared" ref="AS7:AS19" si="5">AF7+AH7+AI7</f>
        <v>89.280999999999992</v>
      </c>
      <c r="AT7" s="43">
        <f t="shared" ref="AT7:AT19" si="6">AS7-AQ7-AN7</f>
        <v>-19.719000000000008</v>
      </c>
      <c r="AU7" s="44">
        <v>-500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28">
        <v>1908446135</v>
      </c>
      <c r="C8" s="34" t="s">
        <v>52</v>
      </c>
      <c r="D8" s="47">
        <v>6691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128"/>
      <c r="R8" s="128"/>
      <c r="S8" s="128">
        <v>1</v>
      </c>
      <c r="T8" s="128"/>
      <c r="U8" s="128"/>
      <c r="V8" s="128"/>
      <c r="W8" s="128"/>
      <c r="X8" s="128"/>
      <c r="Y8" s="128"/>
      <c r="Z8" s="128"/>
      <c r="AA8" s="128"/>
      <c r="AB8" s="128"/>
      <c r="AC8" s="35">
        <f t="shared" si="0"/>
        <v>7332</v>
      </c>
      <c r="AD8" s="128">
        <f t="shared" si="1"/>
        <v>6691</v>
      </c>
      <c r="AE8" s="49">
        <f t="shared" si="2"/>
        <v>184.0025</v>
      </c>
      <c r="AF8" s="49">
        <f t="shared" si="3"/>
        <v>63.564499999999995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185.3775</v>
      </c>
      <c r="AP8" s="51"/>
      <c r="AQ8" s="40">
        <v>80</v>
      </c>
      <c r="AR8" s="41">
        <f>AC8-AE8-AG8-AJ8-AK8-AL8-AM8-AN8-AP8-AQ8</f>
        <v>7055.6225000000004</v>
      </c>
      <c r="AS8" s="52">
        <f t="shared" si="5"/>
        <v>67.839500000000001</v>
      </c>
      <c r="AT8" s="53">
        <f t="shared" si="6"/>
        <v>-12.160499999999999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28">
        <v>1908446136</v>
      </c>
      <c r="C9" s="128" t="s">
        <v>53</v>
      </c>
      <c r="D9" s="47">
        <v>14247</v>
      </c>
      <c r="E9" s="48"/>
      <c r="F9" s="47"/>
      <c r="G9" s="48"/>
      <c r="H9" s="48"/>
      <c r="I9" s="48"/>
      <c r="J9" s="48"/>
      <c r="K9" s="48">
        <v>10</v>
      </c>
      <c r="L9" s="48"/>
      <c r="M9" s="48">
        <v>50</v>
      </c>
      <c r="N9" s="48"/>
      <c r="O9" s="48"/>
      <c r="P9" s="48">
        <v>100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35">
        <f t="shared" si="0"/>
        <v>15847</v>
      </c>
      <c r="AD9" s="128">
        <f t="shared" si="1"/>
        <v>14247</v>
      </c>
      <c r="AE9" s="49">
        <f t="shared" si="2"/>
        <v>391.79250000000002</v>
      </c>
      <c r="AF9" s="49">
        <f t="shared" si="3"/>
        <v>135.34649999999999</v>
      </c>
      <c r="AG9" s="36">
        <f t="shared" si="7"/>
        <v>44</v>
      </c>
      <c r="AH9" s="49">
        <f t="shared" si="4"/>
        <v>15.2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396.1925</v>
      </c>
      <c r="AP9" s="51"/>
      <c r="AQ9" s="40">
        <v>111</v>
      </c>
      <c r="AR9" s="41">
        <f t="shared" ref="AR9:AR28" si="10">AC9-AE9-AG9-AJ9-AK9-AL9-AM9-AN9-AP9-AQ9</f>
        <v>15300.2075</v>
      </c>
      <c r="AS9" s="52">
        <f t="shared" si="5"/>
        <v>150.54649999999998</v>
      </c>
      <c r="AT9" s="53">
        <f t="shared" si="6"/>
        <v>39.54649999999998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28">
        <v>1908446137</v>
      </c>
      <c r="C10" s="128" t="s">
        <v>54</v>
      </c>
      <c r="D10" s="47">
        <v>7100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28"/>
      <c r="R10" s="128"/>
      <c r="S10" s="128">
        <v>4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35">
        <f t="shared" si="0"/>
        <v>7864</v>
      </c>
      <c r="AD10" s="128">
        <f>D10*1</f>
        <v>7100</v>
      </c>
      <c r="AE10" s="49">
        <f>D10*2.75%</f>
        <v>195.25</v>
      </c>
      <c r="AF10" s="49">
        <f>AD10*0.95%</f>
        <v>67.45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195.25</v>
      </c>
      <c r="AP10" s="51"/>
      <c r="AQ10" s="40">
        <v>44</v>
      </c>
      <c r="AR10" s="41">
        <f t="shared" si="10"/>
        <v>7624.75</v>
      </c>
      <c r="AS10" s="52">
        <f>AF10+AH10+AI10</f>
        <v>67.45</v>
      </c>
      <c r="AT10" s="53">
        <f>AS10-AQ10-AN10</f>
        <v>23.450000000000003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28">
        <v>1908446138</v>
      </c>
      <c r="C11" s="57" t="s">
        <v>97</v>
      </c>
      <c r="D11" s="47">
        <v>5856</v>
      </c>
      <c r="E11" s="48"/>
      <c r="F11" s="47"/>
      <c r="G11" s="48"/>
      <c r="H11" s="48"/>
      <c r="I11" s="48"/>
      <c r="J11" s="48"/>
      <c r="K11" s="48">
        <v>20</v>
      </c>
      <c r="L11" s="48"/>
      <c r="M11" s="48"/>
      <c r="N11" s="48"/>
      <c r="O11" s="58"/>
      <c r="P11" s="48"/>
      <c r="Q11" s="128"/>
      <c r="R11" s="128"/>
      <c r="S11" s="128">
        <v>15</v>
      </c>
      <c r="T11" s="128"/>
      <c r="U11" s="128"/>
      <c r="V11" s="128"/>
      <c r="W11" s="128"/>
      <c r="X11" s="128"/>
      <c r="Y11" s="128"/>
      <c r="Z11" s="128"/>
      <c r="AA11" s="128"/>
      <c r="AB11" s="128"/>
      <c r="AC11" s="35">
        <f t="shared" si="0"/>
        <v>9121</v>
      </c>
      <c r="AD11" s="128">
        <f t="shared" si="1"/>
        <v>5856</v>
      </c>
      <c r="AE11" s="49">
        <f t="shared" si="2"/>
        <v>161.04</v>
      </c>
      <c r="AF11" s="49">
        <f t="shared" si="3"/>
        <v>55.631999999999998</v>
      </c>
      <c r="AG11" s="36">
        <f t="shared" si="7"/>
        <v>11</v>
      </c>
      <c r="AH11" s="49">
        <f t="shared" si="4"/>
        <v>3.8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161.59</v>
      </c>
      <c r="AP11" s="51"/>
      <c r="AQ11" s="40">
        <v>53</v>
      </c>
      <c r="AR11" s="41">
        <f t="shared" si="10"/>
        <v>8895.9599999999991</v>
      </c>
      <c r="AS11" s="52">
        <f t="shared" si="5"/>
        <v>59.431999999999995</v>
      </c>
      <c r="AT11" s="53">
        <f t="shared" si="6"/>
        <v>6.4319999999999951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28">
        <v>1908446139</v>
      </c>
      <c r="C12" s="128" t="s">
        <v>56</v>
      </c>
      <c r="D12" s="47">
        <v>5515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28"/>
      <c r="R12" s="128"/>
      <c r="S12" s="128">
        <v>5</v>
      </c>
      <c r="T12" s="128"/>
      <c r="U12" s="128"/>
      <c r="V12" s="128"/>
      <c r="W12" s="128"/>
      <c r="X12" s="128"/>
      <c r="Y12" s="128"/>
      <c r="Z12" s="128"/>
      <c r="AA12" s="128"/>
      <c r="AB12" s="128"/>
      <c r="AC12" s="35">
        <f>D12*1+E12*999+F12*499+G12*75+H12*50+I12*30+K12*20+L12*19+M12*10+P12*9+N12*10+J12*29+S12*191+V12*4744+W12*110+X12*450+Y12*110+Z12*191+AA12*188+AB12*182+U12*30+T12*350+R12*4+Q12*5+O12*9</f>
        <v>6470</v>
      </c>
      <c r="AD12" s="128">
        <f>D12*1</f>
        <v>5515</v>
      </c>
      <c r="AE12" s="49">
        <f>D12*2.75%</f>
        <v>151.66249999999999</v>
      </c>
      <c r="AF12" s="49">
        <f>AD12*0.95%</f>
        <v>52.392499999999998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151.66249999999999</v>
      </c>
      <c r="AP12" s="51"/>
      <c r="AQ12" s="40">
        <v>38</v>
      </c>
      <c r="AR12" s="41">
        <f t="shared" si="10"/>
        <v>6280.3374999999996</v>
      </c>
      <c r="AS12" s="52">
        <f>AF12+AH12+AI12</f>
        <v>52.392499999999998</v>
      </c>
      <c r="AT12" s="53">
        <f>AS12-AQ12-AN12</f>
        <v>14.392499999999998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28">
        <v>1908446140</v>
      </c>
      <c r="C13" s="128" t="s">
        <v>57</v>
      </c>
      <c r="D13" s="47">
        <v>4461</v>
      </c>
      <c r="E13" s="48"/>
      <c r="F13" s="47"/>
      <c r="G13" s="48"/>
      <c r="H13" s="48"/>
      <c r="I13" s="48"/>
      <c r="J13" s="48"/>
      <c r="K13" s="48">
        <v>20</v>
      </c>
      <c r="L13" s="48"/>
      <c r="M13" s="48"/>
      <c r="N13" s="48"/>
      <c r="O13" s="48"/>
      <c r="P13" s="48">
        <v>130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35">
        <f t="shared" si="0"/>
        <v>6031</v>
      </c>
      <c r="AD13" s="128">
        <f t="shared" si="1"/>
        <v>4461</v>
      </c>
      <c r="AE13" s="49">
        <f t="shared" si="2"/>
        <v>122.67749999999999</v>
      </c>
      <c r="AF13" s="49">
        <f t="shared" si="3"/>
        <v>42.3795</v>
      </c>
      <c r="AG13" s="36">
        <f t="shared" si="7"/>
        <v>43.174999999999997</v>
      </c>
      <c r="AH13" s="49">
        <f t="shared" si="4"/>
        <v>14.914999999999999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126.80249999999999</v>
      </c>
      <c r="AP13" s="51"/>
      <c r="AQ13" s="40">
        <v>45</v>
      </c>
      <c r="AR13" s="41">
        <f t="shared" si="10"/>
        <v>5820.1475</v>
      </c>
      <c r="AS13" s="52">
        <f t="shared" si="5"/>
        <v>57.294499999999999</v>
      </c>
      <c r="AT13" s="53">
        <f>AS13-AQ13-AN13</f>
        <v>12.294499999999999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28">
        <v>1908446141</v>
      </c>
      <c r="C14" s="128" t="s">
        <v>58</v>
      </c>
      <c r="D14" s="47">
        <v>11412</v>
      </c>
      <c r="E14" s="48"/>
      <c r="F14" s="47"/>
      <c r="G14" s="48"/>
      <c r="H14" s="48"/>
      <c r="I14" s="48"/>
      <c r="J14" s="48"/>
      <c r="K14" s="48">
        <v>100</v>
      </c>
      <c r="L14" s="48"/>
      <c r="M14" s="48">
        <v>100</v>
      </c>
      <c r="N14" s="48"/>
      <c r="O14" s="48"/>
      <c r="P14" s="48">
        <v>250</v>
      </c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35">
        <f t="shared" si="0"/>
        <v>16662</v>
      </c>
      <c r="AD14" s="128">
        <f t="shared" si="1"/>
        <v>11412</v>
      </c>
      <c r="AE14" s="49">
        <f t="shared" si="2"/>
        <v>313.83</v>
      </c>
      <c r="AF14" s="49">
        <f t="shared" si="3"/>
        <v>108.414</v>
      </c>
      <c r="AG14" s="36">
        <f t="shared" si="7"/>
        <v>144.375</v>
      </c>
      <c r="AH14" s="49">
        <f t="shared" si="4"/>
        <v>49.875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326.20499999999998</v>
      </c>
      <c r="AP14" s="51"/>
      <c r="AQ14" s="40">
        <v>144</v>
      </c>
      <c r="AR14" s="41">
        <f>AC14-AE14-AG14-AJ14-AK14-AL14-AM14-AN14-AP14-AQ14</f>
        <v>16059.795</v>
      </c>
      <c r="AS14" s="52">
        <f t="shared" si="5"/>
        <v>158.28899999999999</v>
      </c>
      <c r="AT14" s="60">
        <f t="shared" si="6"/>
        <v>14.288999999999987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28">
        <v>1908446142</v>
      </c>
      <c r="C15" s="61" t="s">
        <v>59</v>
      </c>
      <c r="D15" s="47">
        <v>15264</v>
      </c>
      <c r="E15" s="48"/>
      <c r="F15" s="47"/>
      <c r="G15" s="48"/>
      <c r="H15" s="48"/>
      <c r="I15" s="48"/>
      <c r="J15" s="48"/>
      <c r="K15" s="48">
        <v>20</v>
      </c>
      <c r="L15" s="48"/>
      <c r="M15" s="48"/>
      <c r="N15" s="48"/>
      <c r="O15" s="48"/>
      <c r="P15" s="48"/>
      <c r="Q15" s="128"/>
      <c r="R15" s="128"/>
      <c r="S15" s="128">
        <v>6</v>
      </c>
      <c r="T15" s="128"/>
      <c r="U15" s="128"/>
      <c r="V15" s="128"/>
      <c r="W15" s="128"/>
      <c r="X15" s="128"/>
      <c r="Y15" s="128"/>
      <c r="Z15" s="128"/>
      <c r="AA15" s="128"/>
      <c r="AB15" s="128"/>
      <c r="AC15" s="35">
        <f t="shared" si="0"/>
        <v>16810</v>
      </c>
      <c r="AD15" s="128">
        <f t="shared" si="1"/>
        <v>15264</v>
      </c>
      <c r="AE15" s="49">
        <f t="shared" si="2"/>
        <v>419.76</v>
      </c>
      <c r="AF15" s="49">
        <f t="shared" si="3"/>
        <v>145.00800000000001</v>
      </c>
      <c r="AG15" s="36">
        <f t="shared" si="7"/>
        <v>11</v>
      </c>
      <c r="AH15" s="49">
        <f t="shared" si="4"/>
        <v>3.8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420.31</v>
      </c>
      <c r="AP15" s="51"/>
      <c r="AQ15" s="40">
        <v>125</v>
      </c>
      <c r="AR15" s="41">
        <f t="shared" si="10"/>
        <v>16254.240000000002</v>
      </c>
      <c r="AS15" s="52">
        <f>AF15+AH15+AI15</f>
        <v>148.80800000000002</v>
      </c>
      <c r="AT15" s="53">
        <f>AS15-AQ15-AN15</f>
        <v>23.808000000000021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28">
        <v>1908446143</v>
      </c>
      <c r="C16" s="128" t="s">
        <v>60</v>
      </c>
      <c r="D16" s="47">
        <v>12638</v>
      </c>
      <c r="E16" s="48"/>
      <c r="F16" s="47"/>
      <c r="G16" s="48"/>
      <c r="H16" s="48"/>
      <c r="I16" s="48"/>
      <c r="J16" s="48"/>
      <c r="K16" s="48">
        <v>30</v>
      </c>
      <c r="L16" s="48"/>
      <c r="M16" s="48"/>
      <c r="N16" s="48"/>
      <c r="O16" s="48"/>
      <c r="P16" s="48">
        <v>10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35">
        <f t="shared" si="0"/>
        <v>13328</v>
      </c>
      <c r="AD16" s="128">
        <f t="shared" si="1"/>
        <v>12638</v>
      </c>
      <c r="AE16" s="49">
        <f t="shared" si="2"/>
        <v>347.54500000000002</v>
      </c>
      <c r="AF16" s="49">
        <f t="shared" si="3"/>
        <v>120.06099999999999</v>
      </c>
      <c r="AG16" s="36">
        <f t="shared" si="7"/>
        <v>18.975000000000001</v>
      </c>
      <c r="AH16" s="49">
        <f t="shared" si="4"/>
        <v>6.5549999999999997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348.64499999999998</v>
      </c>
      <c r="AP16" s="51"/>
      <c r="AQ16" s="40">
        <v>101</v>
      </c>
      <c r="AR16" s="41">
        <f>AC16-AE16-AG16-AJ16-AK16-AL16-AM16-AN16-AP16-AQ16</f>
        <v>12860.48</v>
      </c>
      <c r="AS16" s="52">
        <f t="shared" si="5"/>
        <v>126.61599999999999</v>
      </c>
      <c r="AT16" s="53">
        <f t="shared" si="6"/>
        <v>25.615999999999985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28">
        <v>1908446144</v>
      </c>
      <c r="C17" s="61" t="s">
        <v>61</v>
      </c>
      <c r="D17" s="47">
        <v>10948</v>
      </c>
      <c r="E17" s="48"/>
      <c r="F17" s="47"/>
      <c r="G17" s="48"/>
      <c r="H17" s="48"/>
      <c r="I17" s="48"/>
      <c r="J17" s="48"/>
      <c r="K17" s="48"/>
      <c r="L17" s="48"/>
      <c r="M17" s="48">
        <v>20</v>
      </c>
      <c r="N17" s="48"/>
      <c r="O17" s="48"/>
      <c r="P17" s="48">
        <v>50</v>
      </c>
      <c r="Q17" s="128"/>
      <c r="R17" s="128"/>
      <c r="S17" s="128">
        <v>4</v>
      </c>
      <c r="T17" s="128"/>
      <c r="U17" s="128"/>
      <c r="V17" s="128"/>
      <c r="W17" s="128"/>
      <c r="X17" s="128"/>
      <c r="Y17" s="128"/>
      <c r="Z17" s="128"/>
      <c r="AA17" s="128">
        <v>3</v>
      </c>
      <c r="AB17" s="128"/>
      <c r="AC17" s="35">
        <f t="shared" si="0"/>
        <v>12926</v>
      </c>
      <c r="AD17" s="128">
        <f>D17*1</f>
        <v>10948</v>
      </c>
      <c r="AE17" s="49">
        <f>D17*2.75%</f>
        <v>301.07</v>
      </c>
      <c r="AF17" s="49">
        <f>AD17*0.95%</f>
        <v>104.006</v>
      </c>
      <c r="AG17" s="36">
        <f t="shared" si="7"/>
        <v>17.875</v>
      </c>
      <c r="AH17" s="49">
        <f t="shared" si="4"/>
        <v>6.1749999999999998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302.995</v>
      </c>
      <c r="AP17" s="51"/>
      <c r="AQ17" s="40">
        <v>130</v>
      </c>
      <c r="AR17" s="41">
        <f>AC17-AE17-AG17-AJ17-AK17-AL17-AM17-AN17-AP17-AQ17</f>
        <v>12477.055</v>
      </c>
      <c r="AS17" s="52">
        <f>AF17+AH17+AI17</f>
        <v>110.181</v>
      </c>
      <c r="AT17" s="53">
        <f>AS17-AQ17-AN17</f>
        <v>-19.819000000000003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28">
        <v>1908446145</v>
      </c>
      <c r="C18" s="57" t="s">
        <v>98</v>
      </c>
      <c r="D18" s="47">
        <v>8844</v>
      </c>
      <c r="E18" s="48"/>
      <c r="F18" s="47"/>
      <c r="G18" s="48"/>
      <c r="H18" s="48"/>
      <c r="I18" s="48"/>
      <c r="J18" s="48"/>
      <c r="K18" s="48">
        <v>10</v>
      </c>
      <c r="L18" s="48"/>
      <c r="M18" s="48">
        <v>100</v>
      </c>
      <c r="N18" s="48"/>
      <c r="O18" s="48"/>
      <c r="P18" s="4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35">
        <f t="shared" si="0"/>
        <v>10044</v>
      </c>
      <c r="AD18" s="128">
        <f>D18*1</f>
        <v>8844</v>
      </c>
      <c r="AE18" s="49">
        <f>D18*2.75%</f>
        <v>243.21</v>
      </c>
      <c r="AF18" s="49">
        <f>AD18*0.95%</f>
        <v>84.018000000000001</v>
      </c>
      <c r="AG18" s="36">
        <f t="shared" si="7"/>
        <v>33</v>
      </c>
      <c r="AH18" s="49">
        <f t="shared" si="4"/>
        <v>11.4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246.23500000000001</v>
      </c>
      <c r="AP18" s="51"/>
      <c r="AQ18" s="40">
        <v>97</v>
      </c>
      <c r="AR18" s="41">
        <f t="shared" si="10"/>
        <v>9670.7900000000009</v>
      </c>
      <c r="AS18" s="52">
        <f>AF18+AH18+AI18</f>
        <v>95.418000000000006</v>
      </c>
      <c r="AT18" s="53">
        <f>AS18-AQ18-AN18</f>
        <v>-1.5819999999999936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28">
        <v>1908446146</v>
      </c>
      <c r="C19" s="128" t="s">
        <v>63</v>
      </c>
      <c r="D19" s="47">
        <v>10281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35">
        <f t="shared" si="0"/>
        <v>10281</v>
      </c>
      <c r="AD19" s="128">
        <f t="shared" si="1"/>
        <v>10281</v>
      </c>
      <c r="AE19" s="49">
        <f t="shared" si="2"/>
        <v>282.72750000000002</v>
      </c>
      <c r="AF19" s="49">
        <f t="shared" si="3"/>
        <v>97.669499999999999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282.72750000000002</v>
      </c>
      <c r="AP19" s="51"/>
      <c r="AQ19" s="63">
        <v>173</v>
      </c>
      <c r="AR19" s="64">
        <f>AC19-AE19-AG19-AJ19-AK19-AL19-AM19-AN19-AP19-AQ19</f>
        <v>9825.2724999999991</v>
      </c>
      <c r="AS19" s="52">
        <f t="shared" si="5"/>
        <v>97.669499999999999</v>
      </c>
      <c r="AT19" s="52">
        <f t="shared" si="6"/>
        <v>-75.330500000000001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28">
        <v>1908446147</v>
      </c>
      <c r="C20" s="128" t="s">
        <v>64</v>
      </c>
      <c r="D20" s="47">
        <v>8017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35">
        <f t="shared" si="0"/>
        <v>8017</v>
      </c>
      <c r="AD20" s="128">
        <f t="shared" si="1"/>
        <v>8017</v>
      </c>
      <c r="AE20" s="49">
        <f t="shared" si="2"/>
        <v>220.4675</v>
      </c>
      <c r="AF20" s="49">
        <f t="shared" si="3"/>
        <v>76.161500000000004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220.4675</v>
      </c>
      <c r="AP20" s="51"/>
      <c r="AQ20" s="63">
        <v>120</v>
      </c>
      <c r="AR20" s="64">
        <f>AC20-AE20-AG20-AJ20-AK20-AL20-AM20-AN20-AP20-AQ20</f>
        <v>7676.5325000000003</v>
      </c>
      <c r="AS20" s="52">
        <f>AF20+AH20+AI20</f>
        <v>76.161500000000004</v>
      </c>
      <c r="AT20" s="52">
        <f>AS20-AQ20-AN20</f>
        <v>-43.838499999999996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28">
        <v>1908446148</v>
      </c>
      <c r="C21" s="128" t="s">
        <v>59</v>
      </c>
      <c r="D21" s="47">
        <v>4519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28"/>
      <c r="R21" s="128"/>
      <c r="S21" s="128">
        <v>2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35">
        <f t="shared" si="0"/>
        <v>4901</v>
      </c>
      <c r="AD21" s="128">
        <f t="shared" si="1"/>
        <v>4519</v>
      </c>
      <c r="AE21" s="49">
        <f t="shared" si="2"/>
        <v>124.27249999999999</v>
      </c>
      <c r="AF21" s="49">
        <f t="shared" si="3"/>
        <v>42.930500000000002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124.27249999999999</v>
      </c>
      <c r="AP21" s="51"/>
      <c r="AQ21" s="63">
        <v>39</v>
      </c>
      <c r="AR21" s="65">
        <f t="shared" si="10"/>
        <v>4737.7275</v>
      </c>
      <c r="AS21" s="52">
        <f t="shared" ref="AS21:AS28" si="11">AF21+AH21+AI21</f>
        <v>42.930500000000002</v>
      </c>
      <c r="AT21" s="52">
        <f t="shared" ref="AT21:AT28" si="12">AS21-AQ21-AN21</f>
        <v>3.9305000000000021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28">
        <v>1908446149</v>
      </c>
      <c r="C22" s="66" t="s">
        <v>65</v>
      </c>
      <c r="D22" s="47">
        <v>10172</v>
      </c>
      <c r="E22" s="48"/>
      <c r="F22" s="47"/>
      <c r="G22" s="48"/>
      <c r="H22" s="48"/>
      <c r="I22" s="48"/>
      <c r="J22" s="48"/>
      <c r="K22" s="48">
        <v>30</v>
      </c>
      <c r="L22" s="48"/>
      <c r="M22" s="48">
        <v>30</v>
      </c>
      <c r="N22" s="48"/>
      <c r="O22" s="48"/>
      <c r="P22" s="4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35">
        <f t="shared" si="0"/>
        <v>11072</v>
      </c>
      <c r="AD22" s="128">
        <f t="shared" si="1"/>
        <v>10172</v>
      </c>
      <c r="AE22" s="49">
        <f t="shared" si="2"/>
        <v>279.73</v>
      </c>
      <c r="AF22" s="49">
        <f t="shared" si="3"/>
        <v>96.634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281.38</v>
      </c>
      <c r="AP22" s="51"/>
      <c r="AQ22" s="63">
        <v>97</v>
      </c>
      <c r="AR22" s="65">
        <f>AC22-AE22-AG22-AJ22-AK22-AL22-AM22-AN22-AP22-AQ22</f>
        <v>10670.52</v>
      </c>
      <c r="AS22" s="52">
        <f>AF22+AH22+AI22</f>
        <v>105.184</v>
      </c>
      <c r="AT22" s="52">
        <f>AS22-AQ22-AN22</f>
        <v>8.1839999999999975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28">
        <v>1908446150</v>
      </c>
      <c r="C23" s="128" t="s">
        <v>66</v>
      </c>
      <c r="D23" s="47">
        <v>8414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35">
        <f t="shared" si="0"/>
        <v>8414</v>
      </c>
      <c r="AD23" s="128">
        <f t="shared" si="1"/>
        <v>8414</v>
      </c>
      <c r="AE23" s="49">
        <f t="shared" si="2"/>
        <v>231.38499999999999</v>
      </c>
      <c r="AF23" s="49">
        <f t="shared" si="3"/>
        <v>79.932999999999993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231.38499999999999</v>
      </c>
      <c r="AP23" s="51"/>
      <c r="AQ23" s="63">
        <v>80</v>
      </c>
      <c r="AR23" s="65">
        <f t="shared" si="10"/>
        <v>8102.6149999999998</v>
      </c>
      <c r="AS23" s="52">
        <f t="shared" si="11"/>
        <v>79.932999999999993</v>
      </c>
      <c r="AT23" s="52">
        <f t="shared" si="12"/>
        <v>-6.7000000000007276E-2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28">
        <v>1908446151</v>
      </c>
      <c r="C24" s="128" t="s">
        <v>67</v>
      </c>
      <c r="D24" s="47">
        <v>14852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150</v>
      </c>
      <c r="Q24" s="128"/>
      <c r="R24" s="128"/>
      <c r="S24" s="128">
        <v>3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35">
        <f>D24*1+E24*999+F24*499+G24*75+H24*50+I24*30+K24*20+L24*19+M24*10+P24*9+N24*10+J24*29+S24*191+V24*4744+W24*110+X24*450+Y24*110+Z24*191+AA24*182+AB24*182+U24*30+T24*350+R24*4+Q24*5+O24*9</f>
        <v>16775</v>
      </c>
      <c r="AD24" s="128">
        <f t="shared" si="1"/>
        <v>14852</v>
      </c>
      <c r="AE24" s="49">
        <f t="shared" si="2"/>
        <v>408.43</v>
      </c>
      <c r="AF24" s="49">
        <f t="shared" si="3"/>
        <v>141.09399999999999</v>
      </c>
      <c r="AG24" s="36">
        <f t="shared" si="7"/>
        <v>37.125</v>
      </c>
      <c r="AH24" s="49">
        <f t="shared" si="4"/>
        <v>12.824999999999999</v>
      </c>
      <c r="AI24" s="49">
        <f t="shared" si="8"/>
        <v>0</v>
      </c>
      <c r="AJ24" s="128"/>
      <c r="AK24" s="128"/>
      <c r="AL24" s="67"/>
      <c r="AM24" s="67"/>
      <c r="AN24" s="37">
        <v>0</v>
      </c>
      <c r="AO24" s="38">
        <f t="shared" si="9"/>
        <v>412.55500000000001</v>
      </c>
      <c r="AP24" s="51"/>
      <c r="AQ24" s="63">
        <v>120</v>
      </c>
      <c r="AR24" s="65">
        <f t="shared" si="10"/>
        <v>16209.445</v>
      </c>
      <c r="AS24" s="52">
        <f t="shared" si="11"/>
        <v>153.91899999999998</v>
      </c>
      <c r="AT24" s="52">
        <f t="shared" si="12"/>
        <v>33.918999999999983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28">
        <v>1908446152</v>
      </c>
      <c r="C25" s="128" t="s">
        <v>68</v>
      </c>
      <c r="D25" s="47">
        <v>6991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5">
        <f t="shared" si="0"/>
        <v>6991</v>
      </c>
      <c r="AD25" s="128">
        <f t="shared" si="1"/>
        <v>6991</v>
      </c>
      <c r="AE25" s="49">
        <f t="shared" si="2"/>
        <v>192.2525</v>
      </c>
      <c r="AF25" s="49">
        <f t="shared" si="3"/>
        <v>66.414500000000004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192.2525</v>
      </c>
      <c r="AP25" s="51"/>
      <c r="AQ25" s="63">
        <v>70</v>
      </c>
      <c r="AR25" s="65">
        <f t="shared" si="10"/>
        <v>6728.7475000000004</v>
      </c>
      <c r="AS25" s="52">
        <f t="shared" si="11"/>
        <v>66.414500000000004</v>
      </c>
      <c r="AT25" s="52">
        <f t="shared" si="12"/>
        <v>-3.5854999999999961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28">
        <v>1908446153</v>
      </c>
      <c r="C26" s="68" t="s">
        <v>69</v>
      </c>
      <c r="D26" s="47">
        <v>7866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28"/>
      <c r="R26" s="128"/>
      <c r="S26" s="128"/>
      <c r="T26" s="128"/>
      <c r="U26" s="128"/>
      <c r="V26" s="128"/>
      <c r="W26" s="128"/>
      <c r="X26" s="128"/>
      <c r="Y26" s="128"/>
      <c r="Z26" s="128">
        <v>10</v>
      </c>
      <c r="AA26" s="128"/>
      <c r="AB26" s="128"/>
      <c r="AC26" s="35">
        <f t="shared" si="0"/>
        <v>9776</v>
      </c>
      <c r="AD26" s="128">
        <f t="shared" si="1"/>
        <v>7866</v>
      </c>
      <c r="AE26" s="49">
        <f t="shared" si="2"/>
        <v>216.315</v>
      </c>
      <c r="AF26" s="49">
        <f t="shared" si="3"/>
        <v>74.727000000000004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216.315</v>
      </c>
      <c r="AP26" s="51"/>
      <c r="AQ26" s="63">
        <v>80</v>
      </c>
      <c r="AR26" s="65">
        <f t="shared" si="10"/>
        <v>9479.6849999999995</v>
      </c>
      <c r="AS26" s="52">
        <f t="shared" si="11"/>
        <v>74.727000000000004</v>
      </c>
      <c r="AT26" s="52">
        <f t="shared" si="12"/>
        <v>-5.2729999999999961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28">
        <v>1908446154</v>
      </c>
      <c r="C27" s="128" t="s">
        <v>70</v>
      </c>
      <c r="D27" s="47">
        <v>7710</v>
      </c>
      <c r="E27" s="48"/>
      <c r="F27" s="47"/>
      <c r="G27" s="48"/>
      <c r="H27" s="48"/>
      <c r="I27" s="48"/>
      <c r="J27" s="48"/>
      <c r="K27" s="47">
        <v>10</v>
      </c>
      <c r="L27" s="48"/>
      <c r="M27" s="48">
        <v>30</v>
      </c>
      <c r="N27" s="48"/>
      <c r="O27" s="48">
        <v>10</v>
      </c>
      <c r="P27" s="48">
        <v>30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35">
        <f t="shared" si="0"/>
        <v>8570</v>
      </c>
      <c r="AD27" s="128">
        <f t="shared" si="1"/>
        <v>7710</v>
      </c>
      <c r="AE27" s="49">
        <f t="shared" si="2"/>
        <v>212.02500000000001</v>
      </c>
      <c r="AF27" s="49">
        <f t="shared" si="3"/>
        <v>73.245000000000005</v>
      </c>
      <c r="AG27" s="36">
        <f t="shared" si="7"/>
        <v>23.65</v>
      </c>
      <c r="AH27" s="49">
        <f t="shared" si="4"/>
        <v>8.17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214.22499999999999</v>
      </c>
      <c r="AP27" s="51"/>
      <c r="AQ27" s="63">
        <v>111</v>
      </c>
      <c r="AR27" s="65">
        <f t="shared" si="10"/>
        <v>8223.3250000000007</v>
      </c>
      <c r="AS27" s="52">
        <f t="shared" si="11"/>
        <v>81.415000000000006</v>
      </c>
      <c r="AT27" s="52">
        <f t="shared" si="12"/>
        <v>-29.584999999999994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>SUM(D7:D28)</f>
        <v>190296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250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10</v>
      </c>
      <c r="P29" s="81">
        <f>SUM(P7:P27)</f>
        <v>870</v>
      </c>
      <c r="Q29" s="81">
        <f t="shared" si="14"/>
        <v>0</v>
      </c>
      <c r="R29" s="81">
        <f t="shared" si="14"/>
        <v>0</v>
      </c>
      <c r="S29" s="81">
        <f>SUM(S7:S28)</f>
        <v>49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10</v>
      </c>
      <c r="AA29" s="81">
        <f t="shared" si="14"/>
        <v>3</v>
      </c>
      <c r="AB29" s="81">
        <f t="shared" si="14"/>
        <v>0</v>
      </c>
      <c r="AC29" s="82">
        <f t="shared" si="14"/>
        <v>218349</v>
      </c>
      <c r="AD29" s="82">
        <f t="shared" si="14"/>
        <v>190296</v>
      </c>
      <c r="AE29" s="82">
        <f t="shared" si="14"/>
        <v>5233.1399999999994</v>
      </c>
      <c r="AF29" s="82">
        <f t="shared" si="14"/>
        <v>1807.8119999999999</v>
      </c>
      <c r="AG29" s="82">
        <f t="shared" si="14"/>
        <v>446.5</v>
      </c>
      <c r="AH29" s="82">
        <f t="shared" si="14"/>
        <v>154.08999999999997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5273.29</v>
      </c>
      <c r="AP29" s="82">
        <f t="shared" si="14"/>
        <v>0</v>
      </c>
      <c r="AQ29" s="84">
        <f t="shared" si="14"/>
        <v>1967</v>
      </c>
      <c r="AR29" s="85">
        <f>SUM(AR7:AR28)</f>
        <v>210702.36000000002</v>
      </c>
      <c r="AS29" s="85">
        <f>SUM(AS7:AS28)</f>
        <v>1961.9019999999996</v>
      </c>
      <c r="AT29" s="85">
        <f>SUM(AT7:AT28)</f>
        <v>-5.0980000000000487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7"/>
      <c r="C30" s="284"/>
      <c r="D30" s="90">
        <f t="shared" ref="D30:AB30" si="16">D4+D5-D29</f>
        <v>1106293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1460</v>
      </c>
      <c r="L30" s="90">
        <f t="shared" si="16"/>
        <v>0</v>
      </c>
      <c r="M30" s="90">
        <f>M4+M5-M29</f>
        <v>1330</v>
      </c>
      <c r="N30" s="90">
        <f t="shared" si="16"/>
        <v>0</v>
      </c>
      <c r="O30" s="90">
        <f t="shared" si="16"/>
        <v>1220</v>
      </c>
      <c r="P30" s="90">
        <f>P4+P5-P29</f>
        <v>2890</v>
      </c>
      <c r="Q30" s="90">
        <f t="shared" si="16"/>
        <v>0</v>
      </c>
      <c r="R30" s="90">
        <f t="shared" si="16"/>
        <v>0</v>
      </c>
      <c r="S30" s="90">
        <f>S4+S5-S29</f>
        <v>866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232</v>
      </c>
      <c r="AA30" s="90">
        <f>AA4+AA5-AA29</f>
        <v>239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20</v>
      </c>
      <c r="P31" s="97">
        <v>-140</v>
      </c>
      <c r="Q31" s="96"/>
      <c r="R31" s="96"/>
      <c r="S31" s="95">
        <v>-31</v>
      </c>
      <c r="T31" s="95"/>
      <c r="U31" s="95"/>
      <c r="V31" s="95"/>
      <c r="W31" s="95"/>
      <c r="X31" s="95"/>
      <c r="Y31" s="95"/>
      <c r="Z31" s="95">
        <v>-45</v>
      </c>
      <c r="AA31" s="95">
        <v>-12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33"/>
      <c r="E34" s="133"/>
      <c r="F34" s="133"/>
      <c r="G34" s="133"/>
      <c r="H34" s="133"/>
      <c r="I34" s="133"/>
      <c r="J34" s="133"/>
      <c r="K34" s="133"/>
      <c r="L34" s="113"/>
      <c r="M34" s="133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1"/>
      <c r="E35" s="131"/>
      <c r="F35" s="131"/>
      <c r="G35" s="131"/>
      <c r="H35" s="131"/>
      <c r="I35" s="131"/>
      <c r="J35" s="131"/>
      <c r="K35" s="131"/>
      <c r="L35" s="131"/>
      <c r="M35" s="13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31"/>
      <c r="E36" s="131"/>
      <c r="F36" s="131"/>
      <c r="G36" s="131"/>
      <c r="H36" s="131"/>
      <c r="I36" s="131"/>
      <c r="J36" s="131"/>
      <c r="K36" s="131"/>
      <c r="L36" s="131"/>
      <c r="M36" s="133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31"/>
      <c r="E37" s="131"/>
      <c r="F37" s="131"/>
      <c r="G37" s="131"/>
      <c r="H37" s="131"/>
      <c r="I37" s="131"/>
      <c r="J37" s="131"/>
      <c r="K37" s="131"/>
      <c r="L37" s="115"/>
      <c r="M37" s="133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31"/>
      <c r="E39" s="131"/>
      <c r="F39" s="131"/>
      <c r="G39" s="131"/>
      <c r="H39" s="131"/>
      <c r="I39" s="131"/>
      <c r="J39" s="131"/>
      <c r="K39" s="131"/>
      <c r="L39" s="115"/>
      <c r="M39" s="13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2"/>
      <c r="E40" s="132"/>
      <c r="F40" s="132"/>
      <c r="G40" s="132"/>
      <c r="H40" s="132"/>
      <c r="I40" s="132"/>
      <c r="J40" s="132"/>
      <c r="K40" s="132"/>
      <c r="L40" s="13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500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66168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AR32:AT32"/>
  </mergeCells>
  <conditionalFormatting sqref="AP7:AP28">
    <cfRule type="cellIs" dxfId="342" priority="26" stopIfTrue="1" operator="greaterThan">
      <formula>0</formula>
    </cfRule>
  </conditionalFormatting>
  <conditionalFormatting sqref="AQ32">
    <cfRule type="cellIs" dxfId="341" priority="24" operator="greaterThan">
      <formula>$AQ$7:$AQ$18&lt;100</formula>
    </cfRule>
    <cfRule type="cellIs" dxfId="340" priority="25" operator="greaterThan">
      <formula>100</formula>
    </cfRule>
  </conditionalFormatting>
  <conditionalFormatting sqref="K4:P30 D30:J30 Q30:AB30">
    <cfRule type="cellIs" dxfId="339" priority="23" operator="equal">
      <formula>212030016606640</formula>
    </cfRule>
  </conditionalFormatting>
  <conditionalFormatting sqref="K4:K30 L29:P29 D30:J30 L30:AB30">
    <cfRule type="cellIs" dxfId="338" priority="21" operator="equal">
      <formula>$K$4</formula>
    </cfRule>
    <cfRule type="cellIs" dxfId="337" priority="22" operator="equal">
      <formula>2120</formula>
    </cfRule>
  </conditionalFormatting>
  <conditionalFormatting sqref="M4:N30 D30:L30">
    <cfRule type="cellIs" dxfId="336" priority="19" operator="equal">
      <formula>$M$4</formula>
    </cfRule>
    <cfRule type="cellIs" dxfId="335" priority="20" operator="equal">
      <formula>300</formula>
    </cfRule>
  </conditionalFormatting>
  <conditionalFormatting sqref="O4:O30">
    <cfRule type="cellIs" dxfId="334" priority="17" operator="equal">
      <formula>$O$4</formula>
    </cfRule>
    <cfRule type="cellIs" dxfId="333" priority="18" operator="equal">
      <formula>1660</formula>
    </cfRule>
  </conditionalFormatting>
  <conditionalFormatting sqref="P4:P30">
    <cfRule type="cellIs" dxfId="332" priority="15" operator="equal">
      <formula>$P$4</formula>
    </cfRule>
    <cfRule type="cellIs" dxfId="331" priority="16" operator="equal">
      <formula>6640</formula>
    </cfRule>
  </conditionalFormatting>
  <conditionalFormatting sqref="AT6:AT29">
    <cfRule type="cellIs" dxfId="330" priority="14" operator="lessThan">
      <formula>0</formula>
    </cfRule>
  </conditionalFormatting>
  <conditionalFormatting sqref="AT7:AT18">
    <cfRule type="cellIs" dxfId="329" priority="11" operator="lessThan">
      <formula>0</formula>
    </cfRule>
    <cfRule type="cellIs" dxfId="328" priority="12" operator="lessThan">
      <formula>0</formula>
    </cfRule>
    <cfRule type="cellIs" dxfId="327" priority="13" operator="lessThan">
      <formula>0</formula>
    </cfRule>
  </conditionalFormatting>
  <conditionalFormatting sqref="K4:K29 L29:P29">
    <cfRule type="cellIs" dxfId="326" priority="10" operator="equal">
      <formula>$K$4</formula>
    </cfRule>
  </conditionalFormatting>
  <conditionalFormatting sqref="D4 D6:D30">
    <cfRule type="cellIs" dxfId="325" priority="9" operator="equal">
      <formula>$D$4</formula>
    </cfRule>
  </conditionalFormatting>
  <conditionalFormatting sqref="S4:S30">
    <cfRule type="cellIs" dxfId="324" priority="8" operator="equal">
      <formula>$S$4</formula>
    </cfRule>
  </conditionalFormatting>
  <conditionalFormatting sqref="Z4:Z30">
    <cfRule type="cellIs" dxfId="323" priority="7" operator="equal">
      <formula>$Z$4</formula>
    </cfRule>
  </conditionalFormatting>
  <conditionalFormatting sqref="AA4:AA30">
    <cfRule type="cellIs" dxfId="322" priority="6" operator="equal">
      <formula>$AA$4</formula>
    </cfRule>
  </conditionalFormatting>
  <conditionalFormatting sqref="AB4:AB30">
    <cfRule type="cellIs" dxfId="321" priority="5" operator="equal">
      <formula>$AB$4</formula>
    </cfRule>
  </conditionalFormatting>
  <conditionalFormatting sqref="AB30">
    <cfRule type="cellIs" dxfId="320" priority="4" operator="equal">
      <formula>$AB$4</formula>
    </cfRule>
  </conditionalFormatting>
  <conditionalFormatting sqref="AT7:AT29">
    <cfRule type="cellIs" dxfId="319" priority="1" operator="lessThan">
      <formula>0</formula>
    </cfRule>
    <cfRule type="cellIs" dxfId="318" priority="2" operator="lessThan">
      <formula>0</formula>
    </cfRule>
    <cfRule type="cellIs" dxfId="317" priority="3" operator="lessThan">
      <formula>0</formula>
    </cfRule>
  </conditionalFormatting>
  <pageMargins left="0.7" right="0.7" top="0.75" bottom="0.75" header="0.3" footer="0.3"/>
  <ignoredErrors>
    <ignoredError sqref="M29 AC24" formula="1"/>
  </ignoredError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33" sqref="AA3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>
      <c r="A3" s="264" t="s">
        <v>116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7" t="s">
        <v>3</v>
      </c>
      <c r="B4" s="267"/>
      <c r="C4" s="136"/>
      <c r="D4" s="136">
        <v>1106293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35">
        <v>1460</v>
      </c>
      <c r="L4" s="135">
        <v>0</v>
      </c>
      <c r="M4" s="267">
        <v>1330</v>
      </c>
      <c r="N4" s="267"/>
      <c r="O4" s="135">
        <v>1220</v>
      </c>
      <c r="P4" s="135">
        <v>2890</v>
      </c>
      <c r="Q4" s="3">
        <v>0</v>
      </c>
      <c r="R4" s="3">
        <v>0</v>
      </c>
      <c r="S4" s="3">
        <v>866</v>
      </c>
      <c r="T4" s="3"/>
      <c r="U4" s="3"/>
      <c r="V4" s="3"/>
      <c r="W4" s="3"/>
      <c r="X4" s="3"/>
      <c r="Y4" s="3"/>
      <c r="Z4" s="3">
        <v>232</v>
      </c>
      <c r="AA4" s="3">
        <v>239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136"/>
      <c r="D5" s="119"/>
      <c r="E5" s="119"/>
      <c r="F5" s="119"/>
      <c r="G5" s="119"/>
      <c r="H5" s="119"/>
      <c r="I5" s="119"/>
      <c r="J5" s="119"/>
      <c r="K5" s="135"/>
      <c r="L5" s="135"/>
      <c r="M5" s="135"/>
      <c r="N5" s="135"/>
      <c r="O5" s="135"/>
      <c r="P5" s="135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34">
        <v>1908446134</v>
      </c>
      <c r="C7" s="134" t="s">
        <v>51</v>
      </c>
      <c r="D7" s="32">
        <v>16603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20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16983</v>
      </c>
      <c r="AD7" s="34">
        <f t="shared" ref="AD7:AD28" si="0">D7*1</f>
        <v>16603</v>
      </c>
      <c r="AE7" s="36">
        <f t="shared" ref="AE7:AE28" si="1">D7*2.75%</f>
        <v>456.58249999999998</v>
      </c>
      <c r="AF7" s="36">
        <f t="shared" ref="AF7:AF28" si="2">AD7*0.95%</f>
        <v>157.7285</v>
      </c>
      <c r="AG7" s="36">
        <f>SUM(E7*999+F7*499+G7*75+H7*50+I7*30+K7*20+L7*19+M7*10+P7*9+N7*10+J7*29+R7*4+Q7*5+O7*9)*2.8%</f>
        <v>10.639999999999999</v>
      </c>
      <c r="AH7" s="36">
        <f t="shared" ref="AH7:AH28" si="3">SUM(E7*999+F7*499+G7*75+H7*50+I7*30+J7*29+K7*20+L7*19+M7*10+N7*10+O7*9+P7*9+Q7*5+R7*4)*0.95%</f>
        <v>3.61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457.6825</v>
      </c>
      <c r="AP7" s="39"/>
      <c r="AQ7" s="40">
        <v>115</v>
      </c>
      <c r="AR7" s="41">
        <f>AC7-AE7-AG7-AJ7-AK7-AL7-AM7-AN7-AP7-AQ7</f>
        <v>16400.7775</v>
      </c>
      <c r="AS7" s="42">
        <f t="shared" ref="AS7:AS19" si="4">AF7+AH7+AI7</f>
        <v>161.33850000000001</v>
      </c>
      <c r="AT7" s="43">
        <f t="shared" ref="AT7:AT19" si="5">AS7-AQ7-AN7</f>
        <v>46.33850000000001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34">
        <v>1908446135</v>
      </c>
      <c r="C8" s="34" t="s">
        <v>52</v>
      </c>
      <c r="D8" s="47">
        <v>7840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35">
        <f t="shared" ref="AC8:AC28" si="6">D8*1+E8*999+F8*499+G8*75+H8*50+I8*30+K8*20+L8*19+M8*10+P8*9+N8*10+J8*29+S8*191+V8*4744+W8*110+X8*450+Y8*110+Z8*191+AA8*182+AB8*182+U8*30+T8*350+R8*4+Q8*5+O8*9</f>
        <v>7840</v>
      </c>
      <c r="AD8" s="134">
        <f t="shared" si="0"/>
        <v>7840</v>
      </c>
      <c r="AE8" s="49">
        <f t="shared" si="1"/>
        <v>215.6</v>
      </c>
      <c r="AF8" s="49">
        <f t="shared" si="2"/>
        <v>74.48</v>
      </c>
      <c r="AG8" s="36">
        <f t="shared" ref="AG8:AG28" si="7">SUM(E8*999+F8*499+G8*75+H8*50+I8*30+K8*20+L8*19+M8*10+P8*9+N8*10+J8*29+R8*4+Q8*5+O8*9)*2.75%</f>
        <v>0</v>
      </c>
      <c r="AH8" s="49">
        <f t="shared" si="3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215.6</v>
      </c>
      <c r="AP8" s="51"/>
      <c r="AQ8" s="40">
        <v>70</v>
      </c>
      <c r="AR8" s="41">
        <f>AC8-AE8-AG8-AJ8-AK8-AL8-AM8-AN8-AP8-AQ8</f>
        <v>7554.4</v>
      </c>
      <c r="AS8" s="52">
        <f t="shared" si="4"/>
        <v>74.48</v>
      </c>
      <c r="AT8" s="53">
        <f t="shared" si="5"/>
        <v>4.480000000000004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34">
        <v>1908446136</v>
      </c>
      <c r="C9" s="134" t="s">
        <v>53</v>
      </c>
      <c r="D9" s="47">
        <v>18136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>
        <v>5</v>
      </c>
      <c r="AB9" s="134"/>
      <c r="AC9" s="35">
        <f t="shared" si="6"/>
        <v>19346</v>
      </c>
      <c r="AD9" s="134">
        <f t="shared" si="0"/>
        <v>18136</v>
      </c>
      <c r="AE9" s="49">
        <f t="shared" si="1"/>
        <v>498.74</v>
      </c>
      <c r="AF9" s="49">
        <f t="shared" si="2"/>
        <v>172.292</v>
      </c>
      <c r="AG9" s="36">
        <f t="shared" si="7"/>
        <v>8.25</v>
      </c>
      <c r="AH9" s="49">
        <f t="shared" si="3"/>
        <v>2.85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499.565</v>
      </c>
      <c r="AP9" s="51"/>
      <c r="AQ9" s="40">
        <v>139</v>
      </c>
      <c r="AR9" s="41">
        <f t="shared" ref="AR9:AR28" si="10">AC9-AE9-AG9-AJ9-AK9-AL9-AM9-AN9-AP9-AQ9</f>
        <v>18700.009999999998</v>
      </c>
      <c r="AS9" s="52">
        <f t="shared" si="4"/>
        <v>175.142</v>
      </c>
      <c r="AT9" s="53">
        <f t="shared" si="5"/>
        <v>36.141999999999996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34">
        <v>1908446137</v>
      </c>
      <c r="C10" s="134" t="s">
        <v>54</v>
      </c>
      <c r="D10" s="47">
        <v>5893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35">
        <f t="shared" si="6"/>
        <v>5893</v>
      </c>
      <c r="AD10" s="134">
        <f>D10*1</f>
        <v>5893</v>
      </c>
      <c r="AE10" s="49">
        <f>D10*2.75%</f>
        <v>162.0575</v>
      </c>
      <c r="AF10" s="49">
        <f>AD10*0.95%</f>
        <v>55.983499999999999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162.0575</v>
      </c>
      <c r="AP10" s="51"/>
      <c r="AQ10" s="40">
        <v>40</v>
      </c>
      <c r="AR10" s="41">
        <f t="shared" si="10"/>
        <v>5690.9425000000001</v>
      </c>
      <c r="AS10" s="52">
        <f>AF10+AH10+AI10</f>
        <v>55.983499999999999</v>
      </c>
      <c r="AT10" s="53">
        <f>AS10-AQ10-AN10</f>
        <v>15.983499999999999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34">
        <v>1908446138</v>
      </c>
      <c r="C11" s="57" t="s">
        <v>97</v>
      </c>
      <c r="D11" s="47">
        <v>11263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34"/>
      <c r="R11" s="134"/>
      <c r="S11" s="134">
        <v>5</v>
      </c>
      <c r="T11" s="134"/>
      <c r="U11" s="134"/>
      <c r="V11" s="134"/>
      <c r="W11" s="134"/>
      <c r="X11" s="134"/>
      <c r="Y11" s="134"/>
      <c r="Z11" s="134"/>
      <c r="AA11" s="134"/>
      <c r="AB11" s="134"/>
      <c r="AC11" s="35">
        <f t="shared" si="6"/>
        <v>12218</v>
      </c>
      <c r="AD11" s="134">
        <f t="shared" si="0"/>
        <v>11263</v>
      </c>
      <c r="AE11" s="49">
        <f t="shared" si="1"/>
        <v>309.73250000000002</v>
      </c>
      <c r="AF11" s="49">
        <f t="shared" si="2"/>
        <v>106.99849999999999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309.73250000000002</v>
      </c>
      <c r="AP11" s="51"/>
      <c r="AQ11" s="40">
        <v>83</v>
      </c>
      <c r="AR11" s="41">
        <f t="shared" si="10"/>
        <v>11825.2675</v>
      </c>
      <c r="AS11" s="52">
        <f t="shared" si="4"/>
        <v>106.99849999999999</v>
      </c>
      <c r="AT11" s="53">
        <f t="shared" si="5"/>
        <v>23.998499999999993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34">
        <v>1908446139</v>
      </c>
      <c r="C12" s="134" t="s">
        <v>56</v>
      </c>
      <c r="D12" s="47">
        <v>10000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35">
        <f t="shared" si="6"/>
        <v>10000</v>
      </c>
      <c r="AD12" s="134">
        <f>D12*1</f>
        <v>10000</v>
      </c>
      <c r="AE12" s="49">
        <f>D12*2.75%</f>
        <v>275</v>
      </c>
      <c r="AF12" s="49">
        <f>AD12*0.95%</f>
        <v>95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275</v>
      </c>
      <c r="AP12" s="51"/>
      <c r="AQ12" s="40">
        <v>65</v>
      </c>
      <c r="AR12" s="41">
        <f t="shared" si="10"/>
        <v>9660</v>
      </c>
      <c r="AS12" s="52">
        <f>AF12+AH12+AI12</f>
        <v>95</v>
      </c>
      <c r="AT12" s="53">
        <f>AS12-AQ12-AN12</f>
        <v>30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34">
        <v>1908446140</v>
      </c>
      <c r="C13" s="134" t="s">
        <v>57</v>
      </c>
      <c r="D13" s="47">
        <v>8471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35">
        <f t="shared" si="6"/>
        <v>8471</v>
      </c>
      <c r="AD13" s="134">
        <f t="shared" si="0"/>
        <v>8471</v>
      </c>
      <c r="AE13" s="49">
        <f t="shared" si="1"/>
        <v>232.95250000000001</v>
      </c>
      <c r="AF13" s="49">
        <f t="shared" si="2"/>
        <v>80.474499999999992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232.95250000000001</v>
      </c>
      <c r="AP13" s="51"/>
      <c r="AQ13" s="40">
        <v>58</v>
      </c>
      <c r="AR13" s="41">
        <f t="shared" si="10"/>
        <v>8180.0475000000006</v>
      </c>
      <c r="AS13" s="52">
        <f t="shared" si="4"/>
        <v>80.474499999999992</v>
      </c>
      <c r="AT13" s="53">
        <f>AS13-AQ13-AN13</f>
        <v>22.474499999999992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34">
        <v>1908446141</v>
      </c>
      <c r="C14" s="134" t="s">
        <v>58</v>
      </c>
      <c r="D14" s="47">
        <v>28792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250</v>
      </c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35">
        <f t="shared" si="6"/>
        <v>31542</v>
      </c>
      <c r="AD14" s="134">
        <f t="shared" si="0"/>
        <v>28792</v>
      </c>
      <c r="AE14" s="49">
        <f t="shared" si="1"/>
        <v>791.78</v>
      </c>
      <c r="AF14" s="49">
        <f t="shared" si="2"/>
        <v>273.524</v>
      </c>
      <c r="AG14" s="36">
        <f t="shared" si="7"/>
        <v>75.625</v>
      </c>
      <c r="AH14" s="49">
        <f t="shared" si="3"/>
        <v>26.125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800.03</v>
      </c>
      <c r="AP14" s="51"/>
      <c r="AQ14" s="40">
        <v>265</v>
      </c>
      <c r="AR14" s="41">
        <f>AC14-AE14-AG14-AJ14-AK14-AL14-AM14-AN14-AP14-AQ14</f>
        <v>30409.595000000001</v>
      </c>
      <c r="AS14" s="52">
        <f t="shared" si="4"/>
        <v>299.649</v>
      </c>
      <c r="AT14" s="60">
        <f t="shared" si="5"/>
        <v>34.649000000000001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34">
        <v>1908446142</v>
      </c>
      <c r="C15" s="61" t="s">
        <v>59</v>
      </c>
      <c r="D15" s="47">
        <v>16591</v>
      </c>
      <c r="E15" s="48"/>
      <c r="F15" s="47"/>
      <c r="G15" s="48"/>
      <c r="H15" s="48"/>
      <c r="I15" s="48"/>
      <c r="J15" s="48"/>
      <c r="K15" s="48">
        <v>30</v>
      </c>
      <c r="L15" s="48"/>
      <c r="M15" s="48">
        <v>40</v>
      </c>
      <c r="N15" s="48"/>
      <c r="O15" s="48"/>
      <c r="P15" s="48">
        <v>50</v>
      </c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35">
        <f t="shared" si="6"/>
        <v>18041</v>
      </c>
      <c r="AD15" s="134">
        <f t="shared" si="0"/>
        <v>16591</v>
      </c>
      <c r="AE15" s="49">
        <f t="shared" si="1"/>
        <v>456.2525</v>
      </c>
      <c r="AF15" s="49">
        <f t="shared" si="2"/>
        <v>157.61449999999999</v>
      </c>
      <c r="AG15" s="36">
        <f t="shared" si="7"/>
        <v>39.875</v>
      </c>
      <c r="AH15" s="49">
        <f t="shared" si="3"/>
        <v>13.775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459.55250000000001</v>
      </c>
      <c r="AP15" s="51"/>
      <c r="AQ15" s="40">
        <v>135</v>
      </c>
      <c r="AR15" s="41">
        <f t="shared" si="10"/>
        <v>17409.872500000001</v>
      </c>
      <c r="AS15" s="52">
        <f>AF15+AH15+AI15</f>
        <v>171.3895</v>
      </c>
      <c r="AT15" s="53">
        <f>AS15-AQ15-AN15</f>
        <v>36.389499999999998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34">
        <v>1908446143</v>
      </c>
      <c r="C16" s="134" t="s">
        <v>60</v>
      </c>
      <c r="D16" s="47">
        <v>21534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34"/>
      <c r="R16" s="134"/>
      <c r="S16" s="134">
        <v>1</v>
      </c>
      <c r="T16" s="134"/>
      <c r="U16" s="134"/>
      <c r="V16" s="134"/>
      <c r="W16" s="134"/>
      <c r="X16" s="134"/>
      <c r="Y16" s="134"/>
      <c r="Z16" s="134"/>
      <c r="AA16" s="134">
        <v>1</v>
      </c>
      <c r="AB16" s="134"/>
      <c r="AC16" s="35">
        <f t="shared" si="6"/>
        <v>21907</v>
      </c>
      <c r="AD16" s="134">
        <f t="shared" si="0"/>
        <v>21534</v>
      </c>
      <c r="AE16" s="49">
        <f t="shared" si="1"/>
        <v>592.18500000000006</v>
      </c>
      <c r="AF16" s="49">
        <f t="shared" si="2"/>
        <v>204.57300000000001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592.18500000000006</v>
      </c>
      <c r="AP16" s="51"/>
      <c r="AQ16" s="40">
        <v>125</v>
      </c>
      <c r="AR16" s="41">
        <f>AC16-AE16-AG16-AJ16-AK16-AL16-AM16-AN16-AP16-AQ16</f>
        <v>21189.814999999999</v>
      </c>
      <c r="AS16" s="52">
        <f t="shared" si="4"/>
        <v>204.57300000000001</v>
      </c>
      <c r="AT16" s="53">
        <f t="shared" si="5"/>
        <v>79.573000000000008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34">
        <v>1908446144</v>
      </c>
      <c r="C17" s="61" t="s">
        <v>61</v>
      </c>
      <c r="D17" s="47">
        <v>14246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35">
        <f t="shared" si="6"/>
        <v>15196</v>
      </c>
      <c r="AD17" s="134">
        <f>D17*1</f>
        <v>14246</v>
      </c>
      <c r="AE17" s="49">
        <f>D17*2.75%</f>
        <v>391.76499999999999</v>
      </c>
      <c r="AF17" s="49">
        <f>AD17*0.95%</f>
        <v>135.33699999999999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394.51499999999999</v>
      </c>
      <c r="AP17" s="51"/>
      <c r="AQ17" s="40">
        <v>103</v>
      </c>
      <c r="AR17" s="41">
        <f>AC17-AE17-AG17-AJ17-AK17-AL17-AM17-AN17-AP17-AQ17</f>
        <v>14675.11</v>
      </c>
      <c r="AS17" s="52">
        <f>AF17+AH17+AI17</f>
        <v>144.36199999999999</v>
      </c>
      <c r="AT17" s="53">
        <f>AS17-AQ17-AN17</f>
        <v>41.361999999999995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34">
        <v>1908446145</v>
      </c>
      <c r="C18" s="57" t="s">
        <v>98</v>
      </c>
      <c r="D18" s="47">
        <v>5142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35">
        <f t="shared" si="6"/>
        <v>5142</v>
      </c>
      <c r="AD18" s="134">
        <f>D18*1</f>
        <v>5142</v>
      </c>
      <c r="AE18" s="49">
        <f>D18*2.75%</f>
        <v>141.405</v>
      </c>
      <c r="AF18" s="49">
        <f>AD18*0.95%</f>
        <v>48.848999999999997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141.405</v>
      </c>
      <c r="AP18" s="51"/>
      <c r="AQ18" s="40">
        <v>150</v>
      </c>
      <c r="AR18" s="41">
        <f t="shared" si="10"/>
        <v>4850.5950000000003</v>
      </c>
      <c r="AS18" s="52">
        <f>AF18+AH18+AI18</f>
        <v>48.848999999999997</v>
      </c>
      <c r="AT18" s="53">
        <f>AS18-AQ18-AN18</f>
        <v>-101.15100000000001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34">
        <v>1908446146</v>
      </c>
      <c r="C19" s="134" t="s">
        <v>63</v>
      </c>
      <c r="D19" s="47">
        <v>15041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35">
        <f t="shared" si="6"/>
        <v>15041</v>
      </c>
      <c r="AD19" s="134">
        <f t="shared" si="0"/>
        <v>15041</v>
      </c>
      <c r="AE19" s="49">
        <f t="shared" si="1"/>
        <v>413.6275</v>
      </c>
      <c r="AF19" s="49">
        <f t="shared" si="2"/>
        <v>142.8895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413.6275</v>
      </c>
      <c r="AP19" s="51"/>
      <c r="AQ19" s="63">
        <v>177</v>
      </c>
      <c r="AR19" s="64">
        <f>AC19-AE19-AG19-AJ19-AK19-AL19-AM19-AN19-AP19-AQ19</f>
        <v>14450.372499999999</v>
      </c>
      <c r="AS19" s="52">
        <f t="shared" si="4"/>
        <v>142.8895</v>
      </c>
      <c r="AT19" s="52">
        <f t="shared" si="5"/>
        <v>-34.110500000000002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34">
        <v>1908446147</v>
      </c>
      <c r="C20" s="134" t="s">
        <v>64</v>
      </c>
      <c r="D20" s="47">
        <v>6888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35">
        <f t="shared" si="6"/>
        <v>6888</v>
      </c>
      <c r="AD20" s="134">
        <f t="shared" si="0"/>
        <v>6888</v>
      </c>
      <c r="AE20" s="49">
        <f t="shared" si="1"/>
        <v>189.42</v>
      </c>
      <c r="AF20" s="49">
        <f t="shared" si="2"/>
        <v>65.435999999999993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189.42</v>
      </c>
      <c r="AP20" s="51"/>
      <c r="AQ20" s="63">
        <v>120</v>
      </c>
      <c r="AR20" s="64">
        <f>AC20-AE20-AG20-AJ20-AK20-AL20-AM20-AN20-AP20-AQ20</f>
        <v>6578.58</v>
      </c>
      <c r="AS20" s="52">
        <f>AF20+AH20+AI20</f>
        <v>65.435999999999993</v>
      </c>
      <c r="AT20" s="52">
        <f>AS20-AQ20-AN20</f>
        <v>-54.564000000000007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34">
        <v>1908446148</v>
      </c>
      <c r="C21" s="134" t="s">
        <v>59</v>
      </c>
      <c r="D21" s="47">
        <v>6581</v>
      </c>
      <c r="E21" s="48"/>
      <c r="F21" s="47"/>
      <c r="G21" s="48"/>
      <c r="H21" s="48"/>
      <c r="I21" s="48"/>
      <c r="J21" s="48"/>
      <c r="K21" s="48">
        <v>40</v>
      </c>
      <c r="L21" s="48"/>
      <c r="M21" s="48">
        <v>50</v>
      </c>
      <c r="N21" s="48"/>
      <c r="O21" s="48"/>
      <c r="P21" s="48">
        <v>50</v>
      </c>
      <c r="Q21" s="134"/>
      <c r="R21" s="134"/>
      <c r="S21" s="134">
        <v>4</v>
      </c>
      <c r="T21" s="134"/>
      <c r="U21" s="134"/>
      <c r="V21" s="134"/>
      <c r="W21" s="134"/>
      <c r="X21" s="134"/>
      <c r="Y21" s="134"/>
      <c r="Z21" s="134">
        <v>1</v>
      </c>
      <c r="AA21" s="134"/>
      <c r="AB21" s="134"/>
      <c r="AC21" s="35">
        <f t="shared" si="6"/>
        <v>9286</v>
      </c>
      <c r="AD21" s="134">
        <f t="shared" si="0"/>
        <v>6581</v>
      </c>
      <c r="AE21" s="49">
        <f t="shared" si="1"/>
        <v>180.97749999999999</v>
      </c>
      <c r="AF21" s="49">
        <f t="shared" si="2"/>
        <v>62.519500000000001</v>
      </c>
      <c r="AG21" s="36">
        <f t="shared" si="7"/>
        <v>48.125</v>
      </c>
      <c r="AH21" s="49">
        <f t="shared" si="3"/>
        <v>16.625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184.82750000000001</v>
      </c>
      <c r="AP21" s="51"/>
      <c r="AQ21" s="63">
        <v>57</v>
      </c>
      <c r="AR21" s="65">
        <f t="shared" si="10"/>
        <v>8999.8974999999991</v>
      </c>
      <c r="AS21" s="52">
        <f t="shared" ref="AS21:AS28" si="11">AF21+AH21+AI21</f>
        <v>79.144499999999994</v>
      </c>
      <c r="AT21" s="52">
        <f t="shared" ref="AT21:AT28" si="12">AS21-AQ21-AN21</f>
        <v>22.144499999999994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34">
        <v>1908446149</v>
      </c>
      <c r="C22" s="66" t="s">
        <v>65</v>
      </c>
      <c r="D22" s="47">
        <v>25000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35">
        <f t="shared" si="6"/>
        <v>25000</v>
      </c>
      <c r="AD22" s="134">
        <f t="shared" si="0"/>
        <v>25000</v>
      </c>
      <c r="AE22" s="49">
        <f t="shared" si="1"/>
        <v>687.5</v>
      </c>
      <c r="AF22" s="49">
        <f t="shared" si="2"/>
        <v>237.5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687.5</v>
      </c>
      <c r="AP22" s="51"/>
      <c r="AQ22" s="63">
        <v>197</v>
      </c>
      <c r="AR22" s="65">
        <f>AC22-AE22-AG22-AJ22-AK22-AL22-AM22-AN22-AP22-AQ22</f>
        <v>24115.5</v>
      </c>
      <c r="AS22" s="52">
        <f>AF22+AH22+AI22</f>
        <v>237.5</v>
      </c>
      <c r="AT22" s="52">
        <f>AS22-AQ22-AN22</f>
        <v>40.5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34">
        <v>1908446150</v>
      </c>
      <c r="C23" s="134" t="s">
        <v>66</v>
      </c>
      <c r="D23" s="47">
        <v>11017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35">
        <f t="shared" si="6"/>
        <v>11017</v>
      </c>
      <c r="AD23" s="134">
        <f t="shared" si="0"/>
        <v>11017</v>
      </c>
      <c r="AE23" s="49">
        <f t="shared" si="1"/>
        <v>302.96750000000003</v>
      </c>
      <c r="AF23" s="49">
        <f t="shared" si="2"/>
        <v>104.6615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302.96750000000003</v>
      </c>
      <c r="AP23" s="51"/>
      <c r="AQ23" s="63">
        <v>100</v>
      </c>
      <c r="AR23" s="65">
        <f t="shared" si="10"/>
        <v>10614.032499999999</v>
      </c>
      <c r="AS23" s="52">
        <f t="shared" si="11"/>
        <v>104.6615</v>
      </c>
      <c r="AT23" s="52">
        <f t="shared" si="12"/>
        <v>4.6615000000000038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34">
        <v>1908446151</v>
      </c>
      <c r="C24" s="134" t="s">
        <v>67</v>
      </c>
      <c r="D24" s="47">
        <v>36275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250</v>
      </c>
      <c r="Q24" s="134"/>
      <c r="R24" s="134"/>
      <c r="S24" s="134"/>
      <c r="T24" s="134"/>
      <c r="U24" s="134"/>
      <c r="V24" s="134"/>
      <c r="W24" s="134"/>
      <c r="X24" s="134"/>
      <c r="Y24" s="134"/>
      <c r="Z24" s="134">
        <v>5</v>
      </c>
      <c r="AA24" s="134">
        <v>5</v>
      </c>
      <c r="AB24" s="134"/>
      <c r="AC24" s="35">
        <f t="shared" si="6"/>
        <v>41890</v>
      </c>
      <c r="AD24" s="134">
        <f t="shared" si="0"/>
        <v>36275</v>
      </c>
      <c r="AE24" s="49">
        <f t="shared" si="1"/>
        <v>997.5625</v>
      </c>
      <c r="AF24" s="49">
        <f t="shared" si="2"/>
        <v>344.61250000000001</v>
      </c>
      <c r="AG24" s="36">
        <f t="shared" si="7"/>
        <v>103.125</v>
      </c>
      <c r="AH24" s="49">
        <f t="shared" si="3"/>
        <v>35.625</v>
      </c>
      <c r="AI24" s="49">
        <f t="shared" si="8"/>
        <v>0</v>
      </c>
      <c r="AJ24" s="134"/>
      <c r="AK24" s="134"/>
      <c r="AL24" s="67"/>
      <c r="AM24" s="67"/>
      <c r="AN24" s="37">
        <v>0</v>
      </c>
      <c r="AO24" s="38">
        <f t="shared" si="9"/>
        <v>1007.1875</v>
      </c>
      <c r="AP24" s="51"/>
      <c r="AQ24" s="63">
        <v>159</v>
      </c>
      <c r="AR24" s="65">
        <f t="shared" si="10"/>
        <v>40630.3125</v>
      </c>
      <c r="AS24" s="52">
        <f t="shared" si="11"/>
        <v>380.23750000000001</v>
      </c>
      <c r="AT24" s="52">
        <f t="shared" si="12"/>
        <v>221.23750000000001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34">
        <v>1908446152</v>
      </c>
      <c r="C25" s="134" t="s">
        <v>68</v>
      </c>
      <c r="D25" s="47">
        <v>15000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35">
        <f t="shared" si="6"/>
        <v>15000</v>
      </c>
      <c r="AD25" s="134">
        <f t="shared" si="0"/>
        <v>15000</v>
      </c>
      <c r="AE25" s="49">
        <f t="shared" si="1"/>
        <v>412.5</v>
      </c>
      <c r="AF25" s="49">
        <f t="shared" si="2"/>
        <v>142.5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412.5</v>
      </c>
      <c r="AP25" s="51"/>
      <c r="AQ25" s="63">
        <v>140</v>
      </c>
      <c r="AR25" s="65">
        <f t="shared" si="10"/>
        <v>14447.5</v>
      </c>
      <c r="AS25" s="52">
        <f t="shared" si="11"/>
        <v>142.5</v>
      </c>
      <c r="AT25" s="52">
        <f t="shared" si="12"/>
        <v>2.5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34">
        <v>1908446153</v>
      </c>
      <c r="C26" s="68" t="s">
        <v>69</v>
      </c>
      <c r="D26" s="47">
        <v>14444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34"/>
      <c r="R26" s="134"/>
      <c r="S26" s="134">
        <v>25</v>
      </c>
      <c r="T26" s="134"/>
      <c r="U26" s="134"/>
      <c r="V26" s="134"/>
      <c r="W26" s="134"/>
      <c r="X26" s="134"/>
      <c r="Y26" s="134"/>
      <c r="Z26" s="134"/>
      <c r="AA26" s="134"/>
      <c r="AB26" s="134"/>
      <c r="AC26" s="35">
        <f t="shared" si="6"/>
        <v>19219</v>
      </c>
      <c r="AD26" s="134">
        <f t="shared" si="0"/>
        <v>14444</v>
      </c>
      <c r="AE26" s="49">
        <f t="shared" si="1"/>
        <v>397.21</v>
      </c>
      <c r="AF26" s="49">
        <f t="shared" si="2"/>
        <v>137.21799999999999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397.21</v>
      </c>
      <c r="AP26" s="51"/>
      <c r="AQ26" s="63">
        <v>222</v>
      </c>
      <c r="AR26" s="65">
        <f t="shared" si="10"/>
        <v>18599.79</v>
      </c>
      <c r="AS26" s="52">
        <f t="shared" si="11"/>
        <v>137.21799999999999</v>
      </c>
      <c r="AT26" s="52">
        <f t="shared" si="12"/>
        <v>-84.782000000000011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34">
        <v>1908446154</v>
      </c>
      <c r="C27" s="134" t="s">
        <v>70</v>
      </c>
      <c r="D27" s="47">
        <v>12336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100</v>
      </c>
      <c r="N27" s="48"/>
      <c r="O27" s="48"/>
      <c r="P27" s="48"/>
      <c r="Q27" s="134"/>
      <c r="R27" s="134"/>
      <c r="S27" s="134">
        <v>10</v>
      </c>
      <c r="T27" s="134"/>
      <c r="U27" s="134"/>
      <c r="V27" s="134"/>
      <c r="W27" s="134"/>
      <c r="X27" s="134"/>
      <c r="Y27" s="134"/>
      <c r="Z27" s="134"/>
      <c r="AA27" s="134"/>
      <c r="AB27" s="134"/>
      <c r="AC27" s="35">
        <f t="shared" si="6"/>
        <v>16246</v>
      </c>
      <c r="AD27" s="134">
        <f t="shared" si="0"/>
        <v>12336</v>
      </c>
      <c r="AE27" s="49">
        <f t="shared" si="1"/>
        <v>339.24</v>
      </c>
      <c r="AF27" s="49">
        <f t="shared" si="2"/>
        <v>117.19199999999999</v>
      </c>
      <c r="AG27" s="36">
        <f t="shared" si="7"/>
        <v>55</v>
      </c>
      <c r="AH27" s="49">
        <f t="shared" si="3"/>
        <v>19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343.36500000000001</v>
      </c>
      <c r="AP27" s="51"/>
      <c r="AQ27" s="63">
        <v>130</v>
      </c>
      <c r="AR27" s="65">
        <f t="shared" si="10"/>
        <v>15721.76</v>
      </c>
      <c r="AS27" s="52">
        <f t="shared" si="11"/>
        <v>136.19200000000001</v>
      </c>
      <c r="AT27" s="52">
        <f t="shared" si="12"/>
        <v>6.1920000000000073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6"/>
        <v>0</v>
      </c>
      <c r="AD28" s="57">
        <f t="shared" si="0"/>
        <v>0</v>
      </c>
      <c r="AE28" s="73">
        <f t="shared" si="1"/>
        <v>0</v>
      </c>
      <c r="AF28" s="73">
        <f t="shared" si="2"/>
        <v>0</v>
      </c>
      <c r="AG28" s="74">
        <f t="shared" si="7"/>
        <v>0</v>
      </c>
      <c r="AH28" s="73">
        <f t="shared" si="3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>SUM(D7:D28)</f>
        <v>307093</v>
      </c>
      <c r="E29" s="81">
        <f t="shared" ref="E29:AQ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170</v>
      </c>
      <c r="L29" s="81">
        <f t="shared" ref="L29:AA29" si="14">SUM(L7:L27)</f>
        <v>0</v>
      </c>
      <c r="M29" s="81">
        <f t="shared" si="14"/>
        <v>390</v>
      </c>
      <c r="N29" s="81">
        <f t="shared" si="14"/>
        <v>0</v>
      </c>
      <c r="O29" s="81">
        <f t="shared" si="14"/>
        <v>0</v>
      </c>
      <c r="P29" s="81">
        <f t="shared" si="14"/>
        <v>670</v>
      </c>
      <c r="Q29" s="81">
        <f t="shared" si="14"/>
        <v>0</v>
      </c>
      <c r="R29" s="81">
        <f t="shared" si="14"/>
        <v>0</v>
      </c>
      <c r="S29" s="81">
        <f t="shared" si="14"/>
        <v>45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11</v>
      </c>
      <c r="AB29" s="81">
        <f t="shared" si="13"/>
        <v>0</v>
      </c>
      <c r="AC29" s="82">
        <f t="shared" si="13"/>
        <v>332166</v>
      </c>
      <c r="AD29" s="82">
        <f t="shared" si="13"/>
        <v>307093</v>
      </c>
      <c r="AE29" s="82">
        <f t="shared" si="13"/>
        <v>8445.057499999999</v>
      </c>
      <c r="AF29" s="82">
        <f t="shared" si="13"/>
        <v>2917.3834999999999</v>
      </c>
      <c r="AG29" s="82">
        <f t="shared" si="13"/>
        <v>366.76499999999999</v>
      </c>
      <c r="AH29" s="82">
        <f t="shared" si="13"/>
        <v>126.63499999999999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8478.8824999999997</v>
      </c>
      <c r="AP29" s="82">
        <f t="shared" si="13"/>
        <v>0</v>
      </c>
      <c r="AQ29" s="84">
        <f t="shared" si="13"/>
        <v>2650</v>
      </c>
      <c r="AR29" s="85">
        <f>SUM(AR7:AR28)</f>
        <v>320704.17749999993</v>
      </c>
      <c r="AS29" s="85">
        <f>SUM(AS7:AS28)</f>
        <v>3044.0185000000001</v>
      </c>
      <c r="AT29" s="85">
        <f>SUM(AT7:AT28)</f>
        <v>394.0184999999999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7"/>
      <c r="C30" s="284"/>
      <c r="D30" s="90">
        <f t="shared" ref="D30:AB30" si="15">D4+D5-D29</f>
        <v>799200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>K4+K5-K29</f>
        <v>1290</v>
      </c>
      <c r="L30" s="90">
        <f t="shared" si="15"/>
        <v>0</v>
      </c>
      <c r="M30" s="90">
        <f>M4+M5-M29</f>
        <v>940</v>
      </c>
      <c r="N30" s="90">
        <f t="shared" si="15"/>
        <v>0</v>
      </c>
      <c r="O30" s="90">
        <f t="shared" si="15"/>
        <v>1220</v>
      </c>
      <c r="P30" s="90">
        <f>P4+P5-P29</f>
        <v>2220</v>
      </c>
      <c r="Q30" s="90">
        <f t="shared" si="15"/>
        <v>0</v>
      </c>
      <c r="R30" s="90">
        <f t="shared" si="15"/>
        <v>0</v>
      </c>
      <c r="S30" s="90">
        <f>S4+S5-S29</f>
        <v>821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>Z4+Z5-Z29</f>
        <v>226</v>
      </c>
      <c r="AA30" s="90">
        <f>AA4+AA5-AA29</f>
        <v>228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0"/>
      <c r="AS32" s="140"/>
      <c r="AT32" s="140"/>
      <c r="AU32" s="100"/>
    </row>
    <row r="33" spans="1:48" ht="15.75">
      <c r="A33" s="5"/>
      <c r="B33" s="5"/>
      <c r="C33" s="56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R33" s="5"/>
      <c r="AS33" s="100"/>
      <c r="AT33" s="100"/>
      <c r="AU33" s="100"/>
      <c r="AV33" s="103"/>
    </row>
    <row r="34" spans="1:48" ht="15.75">
      <c r="A34" s="5"/>
      <c r="B34" s="5"/>
      <c r="C34" s="56"/>
      <c r="D34" s="139"/>
      <c r="E34" s="139"/>
      <c r="F34" s="139"/>
      <c r="G34" s="139"/>
      <c r="H34" s="139"/>
      <c r="I34" s="139"/>
      <c r="J34" s="139"/>
      <c r="K34" s="139"/>
      <c r="L34" s="113"/>
      <c r="M34" s="139"/>
      <c r="N34" s="44"/>
      <c r="O34" s="44"/>
      <c r="P34" s="5"/>
      <c r="Q34" s="5"/>
      <c r="AC34" s="99"/>
      <c r="AQ34" s="5"/>
      <c r="AR34" s="100"/>
      <c r="AS34" s="100"/>
      <c r="AT34" s="100"/>
      <c r="AU34" s="5"/>
    </row>
    <row r="35" spans="1:48" ht="15.75">
      <c r="A35" s="5"/>
      <c r="B35" s="5"/>
      <c r="C35" s="56"/>
      <c r="D35" s="137"/>
      <c r="E35" s="137"/>
      <c r="F35" s="137"/>
      <c r="G35" s="137"/>
      <c r="H35" s="137"/>
      <c r="I35" s="137"/>
      <c r="J35" s="137"/>
      <c r="K35" s="137"/>
      <c r="L35" s="137"/>
      <c r="M35" s="139"/>
      <c r="O35" s="5"/>
      <c r="P35" s="5"/>
      <c r="Q35" s="5"/>
      <c r="AQ35" s="5"/>
      <c r="AR35" s="100"/>
      <c r="AS35" s="100"/>
      <c r="AT35" s="100"/>
    </row>
    <row r="36" spans="1:48" ht="15.75">
      <c r="A36" s="5"/>
      <c r="B36" s="5"/>
      <c r="C36" s="56"/>
      <c r="D36" s="137"/>
      <c r="E36" s="137"/>
      <c r="F36" s="137"/>
      <c r="G36" s="137"/>
      <c r="H36" s="137"/>
      <c r="I36" s="137"/>
      <c r="J36" s="137"/>
      <c r="K36" s="137"/>
      <c r="L36" s="137"/>
      <c r="M36" s="139"/>
      <c r="O36" s="5"/>
      <c r="P36" s="5"/>
      <c r="Q36" s="5"/>
      <c r="AQ36" s="5"/>
      <c r="AR36" s="100"/>
      <c r="AS36" s="100"/>
      <c r="AT36" s="100"/>
    </row>
    <row r="37" spans="1:48" ht="15.75">
      <c r="A37" s="5"/>
      <c r="B37" s="5"/>
      <c r="C37" s="56"/>
      <c r="D37" s="137"/>
      <c r="E37" s="137"/>
      <c r="F37" s="137"/>
      <c r="G37" s="137"/>
      <c r="H37" s="137"/>
      <c r="I37" s="137"/>
      <c r="J37" s="137"/>
      <c r="K37" s="137"/>
      <c r="L37" s="115"/>
      <c r="M37" s="139"/>
      <c r="O37" s="99"/>
      <c r="AR37" s="44"/>
      <c r="AS37" s="100"/>
      <c r="AT37" s="100"/>
    </row>
    <row r="38" spans="1:48" ht="15.75">
      <c r="A38" s="107"/>
      <c r="B38" s="107"/>
      <c r="C38" s="56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AR38" s="100"/>
      <c r="AS38" s="100"/>
      <c r="AT38" s="100"/>
    </row>
    <row r="39" spans="1:48" ht="15.75">
      <c r="A39" s="5"/>
      <c r="B39" s="5"/>
      <c r="C39" s="56"/>
      <c r="D39" s="137"/>
      <c r="E39" s="137"/>
      <c r="F39" s="137"/>
      <c r="G39" s="137"/>
      <c r="H39" s="137"/>
      <c r="I39" s="137"/>
      <c r="J39" s="137"/>
      <c r="K39" s="137"/>
      <c r="L39" s="115"/>
      <c r="M39" s="139"/>
      <c r="AR39" s="44"/>
      <c r="AS39" s="5"/>
      <c r="AT39" s="100"/>
    </row>
    <row r="40" spans="1:48" ht="15.75">
      <c r="A40" s="5"/>
      <c r="B40" s="5"/>
      <c r="C40" s="56"/>
      <c r="D40" s="138"/>
      <c r="E40" s="138"/>
      <c r="F40" s="138"/>
      <c r="G40" s="138"/>
      <c r="H40" s="138"/>
      <c r="I40" s="138"/>
      <c r="J40" s="138"/>
      <c r="K40" s="138"/>
      <c r="L40" s="138"/>
      <c r="M40" s="117"/>
      <c r="AO40" s="110"/>
      <c r="AR40" s="5"/>
      <c r="AS40" s="100"/>
      <c r="AT40" s="5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5"/>
      <c r="AS43" s="100"/>
      <c r="AT43" s="5"/>
    </row>
    <row r="44" spans="1:48">
      <c r="A44" s="5"/>
      <c r="B44" s="5"/>
      <c r="C44" s="56"/>
      <c r="D44" s="56"/>
      <c r="E44" s="56"/>
      <c r="F44" s="5"/>
      <c r="G44" s="5"/>
      <c r="AR44" s="5"/>
      <c r="AS44" s="5"/>
      <c r="AT44" s="5"/>
    </row>
    <row r="45" spans="1:48">
      <c r="A45" s="5"/>
      <c r="B45" s="5"/>
      <c r="C45" s="56"/>
      <c r="D45" s="56"/>
      <c r="E45" s="56"/>
      <c r="F45" s="5"/>
      <c r="G45" s="5"/>
      <c r="AR45" s="5"/>
      <c r="AS45" s="5"/>
      <c r="AT45" s="100"/>
    </row>
    <row r="46" spans="1:48">
      <c r="A46" s="5"/>
      <c r="B46" s="5"/>
      <c r="C46" s="5"/>
      <c r="D46" s="5"/>
      <c r="E46" s="5"/>
      <c r="F46" s="5"/>
      <c r="G46" s="5"/>
      <c r="AR46" s="5"/>
      <c r="AS46" s="5"/>
      <c r="AT46" s="100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1:46">
      <c r="A65" s="5"/>
      <c r="B65" s="5"/>
      <c r="C65" s="5"/>
      <c r="D65" s="5"/>
      <c r="E65" s="5"/>
      <c r="AR65" s="5"/>
      <c r="AS65" s="5"/>
      <c r="AT65" s="5"/>
    </row>
    <row r="66" spans="1:46">
      <c r="C66" s="5"/>
      <c r="D66" s="5"/>
      <c r="E66" s="5"/>
      <c r="AR66" s="5"/>
      <c r="AS66" s="5"/>
      <c r="AT66" s="5"/>
    </row>
    <row r="67" spans="1:46">
      <c r="C67" s="5"/>
      <c r="D67" s="5"/>
      <c r="E67" s="5"/>
      <c r="AR67" s="5"/>
      <c r="AS67" s="5"/>
      <c r="AT67" s="5"/>
    </row>
    <row r="68" spans="1:46">
      <c r="C68" s="5"/>
      <c r="D68" s="5"/>
      <c r="E68" s="5"/>
      <c r="AR68" s="5"/>
      <c r="AS68" s="5"/>
      <c r="AT68" s="5"/>
    </row>
    <row r="69" spans="1:46">
      <c r="C69" s="5"/>
      <c r="D69" s="5"/>
      <c r="E69" s="5"/>
      <c r="AR69" s="5"/>
      <c r="AS69" s="5"/>
      <c r="AT69" s="5"/>
    </row>
    <row r="70" spans="1:46">
      <c r="C70" s="5"/>
      <c r="D70" s="5"/>
      <c r="E70" s="5"/>
      <c r="AR70" s="5"/>
      <c r="AS70" s="5"/>
      <c r="AT70" s="5"/>
    </row>
    <row r="71" spans="1:46">
      <c r="C71" s="5"/>
      <c r="D71" s="5"/>
      <c r="E71" s="5"/>
    </row>
    <row r="72" spans="1:46">
      <c r="C72" s="5"/>
      <c r="D72" s="5"/>
      <c r="E72" s="5"/>
    </row>
    <row r="73" spans="1:46">
      <c r="C73" s="5"/>
      <c r="D73" s="5"/>
      <c r="E73" s="5"/>
    </row>
    <row r="74" spans="1:46">
      <c r="C74" s="5"/>
      <c r="D74" s="5"/>
      <c r="E74" s="5"/>
    </row>
    <row r="75" spans="1:46">
      <c r="C75" s="5"/>
      <c r="D75" s="5"/>
      <c r="E75" s="5"/>
    </row>
    <row r="76" spans="1:46">
      <c r="C76" s="5"/>
      <c r="D76" s="5"/>
      <c r="E76" s="5"/>
    </row>
    <row r="77" spans="1:46">
      <c r="C77" s="5"/>
      <c r="D77" s="5"/>
      <c r="E77" s="5"/>
    </row>
    <row r="78" spans="1:46">
      <c r="C78" s="5"/>
      <c r="D78" s="5"/>
      <c r="E78" s="5"/>
    </row>
    <row r="79" spans="1:46">
      <c r="C79" s="5"/>
      <c r="D79" s="5"/>
      <c r="E79" s="5"/>
    </row>
    <row r="80" spans="1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V7:AW7"/>
    <mergeCell ref="A5:B5"/>
    <mergeCell ref="AC5:AT5"/>
    <mergeCell ref="A29:C29"/>
    <mergeCell ref="A30:C30"/>
    <mergeCell ref="A1:AT2"/>
    <mergeCell ref="A3:B3"/>
    <mergeCell ref="C3:AT3"/>
    <mergeCell ref="A4:B4"/>
    <mergeCell ref="M4:N4"/>
    <mergeCell ref="AC4:AT4"/>
  </mergeCells>
  <conditionalFormatting sqref="AP7:AP28">
    <cfRule type="cellIs" dxfId="316" priority="26" stopIfTrue="1" operator="greaterThan">
      <formula>0</formula>
    </cfRule>
  </conditionalFormatting>
  <conditionalFormatting sqref="AQ32">
    <cfRule type="cellIs" dxfId="315" priority="24" operator="greaterThan">
      <formula>$AQ$7:$AQ$18&lt;100</formula>
    </cfRule>
    <cfRule type="cellIs" dxfId="314" priority="25" operator="greaterThan">
      <formula>100</formula>
    </cfRule>
  </conditionalFormatting>
  <conditionalFormatting sqref="K4:P30 D30:J30 Q30:AB30 L29:AA29">
    <cfRule type="cellIs" dxfId="313" priority="23" operator="equal">
      <formula>212030016606640</formula>
    </cfRule>
  </conditionalFormatting>
  <conditionalFormatting sqref="K4:K30 D30:J30 L30:AB30 L29:AA29">
    <cfRule type="cellIs" dxfId="312" priority="21" operator="equal">
      <formula>$K$4</formula>
    </cfRule>
    <cfRule type="cellIs" dxfId="311" priority="22" operator="equal">
      <formula>2120</formula>
    </cfRule>
  </conditionalFormatting>
  <conditionalFormatting sqref="M4:N30 D30:L30">
    <cfRule type="cellIs" dxfId="310" priority="19" operator="equal">
      <formula>$M$4</formula>
    </cfRule>
    <cfRule type="cellIs" dxfId="309" priority="20" operator="equal">
      <formula>300</formula>
    </cfRule>
  </conditionalFormatting>
  <conditionalFormatting sqref="O4:O30">
    <cfRule type="cellIs" dxfId="308" priority="17" operator="equal">
      <formula>$O$4</formula>
    </cfRule>
    <cfRule type="cellIs" dxfId="307" priority="18" operator="equal">
      <formula>1660</formula>
    </cfRule>
  </conditionalFormatting>
  <conditionalFormatting sqref="P4:P30">
    <cfRule type="cellIs" dxfId="306" priority="15" operator="equal">
      <formula>$P$4</formula>
    </cfRule>
    <cfRule type="cellIs" dxfId="305" priority="16" operator="equal">
      <formula>6640</formula>
    </cfRule>
  </conditionalFormatting>
  <conditionalFormatting sqref="AT6:AT29">
    <cfRule type="cellIs" dxfId="304" priority="14" operator="lessThan">
      <formula>0</formula>
    </cfRule>
  </conditionalFormatting>
  <conditionalFormatting sqref="AT7:AT18">
    <cfRule type="cellIs" dxfId="303" priority="11" operator="lessThan">
      <formula>0</formula>
    </cfRule>
    <cfRule type="cellIs" dxfId="302" priority="12" operator="lessThan">
      <formula>0</formula>
    </cfRule>
    <cfRule type="cellIs" dxfId="301" priority="13" operator="lessThan">
      <formula>0</formula>
    </cfRule>
  </conditionalFormatting>
  <conditionalFormatting sqref="K4:K29 L29:AA29">
    <cfRule type="cellIs" dxfId="300" priority="10" operator="equal">
      <formula>$K$4</formula>
    </cfRule>
  </conditionalFormatting>
  <conditionalFormatting sqref="D4 D6:D30">
    <cfRule type="cellIs" dxfId="299" priority="9" operator="equal">
      <formula>$D$4</formula>
    </cfRule>
  </conditionalFormatting>
  <conditionalFormatting sqref="S4:S30">
    <cfRule type="cellIs" dxfId="298" priority="8" operator="equal">
      <formula>$S$4</formula>
    </cfRule>
  </conditionalFormatting>
  <conditionalFormatting sqref="Z4:Z30">
    <cfRule type="cellIs" dxfId="297" priority="7" operator="equal">
      <formula>$Z$4</formula>
    </cfRule>
  </conditionalFormatting>
  <conditionalFormatting sqref="AA4:AA30">
    <cfRule type="cellIs" dxfId="296" priority="6" operator="equal">
      <formula>$AA$4</formula>
    </cfRule>
  </conditionalFormatting>
  <conditionalFormatting sqref="AB4:AB30">
    <cfRule type="cellIs" dxfId="295" priority="5" operator="equal">
      <formula>$AB$4</formula>
    </cfRule>
  </conditionalFormatting>
  <conditionalFormatting sqref="AB30">
    <cfRule type="cellIs" dxfId="294" priority="4" operator="equal">
      <formula>$AB$4</formula>
    </cfRule>
  </conditionalFormatting>
  <conditionalFormatting sqref="AT7:AT29">
    <cfRule type="cellIs" dxfId="293" priority="1" operator="lessThan">
      <formula>0</formula>
    </cfRule>
    <cfRule type="cellIs" dxfId="292" priority="2" operator="lessThan">
      <formula>0</formula>
    </cfRule>
    <cfRule type="cellIs" dxfId="291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11" sqref="A11:XFD1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>
      <c r="A3" s="264" t="s">
        <v>2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>
      <c r="A4" s="267" t="s">
        <v>3</v>
      </c>
      <c r="B4" s="267"/>
      <c r="C4" s="2"/>
      <c r="D4" s="253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267">
        <v>0</v>
      </c>
      <c r="N4" s="267"/>
      <c r="O4" s="4"/>
      <c r="P4" s="4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"/>
      <c r="D5" s="2">
        <v>532318</v>
      </c>
      <c r="E5" s="3"/>
      <c r="F5" s="3"/>
      <c r="G5" s="3"/>
      <c r="H5" s="3"/>
      <c r="I5" s="3"/>
      <c r="J5" s="3"/>
      <c r="K5" s="4">
        <v>4000</v>
      </c>
      <c r="L5" s="4"/>
      <c r="M5" s="4">
        <v>3000</v>
      </c>
      <c r="N5" s="4"/>
      <c r="O5" s="4">
        <v>1500</v>
      </c>
      <c r="P5" s="4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24817</v>
      </c>
      <c r="E7" s="33"/>
      <c r="F7" s="32"/>
      <c r="G7" s="33"/>
      <c r="H7" s="33"/>
      <c r="I7" s="33"/>
      <c r="J7" s="33"/>
      <c r="K7" s="33">
        <v>100</v>
      </c>
      <c r="L7" s="33"/>
      <c r="M7" s="33">
        <v>100</v>
      </c>
      <c r="N7" s="33"/>
      <c r="O7" s="33">
        <v>60</v>
      </c>
      <c r="P7" s="33">
        <v>100</v>
      </c>
      <c r="Q7" s="34"/>
      <c r="R7" s="34"/>
      <c r="S7" s="34">
        <v>60</v>
      </c>
      <c r="T7" s="34"/>
      <c r="U7" s="34"/>
      <c r="V7" s="34"/>
      <c r="W7" s="34"/>
      <c r="X7" s="34"/>
      <c r="Y7" s="34"/>
      <c r="Z7" s="34"/>
      <c r="AA7" s="34">
        <v>52</v>
      </c>
      <c r="AB7" s="34"/>
      <c r="AC7" s="35">
        <f t="shared" ref="AC7:AC28" si="0">D7*1+E7*999+F7*499+G7*75+H7*50+I7*30+K7*20+L7*19+M7*10+P7*9+N7*10+J7*29+S7*191+V7*4744+W7*110+X7*450+Y7*110+Z7*110+AA7*188+AB7*182+U7*30+T7*350+R7*4+Q7*5+O7*9</f>
        <v>50493</v>
      </c>
      <c r="AD7" s="34">
        <f t="shared" ref="AD7:AD28" si="1">D7*1</f>
        <v>24817</v>
      </c>
      <c r="AE7" s="36">
        <f t="shared" ref="AE7:AE28" si="2">D7*2.75%</f>
        <v>682.46749999999997</v>
      </c>
      <c r="AF7" s="36">
        <f t="shared" ref="AF7:AF28" si="3">AD7*0.95%</f>
        <v>235.76149999999998</v>
      </c>
      <c r="AG7" s="36">
        <f>SUM(E7*999+F7*499+G7*75+H7*50+I7*30+K7*20+L7*19+M7*10+P7*9+N7*10+J7*29+R7*4+Q7*5+O7*9)*2.8%</f>
        <v>124.32</v>
      </c>
      <c r="AH7" s="36">
        <f t="shared" ref="AH7:AH28" si="4">SUM(E7*999+F7*499+G7*75+H7*50+I7*30+J7*29+K7*20+L7*19+M7*10+N7*10+O7*9+P7*9+Q7*5+R7*4)*0.95%</f>
        <v>42.18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692.36749999999995</v>
      </c>
      <c r="AP7" s="39"/>
      <c r="AQ7" s="40">
        <v>283</v>
      </c>
      <c r="AR7" s="41">
        <f>AC7-AE7-AG7-AJ7-AK7-AL7-AM7-AN7-AP7-AQ7</f>
        <v>49403.212500000001</v>
      </c>
      <c r="AS7" s="42">
        <f t="shared" ref="AS7:AS19" si="5">AF7+AH7+AI7</f>
        <v>277.94149999999996</v>
      </c>
      <c r="AT7" s="43">
        <f t="shared" ref="AT7:AT19" si="6">AS7-AQ7-AN7</f>
        <v>-5.0585000000000377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7299</v>
      </c>
      <c r="E8" s="48"/>
      <c r="F8" s="47"/>
      <c r="G8" s="48"/>
      <c r="H8" s="48"/>
      <c r="I8" s="48"/>
      <c r="J8" s="48"/>
      <c r="K8" s="48">
        <v>20</v>
      </c>
      <c r="L8" s="48"/>
      <c r="M8" s="48">
        <v>100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9869</v>
      </c>
      <c r="AD8" s="31">
        <f t="shared" si="1"/>
        <v>7299</v>
      </c>
      <c r="AE8" s="49">
        <f t="shared" si="2"/>
        <v>200.7225</v>
      </c>
      <c r="AF8" s="49">
        <f t="shared" si="3"/>
        <v>69.340499999999992</v>
      </c>
      <c r="AG8" s="36">
        <f t="shared" ref="AG8:AG28" si="7">SUM(E8*999+F8*499+G8*75+H8*50+I8*30+K8*20+L8*19+M8*10+P8*9+N8*10+J8*29+R8*4+Q8*5+O8*9)*2.75%</f>
        <v>70.674999999999997</v>
      </c>
      <c r="AH8" s="49">
        <f t="shared" si="4"/>
        <v>24.414999999999999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207.5975</v>
      </c>
      <c r="AP8" s="51"/>
      <c r="AQ8" s="40">
        <v>120</v>
      </c>
      <c r="AR8" s="41">
        <f t="shared" ref="AR8:AR28" si="10">AC8-AE8-AG8-AJ8-AK8-AL8-AM8-AN8-AP8-AQ8</f>
        <v>9477.6025000000009</v>
      </c>
      <c r="AS8" s="52">
        <f t="shared" si="5"/>
        <v>93.755499999999984</v>
      </c>
      <c r="AT8" s="53">
        <f t="shared" si="6"/>
        <v>-26.244500000000016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15976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200</v>
      </c>
      <c r="N9" s="48"/>
      <c r="O9" s="48"/>
      <c r="P9" s="48">
        <v>250</v>
      </c>
      <c r="Q9" s="31"/>
      <c r="R9" s="31"/>
      <c r="S9" s="31">
        <v>15</v>
      </c>
      <c r="T9" s="31"/>
      <c r="U9" s="31"/>
      <c r="V9" s="31"/>
      <c r="W9" s="31"/>
      <c r="X9" s="31"/>
      <c r="Y9" s="31"/>
      <c r="Z9" s="31"/>
      <c r="AA9" s="31">
        <v>7</v>
      </c>
      <c r="AB9" s="31"/>
      <c r="AC9" s="35">
        <f t="shared" si="0"/>
        <v>26407</v>
      </c>
      <c r="AD9" s="31">
        <f t="shared" si="1"/>
        <v>15976</v>
      </c>
      <c r="AE9" s="49">
        <f t="shared" si="2"/>
        <v>439.34</v>
      </c>
      <c r="AF9" s="49">
        <f t="shared" si="3"/>
        <v>151.77199999999999</v>
      </c>
      <c r="AG9" s="36">
        <f t="shared" si="7"/>
        <v>171.875</v>
      </c>
      <c r="AH9" s="49">
        <f t="shared" si="4"/>
        <v>59.375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454.46499999999997</v>
      </c>
      <c r="AP9" s="51"/>
      <c r="AQ9" s="40">
        <v>135</v>
      </c>
      <c r="AR9" s="41">
        <f t="shared" si="10"/>
        <v>25660.785</v>
      </c>
      <c r="AS9" s="52">
        <f t="shared" si="5"/>
        <v>211.14699999999999</v>
      </c>
      <c r="AT9" s="53">
        <f t="shared" si="6"/>
        <v>76.146999999999991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6072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>
        <v>250</v>
      </c>
      <c r="Q10" s="31"/>
      <c r="R10" s="31"/>
      <c r="S10" s="31">
        <v>25</v>
      </c>
      <c r="T10" s="31"/>
      <c r="U10" s="31"/>
      <c r="V10" s="31"/>
      <c r="W10" s="31"/>
      <c r="X10" s="31"/>
      <c r="Y10" s="31"/>
      <c r="Z10" s="31"/>
      <c r="AA10" s="31">
        <v>25</v>
      </c>
      <c r="AB10" s="31"/>
      <c r="AC10" s="35">
        <f t="shared" si="0"/>
        <v>18797</v>
      </c>
      <c r="AD10" s="31">
        <f>D10*1</f>
        <v>6072</v>
      </c>
      <c r="AE10" s="49">
        <f>D10*2.75%</f>
        <v>166.98</v>
      </c>
      <c r="AF10" s="49">
        <f>AD10*0.95%</f>
        <v>57.683999999999997</v>
      </c>
      <c r="AG10" s="36">
        <f t="shared" si="7"/>
        <v>89.375</v>
      </c>
      <c r="AH10" s="49">
        <f t="shared" si="4"/>
        <v>30.875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176.60499999999999</v>
      </c>
      <c r="AP10" s="51"/>
      <c r="AQ10" s="40">
        <v>40</v>
      </c>
      <c r="AR10" s="41">
        <f t="shared" si="10"/>
        <v>18500.645</v>
      </c>
      <c r="AS10" s="52">
        <f>AF10+AH10+AI10</f>
        <v>88.558999999999997</v>
      </c>
      <c r="AT10" s="53">
        <f>AS10-AQ10-AN10</f>
        <v>48.558999999999997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5703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5703</v>
      </c>
      <c r="AD11" s="31">
        <f t="shared" si="1"/>
        <v>5703</v>
      </c>
      <c r="AE11" s="49">
        <f t="shared" si="2"/>
        <v>156.83250000000001</v>
      </c>
      <c r="AF11" s="49">
        <f t="shared" si="3"/>
        <v>54.1785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156.83250000000001</v>
      </c>
      <c r="AP11" s="51"/>
      <c r="AQ11" s="40">
        <v>46</v>
      </c>
      <c r="AR11" s="41">
        <f t="shared" si="10"/>
        <v>5500.1674999999996</v>
      </c>
      <c r="AS11" s="52">
        <f t="shared" si="5"/>
        <v>54.1785</v>
      </c>
      <c r="AT11" s="53">
        <f t="shared" si="6"/>
        <v>8.1784999999999997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5000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>
        <v>250</v>
      </c>
      <c r="Q12" s="31"/>
      <c r="R12" s="31"/>
      <c r="S12" s="31">
        <v>25</v>
      </c>
      <c r="T12" s="31"/>
      <c r="U12" s="31"/>
      <c r="V12" s="31"/>
      <c r="W12" s="31"/>
      <c r="X12" s="31"/>
      <c r="Y12" s="31"/>
      <c r="Z12" s="31"/>
      <c r="AA12" s="31">
        <v>50</v>
      </c>
      <c r="AB12" s="31"/>
      <c r="AC12" s="35">
        <f t="shared" si="0"/>
        <v>24425</v>
      </c>
      <c r="AD12" s="31">
        <f>D12*1</f>
        <v>5000</v>
      </c>
      <c r="AE12" s="49">
        <f>D12*2.75%</f>
        <v>137.5</v>
      </c>
      <c r="AF12" s="49">
        <f>AD12*0.95%</f>
        <v>47.5</v>
      </c>
      <c r="AG12" s="36">
        <f t="shared" si="7"/>
        <v>144.375</v>
      </c>
      <c r="AH12" s="49">
        <f t="shared" si="4"/>
        <v>49.875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149.875</v>
      </c>
      <c r="AP12" s="51"/>
      <c r="AQ12" s="40">
        <v>142</v>
      </c>
      <c r="AR12" s="41">
        <f t="shared" si="10"/>
        <v>24001.125</v>
      </c>
      <c r="AS12" s="52">
        <f>AF12+AH12+AI12</f>
        <v>97.375</v>
      </c>
      <c r="AT12" s="53">
        <f>AS12-AQ12-AN12</f>
        <v>-44.625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8841</v>
      </c>
      <c r="E13" s="48"/>
      <c r="F13" s="47"/>
      <c r="G13" s="48"/>
      <c r="H13" s="48"/>
      <c r="I13" s="48"/>
      <c r="J13" s="48"/>
      <c r="K13" s="48">
        <v>100</v>
      </c>
      <c r="L13" s="48"/>
      <c r="M13" s="48">
        <v>100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11841</v>
      </c>
      <c r="AD13" s="31">
        <f t="shared" si="1"/>
        <v>8841</v>
      </c>
      <c r="AE13" s="49">
        <f t="shared" si="2"/>
        <v>243.1275</v>
      </c>
      <c r="AF13" s="49">
        <f t="shared" si="3"/>
        <v>83.989499999999992</v>
      </c>
      <c r="AG13" s="36">
        <f t="shared" si="7"/>
        <v>82.5</v>
      </c>
      <c r="AH13" s="49">
        <f t="shared" si="4"/>
        <v>28.5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248.6275</v>
      </c>
      <c r="AP13" s="51"/>
      <c r="AQ13" s="40">
        <v>74</v>
      </c>
      <c r="AR13" s="41">
        <f t="shared" si="10"/>
        <v>11441.372499999999</v>
      </c>
      <c r="AS13" s="52">
        <f t="shared" si="5"/>
        <v>112.48949999999999</v>
      </c>
      <c r="AT13" s="53">
        <f>AS13-AQ13-AN13</f>
        <v>38.489499999999992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17183</v>
      </c>
      <c r="E14" s="48"/>
      <c r="F14" s="47"/>
      <c r="G14" s="48"/>
      <c r="H14" s="48"/>
      <c r="I14" s="48"/>
      <c r="J14" s="48"/>
      <c r="K14" s="48"/>
      <c r="L14" s="48"/>
      <c r="M14" s="48">
        <v>200</v>
      </c>
      <c r="N14" s="48"/>
      <c r="O14" s="48"/>
      <c r="P14" s="48">
        <v>150</v>
      </c>
      <c r="Q14" s="31"/>
      <c r="R14" s="31"/>
      <c r="S14" s="31">
        <v>30</v>
      </c>
      <c r="T14" s="31"/>
      <c r="U14" s="31"/>
      <c r="V14" s="31"/>
      <c r="W14" s="31"/>
      <c r="X14" s="31"/>
      <c r="Y14" s="31"/>
      <c r="Z14" s="31"/>
      <c r="AA14" s="31">
        <v>20</v>
      </c>
      <c r="AB14" s="31"/>
      <c r="AC14" s="35">
        <f t="shared" si="0"/>
        <v>30023</v>
      </c>
      <c r="AD14" s="31">
        <f t="shared" si="1"/>
        <v>17183</v>
      </c>
      <c r="AE14" s="49">
        <f t="shared" si="2"/>
        <v>472.53250000000003</v>
      </c>
      <c r="AF14" s="49">
        <f t="shared" si="3"/>
        <v>163.23849999999999</v>
      </c>
      <c r="AG14" s="36">
        <f t="shared" si="7"/>
        <v>92.125</v>
      </c>
      <c r="AH14" s="49">
        <f t="shared" si="4"/>
        <v>31.824999999999999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482.15750000000003</v>
      </c>
      <c r="AP14" s="51"/>
      <c r="AQ14" s="40">
        <v>288</v>
      </c>
      <c r="AR14" s="41">
        <f>AC14-AE14-AG14-AJ14-AK14-AL14-AM14-AN14-AP14-AQ14</f>
        <v>29170.342499999999</v>
      </c>
      <c r="AS14" s="52">
        <f t="shared" si="5"/>
        <v>195.06349999999998</v>
      </c>
      <c r="AT14" s="60">
        <f t="shared" si="6"/>
        <v>-92.936500000000024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5140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>
        <v>0</v>
      </c>
      <c r="AB15" s="31"/>
      <c r="AC15" s="35">
        <f t="shared" si="0"/>
        <v>5140</v>
      </c>
      <c r="AD15" s="31">
        <f t="shared" si="1"/>
        <v>5140</v>
      </c>
      <c r="AE15" s="49">
        <f t="shared" si="2"/>
        <v>141.35</v>
      </c>
      <c r="AF15" s="49">
        <f t="shared" si="3"/>
        <v>48.83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141.35</v>
      </c>
      <c r="AP15" s="51"/>
      <c r="AQ15" s="40"/>
      <c r="AR15" s="41">
        <f t="shared" si="10"/>
        <v>4998.6499999999996</v>
      </c>
      <c r="AS15" s="52">
        <f>AF15+AH15+AI15</f>
        <v>48.83</v>
      </c>
      <c r="AT15" s="53">
        <f>AS15-AQ15-AN15</f>
        <v>48.83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14434</v>
      </c>
      <c r="E16" s="48"/>
      <c r="F16" s="47"/>
      <c r="G16" s="48"/>
      <c r="H16" s="48"/>
      <c r="I16" s="48"/>
      <c r="J16" s="48"/>
      <c r="K16" s="48">
        <v>10</v>
      </c>
      <c r="L16" s="48"/>
      <c r="M16" s="48">
        <v>20</v>
      </c>
      <c r="N16" s="48"/>
      <c r="O16" s="48"/>
      <c r="P16" s="48">
        <v>320</v>
      </c>
      <c r="Q16" s="31"/>
      <c r="R16" s="31"/>
      <c r="S16" s="31">
        <v>14</v>
      </c>
      <c r="T16" s="31"/>
      <c r="U16" s="31"/>
      <c r="V16" s="31"/>
      <c r="W16" s="31"/>
      <c r="X16" s="31"/>
      <c r="Y16" s="31"/>
      <c r="Z16" s="31"/>
      <c r="AA16" s="31">
        <v>9</v>
      </c>
      <c r="AB16" s="31"/>
      <c r="AC16" s="35">
        <f t="shared" si="0"/>
        <v>22080</v>
      </c>
      <c r="AD16" s="31">
        <f t="shared" si="1"/>
        <v>14434</v>
      </c>
      <c r="AE16" s="49">
        <f t="shared" si="2"/>
        <v>396.935</v>
      </c>
      <c r="AF16" s="49">
        <f t="shared" si="3"/>
        <v>137.12299999999999</v>
      </c>
      <c r="AG16" s="36">
        <f t="shared" si="7"/>
        <v>90.2</v>
      </c>
      <c r="AH16" s="49">
        <f t="shared" si="4"/>
        <v>31.16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406.56</v>
      </c>
      <c r="AP16" s="51"/>
      <c r="AQ16" s="40">
        <v>123</v>
      </c>
      <c r="AR16" s="41">
        <f>AC16-AE16-AG16-AJ16-AK16-AL16-AM16-AN16-AP16-AQ16</f>
        <v>21469.864999999998</v>
      </c>
      <c r="AS16" s="52">
        <f t="shared" si="5"/>
        <v>168.28299999999999</v>
      </c>
      <c r="AT16" s="53">
        <f t="shared" si="6"/>
        <v>45.282999999999987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18144</v>
      </c>
      <c r="E17" s="48"/>
      <c r="F17" s="47"/>
      <c r="G17" s="48"/>
      <c r="H17" s="48"/>
      <c r="I17" s="48"/>
      <c r="J17" s="48"/>
      <c r="K17" s="48">
        <v>100</v>
      </c>
      <c r="L17" s="48"/>
      <c r="M17" s="48">
        <v>100</v>
      </c>
      <c r="N17" s="48"/>
      <c r="O17" s="48"/>
      <c r="P17" s="48">
        <v>180</v>
      </c>
      <c r="Q17" s="31"/>
      <c r="R17" s="31"/>
      <c r="S17" s="31">
        <v>35</v>
      </c>
      <c r="T17" s="31"/>
      <c r="U17" s="31"/>
      <c r="V17" s="31"/>
      <c r="W17" s="31"/>
      <c r="X17" s="31"/>
      <c r="Y17" s="31"/>
      <c r="Z17" s="31"/>
      <c r="AA17" s="31">
        <v>12</v>
      </c>
      <c r="AB17" s="31"/>
      <c r="AC17" s="35">
        <f t="shared" si="0"/>
        <v>31705</v>
      </c>
      <c r="AD17" s="31">
        <f>D17*1</f>
        <v>18144</v>
      </c>
      <c r="AE17" s="49">
        <f>D17*2.75%</f>
        <v>498.96</v>
      </c>
      <c r="AF17" s="49">
        <f>AD17*0.95%</f>
        <v>172.36799999999999</v>
      </c>
      <c r="AG17" s="36">
        <f t="shared" si="7"/>
        <v>127.05</v>
      </c>
      <c r="AH17" s="49">
        <f t="shared" si="4"/>
        <v>43.89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509.41</v>
      </c>
      <c r="AP17" s="51"/>
      <c r="AQ17" s="40">
        <v>150</v>
      </c>
      <c r="AR17" s="41">
        <f>AC17-AE17-AG17-AJ17-AK17-AL17-AM17-AN17-AP17-AQ17</f>
        <v>30928.99</v>
      </c>
      <c r="AS17" s="52">
        <f>AF17+AH17+AI17</f>
        <v>216.25799999999998</v>
      </c>
      <c r="AT17" s="53">
        <f>AS17-AQ17-AN17</f>
        <v>66.257999999999981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10811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10811</v>
      </c>
      <c r="AD18" s="31">
        <f>D18*1</f>
        <v>10811</v>
      </c>
      <c r="AE18" s="49">
        <f>D18*2.75%</f>
        <v>297.30250000000001</v>
      </c>
      <c r="AF18" s="49">
        <f>AD18*0.95%</f>
        <v>102.7045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297.30250000000001</v>
      </c>
      <c r="AP18" s="51"/>
      <c r="AQ18" s="40"/>
      <c r="AR18" s="41">
        <f t="shared" si="10"/>
        <v>10513.6975</v>
      </c>
      <c r="AS18" s="52">
        <f>AF18+AH18+AI18</f>
        <v>102.7045</v>
      </c>
      <c r="AT18" s="53">
        <f>AS18-AQ18-AN18</f>
        <v>102.7045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12942</v>
      </c>
      <c r="E19" s="48"/>
      <c r="F19" s="47"/>
      <c r="G19" s="48"/>
      <c r="H19" s="48"/>
      <c r="I19" s="48"/>
      <c r="J19" s="48"/>
      <c r="K19" s="48">
        <v>100</v>
      </c>
      <c r="L19" s="48"/>
      <c r="M19" s="48">
        <v>100</v>
      </c>
      <c r="N19" s="48"/>
      <c r="O19" s="48"/>
      <c r="P19" s="48">
        <v>100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>
        <v>25</v>
      </c>
      <c r="AB19" s="31"/>
      <c r="AC19" s="35">
        <f t="shared" si="0"/>
        <v>31092</v>
      </c>
      <c r="AD19" s="31">
        <f t="shared" si="1"/>
        <v>12942</v>
      </c>
      <c r="AE19" s="49">
        <f t="shared" si="2"/>
        <v>355.90500000000003</v>
      </c>
      <c r="AF19" s="49">
        <f t="shared" si="3"/>
        <v>122.949</v>
      </c>
      <c r="AG19" s="36">
        <f t="shared" si="7"/>
        <v>107.25</v>
      </c>
      <c r="AH19" s="49">
        <f t="shared" si="4"/>
        <v>37.049999999999997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364.15500000000003</v>
      </c>
      <c r="AP19" s="51"/>
      <c r="AQ19" s="63">
        <v>553</v>
      </c>
      <c r="AR19" s="64">
        <f t="shared" si="10"/>
        <v>30075.845000000001</v>
      </c>
      <c r="AS19" s="52">
        <f t="shared" si="5"/>
        <v>159.999</v>
      </c>
      <c r="AT19" s="52">
        <f t="shared" si="6"/>
        <v>-393.00099999999998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4112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4112</v>
      </c>
      <c r="AD20" s="31">
        <f t="shared" si="1"/>
        <v>4112</v>
      </c>
      <c r="AE20" s="49">
        <f t="shared" si="2"/>
        <v>113.08</v>
      </c>
      <c r="AF20" s="49">
        <f t="shared" si="3"/>
        <v>39.064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113.08</v>
      </c>
      <c r="AP20" s="51"/>
      <c r="AQ20" s="63">
        <v>50</v>
      </c>
      <c r="AR20" s="64">
        <f>AC20-AE20-AG20-AJ20-AK20-AL20-AM20-AN20-AP20-AQ20</f>
        <v>3948.92</v>
      </c>
      <c r="AS20" s="52">
        <f>AF20+AH20+AI20</f>
        <v>39.064</v>
      </c>
      <c r="AT20" s="52">
        <f>AS20-AQ20-AN20</f>
        <v>-10.936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0</v>
      </c>
      <c r="AD21" s="31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27339</v>
      </c>
      <c r="E22" s="48"/>
      <c r="F22" s="47"/>
      <c r="G22" s="48"/>
      <c r="H22" s="48"/>
      <c r="I22" s="48"/>
      <c r="J22" s="48"/>
      <c r="K22" s="48">
        <v>100</v>
      </c>
      <c r="L22" s="48"/>
      <c r="M22" s="48"/>
      <c r="N22" s="48"/>
      <c r="O22" s="48">
        <v>50</v>
      </c>
      <c r="P22" s="48">
        <v>250</v>
      </c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25</v>
      </c>
      <c r="AB22" s="31"/>
      <c r="AC22" s="35">
        <f t="shared" si="0"/>
        <v>37694</v>
      </c>
      <c r="AD22" s="31">
        <f t="shared" si="1"/>
        <v>27339</v>
      </c>
      <c r="AE22" s="49">
        <f t="shared" si="2"/>
        <v>751.82249999999999</v>
      </c>
      <c r="AF22" s="49">
        <f t="shared" si="3"/>
        <v>259.72050000000002</v>
      </c>
      <c r="AG22" s="36">
        <f t="shared" si="7"/>
        <v>129.25</v>
      </c>
      <c r="AH22" s="49">
        <f t="shared" si="4"/>
        <v>44.65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762.82249999999999</v>
      </c>
      <c r="AP22" s="51"/>
      <c r="AQ22" s="63">
        <v>232</v>
      </c>
      <c r="AR22" s="65">
        <f>AC22-AE22-AG22-AJ22-AK22-AL22-AM22-AN22-AP22-AQ22</f>
        <v>36580.927499999998</v>
      </c>
      <c r="AS22" s="52">
        <f>AF22+AH22+AI22</f>
        <v>304.37049999999999</v>
      </c>
      <c r="AT22" s="52">
        <f>AS22-AQ22-AN22</f>
        <v>72.370499999999993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7298</v>
      </c>
      <c r="AD23" s="31">
        <f t="shared" si="1"/>
        <v>7298</v>
      </c>
      <c r="AE23" s="49">
        <f t="shared" si="2"/>
        <v>200.69499999999999</v>
      </c>
      <c r="AF23" s="49">
        <f t="shared" si="3"/>
        <v>69.331000000000003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200.69499999999999</v>
      </c>
      <c r="AP23" s="51"/>
      <c r="AQ23" s="63">
        <v>100</v>
      </c>
      <c r="AR23" s="65">
        <f t="shared" si="10"/>
        <v>6997.3050000000003</v>
      </c>
      <c r="AS23" s="52">
        <f t="shared" si="11"/>
        <v>69.331000000000003</v>
      </c>
      <c r="AT23" s="52">
        <f t="shared" si="12"/>
        <v>-30.668999999999997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12314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>
        <v>100</v>
      </c>
      <c r="Q24" s="31"/>
      <c r="R24" s="31"/>
      <c r="S24" s="31">
        <v>45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24989</v>
      </c>
      <c r="AD24" s="31">
        <f t="shared" si="1"/>
        <v>12314</v>
      </c>
      <c r="AE24" s="49">
        <f t="shared" si="2"/>
        <v>338.63499999999999</v>
      </c>
      <c r="AF24" s="49">
        <f t="shared" si="3"/>
        <v>116.983</v>
      </c>
      <c r="AG24" s="36">
        <f t="shared" si="7"/>
        <v>60.5</v>
      </c>
      <c r="AH24" s="49">
        <f t="shared" si="4"/>
        <v>20.9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343.58499999999998</v>
      </c>
      <c r="AP24" s="51"/>
      <c r="AQ24" s="63">
        <v>120</v>
      </c>
      <c r="AR24" s="65">
        <f t="shared" si="10"/>
        <v>24469.865000000002</v>
      </c>
      <c r="AS24" s="52">
        <f t="shared" si="11"/>
        <v>137.88300000000001</v>
      </c>
      <c r="AT24" s="52">
        <f t="shared" si="12"/>
        <v>17.88300000000001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10591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0</v>
      </c>
      <c r="AB25" s="31">
        <v>0</v>
      </c>
      <c r="AC25" s="35">
        <f t="shared" si="0"/>
        <v>10591</v>
      </c>
      <c r="AD25" s="31">
        <f t="shared" si="1"/>
        <v>10591</v>
      </c>
      <c r="AE25" s="49">
        <f t="shared" si="2"/>
        <v>291.2525</v>
      </c>
      <c r="AF25" s="49">
        <f t="shared" si="3"/>
        <v>100.61449999999999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291.2525</v>
      </c>
      <c r="AP25" s="51"/>
      <c r="AQ25" s="63">
        <v>100</v>
      </c>
      <c r="AR25" s="65">
        <f t="shared" si="10"/>
        <v>10199.747499999999</v>
      </c>
      <c r="AS25" s="52">
        <f t="shared" si="11"/>
        <v>100.61449999999999</v>
      </c>
      <c r="AT25" s="52">
        <f t="shared" si="12"/>
        <v>0.6144999999999925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12211</v>
      </c>
      <c r="E26" s="48"/>
      <c r="F26" s="47"/>
      <c r="G26" s="48"/>
      <c r="H26" s="48"/>
      <c r="I26" s="48"/>
      <c r="J26" s="48"/>
      <c r="K26" s="47">
        <v>130</v>
      </c>
      <c r="L26" s="48"/>
      <c r="M26" s="48">
        <v>200</v>
      </c>
      <c r="N26" s="48"/>
      <c r="O26" s="48"/>
      <c r="P26" s="48">
        <v>150</v>
      </c>
      <c r="Q26" s="31"/>
      <c r="R26" s="31"/>
      <c r="S26" s="31">
        <v>35</v>
      </c>
      <c r="T26" s="31"/>
      <c r="U26" s="31"/>
      <c r="V26" s="31"/>
      <c r="W26" s="31"/>
      <c r="X26" s="31"/>
      <c r="Y26" s="31"/>
      <c r="Z26" s="31"/>
      <c r="AA26" s="31">
        <v>20</v>
      </c>
      <c r="AB26" s="31"/>
      <c r="AC26" s="35">
        <f t="shared" si="0"/>
        <v>28606</v>
      </c>
      <c r="AD26" s="31">
        <f t="shared" si="1"/>
        <v>12211</v>
      </c>
      <c r="AE26" s="49">
        <f t="shared" si="2"/>
        <v>335.80250000000001</v>
      </c>
      <c r="AF26" s="49">
        <f t="shared" si="3"/>
        <v>116.00449999999999</v>
      </c>
      <c r="AG26" s="36">
        <f t="shared" si="7"/>
        <v>163.625</v>
      </c>
      <c r="AH26" s="49">
        <f t="shared" si="4"/>
        <v>56.524999999999999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349.0025</v>
      </c>
      <c r="AP26" s="51"/>
      <c r="AQ26" s="63">
        <v>147</v>
      </c>
      <c r="AR26" s="65">
        <f t="shared" si="10"/>
        <v>27959.572499999998</v>
      </c>
      <c r="AS26" s="52">
        <f t="shared" si="11"/>
        <v>172.52949999999998</v>
      </c>
      <c r="AT26" s="52">
        <f t="shared" si="12"/>
        <v>25.529499999999985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5756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5756</v>
      </c>
      <c r="AD27" s="31">
        <f t="shared" si="1"/>
        <v>5756</v>
      </c>
      <c r="AE27" s="49">
        <f t="shared" si="2"/>
        <v>158.29</v>
      </c>
      <c r="AF27" s="49">
        <f t="shared" si="3"/>
        <v>54.682000000000002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158.29</v>
      </c>
      <c r="AP27" s="51"/>
      <c r="AQ27" s="63">
        <v>150</v>
      </c>
      <c r="AR27" s="65">
        <f t="shared" si="10"/>
        <v>5447.71</v>
      </c>
      <c r="AS27" s="52">
        <f t="shared" si="11"/>
        <v>54.682000000000002</v>
      </c>
      <c r="AT27" s="52">
        <f t="shared" si="12"/>
        <v>-95.317999999999998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>SUM(D7:D27)</f>
        <v>231983</v>
      </c>
      <c r="E29" s="81">
        <f t="shared" ref="E29:AT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910</v>
      </c>
      <c r="L29" s="81">
        <f t="shared" ref="L29:N29" si="14">SUM(L7:L18)</f>
        <v>0</v>
      </c>
      <c r="M29" s="81">
        <f>SUM(M7:M27)</f>
        <v>1350</v>
      </c>
      <c r="N29" s="81">
        <f t="shared" si="14"/>
        <v>0</v>
      </c>
      <c r="O29" s="81">
        <f>SUM(O7:O27)</f>
        <v>140</v>
      </c>
      <c r="P29" s="81">
        <f>SUM(P7:P27)</f>
        <v>2200</v>
      </c>
      <c r="Q29" s="81">
        <f t="shared" si="13"/>
        <v>0</v>
      </c>
      <c r="R29" s="81">
        <f t="shared" si="13"/>
        <v>0</v>
      </c>
      <c r="S29" s="81">
        <f>SUM(S7:S27)</f>
        <v>339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81">
        <f t="shared" si="13"/>
        <v>0</v>
      </c>
      <c r="X29" s="81">
        <f t="shared" si="13"/>
        <v>0</v>
      </c>
      <c r="Y29" s="81">
        <f t="shared" si="13"/>
        <v>0</v>
      </c>
      <c r="Z29" s="81">
        <f t="shared" si="13"/>
        <v>0</v>
      </c>
      <c r="AA29" s="81">
        <f t="shared" si="13"/>
        <v>255</v>
      </c>
      <c r="AB29" s="81">
        <f t="shared" si="13"/>
        <v>0</v>
      </c>
      <c r="AC29" s="82">
        <f t="shared" si="13"/>
        <v>397432</v>
      </c>
      <c r="AD29" s="82">
        <f t="shared" si="13"/>
        <v>231983</v>
      </c>
      <c r="AE29" s="82">
        <f t="shared" si="13"/>
        <v>6379.5324999999993</v>
      </c>
      <c r="AF29" s="82">
        <f t="shared" si="13"/>
        <v>2203.8384999999994</v>
      </c>
      <c r="AG29" s="82">
        <f t="shared" si="13"/>
        <v>1453.12</v>
      </c>
      <c r="AH29" s="82">
        <f t="shared" si="13"/>
        <v>501.21999999999997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6506.0324999999984</v>
      </c>
      <c r="AP29" s="82">
        <f t="shared" si="13"/>
        <v>0</v>
      </c>
      <c r="AQ29" s="84">
        <f t="shared" si="13"/>
        <v>2853</v>
      </c>
      <c r="AR29" s="85">
        <f>SUM(AR7:AR28)</f>
        <v>386746.34749999997</v>
      </c>
      <c r="AS29" s="85">
        <f>SUM(AS7:AS28)</f>
        <v>2705.0585000000001</v>
      </c>
      <c r="AT29" s="85">
        <f t="shared" si="13"/>
        <v>-147.94150000000013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4"/>
      <c r="C30" s="89"/>
      <c r="D30" s="90">
        <f t="shared" ref="D30:AB30" si="15">D4+D5-D29</f>
        <v>300335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3090</v>
      </c>
      <c r="L30" s="90">
        <f t="shared" si="15"/>
        <v>0</v>
      </c>
      <c r="M30" s="90">
        <f t="shared" si="15"/>
        <v>1650</v>
      </c>
      <c r="N30" s="90">
        <f t="shared" si="15"/>
        <v>0</v>
      </c>
      <c r="O30" s="90">
        <f t="shared" si="15"/>
        <v>1360</v>
      </c>
      <c r="P30" s="90">
        <f t="shared" si="15"/>
        <v>3800</v>
      </c>
      <c r="Q30" s="90">
        <f t="shared" si="15"/>
        <v>0</v>
      </c>
      <c r="R30" s="90">
        <f t="shared" si="15"/>
        <v>0</v>
      </c>
      <c r="S30" s="90">
        <f t="shared" si="15"/>
        <v>1161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 t="shared" si="15"/>
        <v>300</v>
      </c>
      <c r="AA30" s="90">
        <f t="shared" si="15"/>
        <v>745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>
        <v>-100</v>
      </c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85" t="s">
        <v>73</v>
      </c>
      <c r="E32" s="285"/>
      <c r="F32" s="285"/>
      <c r="G32" s="285"/>
      <c r="H32" s="285"/>
      <c r="I32" s="285"/>
      <c r="J32" s="285"/>
      <c r="K32" s="285"/>
      <c r="L32" s="285"/>
      <c r="M32" s="285"/>
      <c r="O32" s="99"/>
      <c r="P32" s="44" t="s">
        <v>74</v>
      </c>
      <c r="Q32" s="5"/>
      <c r="R32" s="5"/>
      <c r="S32" s="5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278" t="s">
        <v>76</v>
      </c>
      <c r="E33" s="278"/>
      <c r="F33" s="278"/>
      <c r="G33" s="278"/>
      <c r="H33" s="278"/>
      <c r="I33" s="278"/>
      <c r="J33" s="278"/>
      <c r="K33" s="278"/>
      <c r="L33" s="101"/>
      <c r="M33" s="101">
        <v>386746.34749999997</v>
      </c>
      <c r="P33" s="5"/>
      <c r="Q33" s="5"/>
      <c r="R33" s="5"/>
      <c r="AR33" s="102"/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9" t="s">
        <v>77</v>
      </c>
      <c r="E34" s="279"/>
      <c r="F34" s="279"/>
      <c r="G34" s="279"/>
      <c r="H34" s="279"/>
      <c r="I34" s="279"/>
      <c r="J34" s="279"/>
      <c r="K34" s="279"/>
      <c r="L34" s="47"/>
      <c r="M34" s="104"/>
      <c r="N34" s="44"/>
      <c r="O34" s="44"/>
      <c r="P34" s="5"/>
      <c r="Q34" s="5"/>
      <c r="AC34" s="99"/>
      <c r="AQ34" s="5"/>
      <c r="AR34" s="67">
        <v>10200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6"/>
      <c r="E35" s="276"/>
      <c r="F35" s="276"/>
      <c r="G35" s="276"/>
      <c r="H35" s="276"/>
      <c r="I35" s="276"/>
      <c r="J35" s="276"/>
      <c r="K35" s="276"/>
      <c r="L35" s="31"/>
      <c r="M35" s="61">
        <f>M33+M34</f>
        <v>386746.34749999997</v>
      </c>
      <c r="O35" s="5"/>
      <c r="P35" s="5"/>
      <c r="Q35" s="5"/>
      <c r="AQ35" s="5"/>
      <c r="AR35" s="67"/>
      <c r="AS35" s="67" t="s">
        <v>66</v>
      </c>
      <c r="AT35" s="67"/>
    </row>
    <row r="36" spans="1:48" ht="15.75">
      <c r="A36" s="5"/>
      <c r="B36" s="5"/>
      <c r="C36" s="56"/>
      <c r="D36" s="280" t="s">
        <v>78</v>
      </c>
      <c r="E36" s="280"/>
      <c r="F36" s="280"/>
      <c r="G36" s="280"/>
      <c r="H36" s="280"/>
      <c r="I36" s="280"/>
      <c r="J36" s="280"/>
      <c r="K36" s="280"/>
      <c r="L36" s="31"/>
      <c r="M36" s="104">
        <v>142698</v>
      </c>
      <c r="O36" s="5"/>
      <c r="P36" s="5"/>
      <c r="Q36" s="5"/>
      <c r="AQ36" s="5"/>
      <c r="AR36" s="67">
        <v>3948</v>
      </c>
      <c r="AS36" s="67" t="s">
        <v>64</v>
      </c>
      <c r="AT36" s="67"/>
    </row>
    <row r="37" spans="1:48" ht="15.75">
      <c r="A37" s="5"/>
      <c r="B37" s="5"/>
      <c r="C37" s="56"/>
      <c r="D37" s="278" t="s">
        <v>79</v>
      </c>
      <c r="E37" s="278"/>
      <c r="F37" s="278"/>
      <c r="G37" s="278"/>
      <c r="H37" s="278"/>
      <c r="I37" s="278"/>
      <c r="J37" s="278"/>
      <c r="K37" s="278"/>
      <c r="L37" s="105"/>
      <c r="M37" s="106">
        <f>M35-M36</f>
        <v>244048.34749999997</v>
      </c>
      <c r="O37" s="99"/>
      <c r="AR37" s="50">
        <v>10000</v>
      </c>
      <c r="AS37" s="67" t="s">
        <v>80</v>
      </c>
      <c r="AT37" s="67"/>
    </row>
    <row r="38" spans="1:48" ht="15.75">
      <c r="A38" s="107"/>
      <c r="B38" s="107"/>
      <c r="C38" s="56"/>
      <c r="D38" s="276" t="s">
        <v>81</v>
      </c>
      <c r="E38" s="276"/>
      <c r="F38" s="276"/>
      <c r="G38" s="276"/>
      <c r="H38" s="276"/>
      <c r="I38" s="276"/>
      <c r="J38" s="276"/>
      <c r="K38" s="276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276" t="s">
        <v>83</v>
      </c>
      <c r="E39" s="276"/>
      <c r="F39" s="276"/>
      <c r="G39" s="276"/>
      <c r="H39" s="276"/>
      <c r="I39" s="276"/>
      <c r="J39" s="276"/>
      <c r="K39" s="276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277" t="s">
        <v>85</v>
      </c>
      <c r="E40" s="277"/>
      <c r="F40" s="277"/>
      <c r="G40" s="277"/>
      <c r="H40" s="277"/>
      <c r="I40" s="277"/>
      <c r="J40" s="277"/>
      <c r="K40" s="277"/>
      <c r="L40" s="108"/>
      <c r="M40" s="109">
        <f>M36+M39</f>
        <v>142746.34749999997</v>
      </c>
      <c r="AO40" s="110"/>
      <c r="AR40" s="102">
        <v>100000</v>
      </c>
      <c r="AS40" s="102" t="s">
        <v>86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142698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695" priority="17" stopIfTrue="1" operator="greaterThan">
      <formula>0</formula>
    </cfRule>
  </conditionalFormatting>
  <conditionalFormatting sqref="AQ32">
    <cfRule type="cellIs" dxfId="694" priority="15" operator="greaterThan">
      <formula>$AQ$7:$AQ$18&lt;100</formula>
    </cfRule>
    <cfRule type="cellIs" dxfId="693" priority="16" operator="greaterThan">
      <formula>100</formula>
    </cfRule>
  </conditionalFormatting>
  <conditionalFormatting sqref="K4:P30 D30:J30 Q30:AB30">
    <cfRule type="cellIs" dxfId="692" priority="14" operator="equal">
      <formula>212030016606640</formula>
    </cfRule>
  </conditionalFormatting>
  <conditionalFormatting sqref="K4:K30 L29:P29 D30:J30 L30:AB30">
    <cfRule type="cellIs" dxfId="691" priority="12" operator="equal">
      <formula>$K$4</formula>
    </cfRule>
    <cfRule type="cellIs" dxfId="690" priority="13" operator="equal">
      <formula>2120</formula>
    </cfRule>
  </conditionalFormatting>
  <conditionalFormatting sqref="M4:N30 D30:L30">
    <cfRule type="cellIs" dxfId="689" priority="10" operator="equal">
      <formula>$M$4</formula>
    </cfRule>
    <cfRule type="cellIs" dxfId="688" priority="11" operator="equal">
      <formula>300</formula>
    </cfRule>
  </conditionalFormatting>
  <conditionalFormatting sqref="O4:O30">
    <cfRule type="cellIs" dxfId="687" priority="8" operator="equal">
      <formula>$O$4</formula>
    </cfRule>
    <cfRule type="cellIs" dxfId="686" priority="9" operator="equal">
      <formula>1660</formula>
    </cfRule>
  </conditionalFormatting>
  <conditionalFormatting sqref="P4:P30">
    <cfRule type="cellIs" dxfId="685" priority="6" operator="equal">
      <formula>$P$4</formula>
    </cfRule>
    <cfRule type="cellIs" dxfId="684" priority="7" operator="equal">
      <formula>6640</formula>
    </cfRule>
  </conditionalFormatting>
  <conditionalFormatting sqref="AT6:AT29">
    <cfRule type="cellIs" dxfId="683" priority="5" operator="lessThan">
      <formula>0</formula>
    </cfRule>
  </conditionalFormatting>
  <conditionalFormatting sqref="AT7:AT18">
    <cfRule type="cellIs" dxfId="682" priority="2" operator="lessThan">
      <formula>0</formula>
    </cfRule>
    <cfRule type="cellIs" dxfId="681" priority="3" operator="lessThan">
      <formula>0</formula>
    </cfRule>
    <cfRule type="cellIs" dxfId="680" priority="4" operator="lessThan">
      <formula>0</formula>
    </cfRule>
  </conditionalFormatting>
  <conditionalFormatting sqref="K4:K29 L29:P29">
    <cfRule type="cellIs" dxfId="679" priority="1" operator="equal">
      <formula>$K$4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C34" sqref="AC3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>
      <c r="A3" s="264" t="s">
        <v>123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7" t="s">
        <v>3</v>
      </c>
      <c r="B4" s="267"/>
      <c r="C4" s="143"/>
      <c r="D4" s="143">
        <v>799200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42">
        <v>1290</v>
      </c>
      <c r="L4" s="142">
        <v>0</v>
      </c>
      <c r="M4" s="267">
        <v>940</v>
      </c>
      <c r="N4" s="267"/>
      <c r="O4" s="142">
        <v>1220</v>
      </c>
      <c r="P4" s="142">
        <v>2220</v>
      </c>
      <c r="Q4" s="3">
        <v>0</v>
      </c>
      <c r="R4" s="3">
        <v>0</v>
      </c>
      <c r="S4" s="3">
        <v>821</v>
      </c>
      <c r="T4" s="3"/>
      <c r="U4" s="3"/>
      <c r="V4" s="3"/>
      <c r="W4" s="3"/>
      <c r="X4" s="3"/>
      <c r="Y4" s="3"/>
      <c r="Z4" s="3">
        <v>226</v>
      </c>
      <c r="AA4" s="3">
        <v>228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143"/>
      <c r="D5" s="143">
        <v>519480</v>
      </c>
      <c r="E5" s="119"/>
      <c r="F5" s="119"/>
      <c r="G5" s="119"/>
      <c r="H5" s="119"/>
      <c r="I5" s="119"/>
      <c r="J5" s="119"/>
      <c r="K5" s="142">
        <v>2000</v>
      </c>
      <c r="L5" s="142"/>
      <c r="M5" s="142">
        <v>2000</v>
      </c>
      <c r="N5" s="142"/>
      <c r="O5" s="142"/>
      <c r="P5" s="14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41">
        <v>1908446134</v>
      </c>
      <c r="C7" s="141" t="s">
        <v>51</v>
      </c>
      <c r="D7" s="32">
        <v>10000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3</v>
      </c>
      <c r="AA7" s="34">
        <v>5</v>
      </c>
      <c r="AB7" s="34"/>
      <c r="AC7" s="35">
        <f>D7*1+E7*999+F7*499+G7*75+H7*50+I7*30+K7*20+L7*19+M7*10+P7*9+N7*10+J7*29+S7*191+V7*4744+W7*110+X7*450+Y7*110+Z7*191+AA7*182+AB7*182+U7*30+T7*350+R7*4+Q7*5+O7*9</f>
        <v>11573</v>
      </c>
      <c r="AD7" s="34">
        <f t="shared" ref="AD7:AD27" si="0">D7*1</f>
        <v>10000</v>
      </c>
      <c r="AE7" s="36">
        <f t="shared" ref="AE7:AE27" si="1">D7*2.75%</f>
        <v>275</v>
      </c>
      <c r="AF7" s="36">
        <f t="shared" ref="AF7:AF27" si="2">AD7*0.95%</f>
        <v>95</v>
      </c>
      <c r="AG7" s="36">
        <f>SUM(E7*999+F7*499+G7*75+H7*50+I7*30+K7*20+L7*19+M7*10+P7*9+N7*10+J7*29+R7*4+Q7*5+O7*9)*2.8%</f>
        <v>2.5199999999999996</v>
      </c>
      <c r="AH7" s="36">
        <f t="shared" ref="AH7:AH27" si="3">SUM(E7*999+F7*499+G7*75+H7*50+I7*30+J7*29+K7*20+L7*19+M7*10+N7*10+O7*9+P7*9+Q7*5+R7*4)*0.95%</f>
        <v>0.85499999999999998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275.27499999999998</v>
      </c>
      <c r="AP7" s="39"/>
      <c r="AQ7" s="40">
        <v>85</v>
      </c>
      <c r="AR7" s="41">
        <f>AC7-AE7-AG7-AJ7-AK7-AL7-AM7-AN7-AP7-AQ7</f>
        <v>11210.48</v>
      </c>
      <c r="AS7" s="42">
        <f t="shared" ref="AS7:AS19" si="4">AF7+AH7+AI7</f>
        <v>95.855000000000004</v>
      </c>
      <c r="AT7" s="43">
        <f t="shared" ref="AT7:AT19" si="5">AS7-AQ7-AN7</f>
        <v>10.855000000000004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41">
        <v>1908446135</v>
      </c>
      <c r="C8" s="34" t="s">
        <v>52</v>
      </c>
      <c r="D8" s="47">
        <v>5089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35">
        <f t="shared" ref="AC8:AC27" si="6">D8*1+E8*999+F8*499+G8*75+H8*50+I8*30+K8*20+L8*19+M8*10+P8*9+N8*10+J8*29+S8*191+V8*4744+W8*110+X8*450+Y8*110+Z8*191+AA8*182+AB8*182+U8*30+T8*350+R8*4+Q8*5+O8*9</f>
        <v>5089</v>
      </c>
      <c r="AD8" s="141">
        <f t="shared" si="0"/>
        <v>5089</v>
      </c>
      <c r="AE8" s="49">
        <f t="shared" si="1"/>
        <v>139.94749999999999</v>
      </c>
      <c r="AF8" s="49">
        <f t="shared" si="2"/>
        <v>48.345500000000001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139.94749999999999</v>
      </c>
      <c r="AP8" s="51"/>
      <c r="AQ8" s="40">
        <v>80</v>
      </c>
      <c r="AR8" s="41">
        <f>AC8-AE8-AG8-AJ8-AK8-AL8-AM8-AN8-AP8-AQ8</f>
        <v>4869.0524999999998</v>
      </c>
      <c r="AS8" s="52">
        <f t="shared" si="4"/>
        <v>48.345500000000001</v>
      </c>
      <c r="AT8" s="53">
        <f t="shared" si="5"/>
        <v>-31.654499999999999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41">
        <v>1908446136</v>
      </c>
      <c r="C9" s="141" t="s">
        <v>53</v>
      </c>
      <c r="D9" s="47">
        <v>22094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100</v>
      </c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35">
        <f t="shared" si="6"/>
        <v>22994</v>
      </c>
      <c r="AD9" s="141">
        <f t="shared" si="0"/>
        <v>22094</v>
      </c>
      <c r="AE9" s="49">
        <f t="shared" si="1"/>
        <v>607.58500000000004</v>
      </c>
      <c r="AF9" s="49">
        <f t="shared" si="2"/>
        <v>209.893</v>
      </c>
      <c r="AG9" s="36">
        <f t="shared" si="7"/>
        <v>24.75</v>
      </c>
      <c r="AH9" s="49">
        <f t="shared" si="3"/>
        <v>8.5499999999999989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610.33500000000004</v>
      </c>
      <c r="AP9" s="51"/>
      <c r="AQ9" s="40">
        <v>151</v>
      </c>
      <c r="AR9" s="41">
        <f t="shared" ref="AR9:AR27" si="10">AC9-AE9-AG9-AJ9-AK9-AL9-AM9-AN9-AP9-AQ9</f>
        <v>22210.665000000001</v>
      </c>
      <c r="AS9" s="52">
        <f t="shared" si="4"/>
        <v>218.44300000000001</v>
      </c>
      <c r="AT9" s="53">
        <f t="shared" si="5"/>
        <v>67.443000000000012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41">
        <v>1908446137</v>
      </c>
      <c r="C10" s="141" t="s">
        <v>54</v>
      </c>
      <c r="D10" s="47">
        <v>7806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41"/>
      <c r="R10" s="141"/>
      <c r="S10" s="141">
        <v>4</v>
      </c>
      <c r="T10" s="141"/>
      <c r="U10" s="141"/>
      <c r="V10" s="141"/>
      <c r="W10" s="141"/>
      <c r="X10" s="141"/>
      <c r="Y10" s="141"/>
      <c r="Z10" s="141"/>
      <c r="AA10" s="141"/>
      <c r="AB10" s="141"/>
      <c r="AC10" s="35">
        <f t="shared" si="6"/>
        <v>8570</v>
      </c>
      <c r="AD10" s="141">
        <f>D10*1</f>
        <v>7806</v>
      </c>
      <c r="AE10" s="49">
        <f>D10*2.75%</f>
        <v>214.66499999999999</v>
      </c>
      <c r="AF10" s="49">
        <f>AD10*0.95%</f>
        <v>74.156999999999996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214.66499999999999</v>
      </c>
      <c r="AP10" s="51"/>
      <c r="AQ10" s="40">
        <v>45</v>
      </c>
      <c r="AR10" s="41">
        <f t="shared" si="10"/>
        <v>8310.3349999999991</v>
      </c>
      <c r="AS10" s="52">
        <f>AF10+AH10+AI10</f>
        <v>74.156999999999996</v>
      </c>
      <c r="AT10" s="53">
        <f>AS10-AQ10-AN10</f>
        <v>29.156999999999996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41">
        <v>1908446138</v>
      </c>
      <c r="C11" s="57" t="s">
        <v>97</v>
      </c>
      <c r="D11" s="47">
        <v>5662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>
        <v>10</v>
      </c>
      <c r="P11" s="48"/>
      <c r="Q11" s="141"/>
      <c r="R11" s="141"/>
      <c r="S11" s="141">
        <v>5</v>
      </c>
      <c r="T11" s="141"/>
      <c r="U11" s="141"/>
      <c r="V11" s="141"/>
      <c r="W11" s="141"/>
      <c r="X11" s="141"/>
      <c r="Y11" s="141"/>
      <c r="Z11" s="141"/>
      <c r="AA11" s="141">
        <v>4</v>
      </c>
      <c r="AB11" s="141"/>
      <c r="AC11" s="35">
        <f t="shared" si="6"/>
        <v>7435</v>
      </c>
      <c r="AD11" s="141">
        <f t="shared" si="0"/>
        <v>5662</v>
      </c>
      <c r="AE11" s="49">
        <f t="shared" si="1"/>
        <v>155.70500000000001</v>
      </c>
      <c r="AF11" s="49">
        <f t="shared" si="2"/>
        <v>53.789000000000001</v>
      </c>
      <c r="AG11" s="36">
        <f t="shared" si="7"/>
        <v>2.4750000000000001</v>
      </c>
      <c r="AH11" s="49">
        <f t="shared" si="3"/>
        <v>0.85499999999999998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155.97999999999999</v>
      </c>
      <c r="AP11" s="51"/>
      <c r="AQ11" s="40">
        <v>46</v>
      </c>
      <c r="AR11" s="41">
        <f t="shared" si="10"/>
        <v>7230.82</v>
      </c>
      <c r="AS11" s="52">
        <f t="shared" si="4"/>
        <v>54.643999999999998</v>
      </c>
      <c r="AT11" s="53">
        <f t="shared" si="5"/>
        <v>8.6439999999999984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41">
        <v>1908446139</v>
      </c>
      <c r="C12" s="141" t="s">
        <v>56</v>
      </c>
      <c r="D12" s="47">
        <v>8660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35">
        <f t="shared" si="6"/>
        <v>8660</v>
      </c>
      <c r="AD12" s="141">
        <f>D12*1</f>
        <v>8660</v>
      </c>
      <c r="AE12" s="49">
        <f>D12*2.75%</f>
        <v>238.15</v>
      </c>
      <c r="AF12" s="49">
        <f>AD12*0.95%</f>
        <v>82.27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238.15</v>
      </c>
      <c r="AP12" s="51"/>
      <c r="AQ12" s="40">
        <v>61</v>
      </c>
      <c r="AR12" s="41">
        <f t="shared" si="10"/>
        <v>8360.85</v>
      </c>
      <c r="AS12" s="52">
        <f>AF12+AH12+AI12</f>
        <v>82.27</v>
      </c>
      <c r="AT12" s="53">
        <f>AS12-AQ12-AN12</f>
        <v>21.269999999999996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41">
        <v>1908446140</v>
      </c>
      <c r="C13" s="141" t="s">
        <v>57</v>
      </c>
      <c r="D13" s="47">
        <v>5500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41"/>
      <c r="R13" s="141"/>
      <c r="S13" s="141">
        <v>5</v>
      </c>
      <c r="T13" s="141"/>
      <c r="U13" s="141"/>
      <c r="V13" s="141"/>
      <c r="W13" s="141"/>
      <c r="X13" s="141"/>
      <c r="Y13" s="141"/>
      <c r="Z13" s="141"/>
      <c r="AA13" s="141"/>
      <c r="AB13" s="141"/>
      <c r="AC13" s="35">
        <f>D13*1+E13*999+F13*499+G13*75+H13*50+I13*30+K13*20+L13*19+M13*10+P13*9+N13*10+J13*29+S13*191+V13*4744+W13*110+X13*450+Y13*110+Z13*191+AA13*182+AB13*182+U13*30+T13*350+R13*4+Q13*5+O13*9</f>
        <v>6455</v>
      </c>
      <c r="AD13" s="141">
        <f t="shared" si="0"/>
        <v>5500</v>
      </c>
      <c r="AE13" s="49">
        <f t="shared" si="1"/>
        <v>151.25</v>
      </c>
      <c r="AF13" s="49">
        <f t="shared" si="2"/>
        <v>52.25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151.25</v>
      </c>
      <c r="AP13" s="51"/>
      <c r="AQ13" s="40">
        <v>50</v>
      </c>
      <c r="AR13" s="41">
        <f t="shared" si="10"/>
        <v>6253.75</v>
      </c>
      <c r="AS13" s="52">
        <f t="shared" si="4"/>
        <v>52.25</v>
      </c>
      <c r="AT13" s="53">
        <f>AS13-AQ13-AN13</f>
        <v>2.25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41">
        <v>1908446141</v>
      </c>
      <c r="C14" s="141" t="s">
        <v>58</v>
      </c>
      <c r="D14" s="47">
        <v>11722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35">
        <f>D14*1+E14*999+F14*499+G14*75+H14*50+I14*30+K14*20+L14*19+M14*10+P14*9+N14*10+J14*29+S14*191+V14*4744+W14*110+X14*450+Y14*110+Z14*191+AA14*182+AB14*182+U14*30+T14*350+R14*4+Q14*5+O14*9</f>
        <v>11722</v>
      </c>
      <c r="AD14" s="141">
        <f t="shared" si="0"/>
        <v>11722</v>
      </c>
      <c r="AE14" s="49">
        <f t="shared" si="1"/>
        <v>322.35500000000002</v>
      </c>
      <c r="AF14" s="49">
        <f t="shared" si="2"/>
        <v>111.35899999999999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322.35500000000002</v>
      </c>
      <c r="AP14" s="51"/>
      <c r="AQ14" s="40">
        <v>79</v>
      </c>
      <c r="AR14" s="41">
        <f>AC14-AE14-AG14-AJ14-AK14-AL14-AM14-AN14-AP14-AQ14</f>
        <v>11320.645</v>
      </c>
      <c r="AS14" s="52">
        <f t="shared" si="4"/>
        <v>111.35899999999999</v>
      </c>
      <c r="AT14" s="60">
        <f t="shared" si="5"/>
        <v>32.358999999999995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41">
        <v>1908446142</v>
      </c>
      <c r="C15" s="61" t="s">
        <v>59</v>
      </c>
      <c r="D15" s="47">
        <v>32059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41"/>
      <c r="R15" s="141"/>
      <c r="S15" s="141">
        <v>25</v>
      </c>
      <c r="T15" s="141"/>
      <c r="U15" s="141"/>
      <c r="V15" s="141"/>
      <c r="W15" s="141"/>
      <c r="X15" s="141"/>
      <c r="Y15" s="141"/>
      <c r="Z15" s="141"/>
      <c r="AA15" s="141"/>
      <c r="AB15" s="141"/>
      <c r="AC15" s="35">
        <f t="shared" si="6"/>
        <v>36834</v>
      </c>
      <c r="AD15" s="141">
        <f t="shared" si="0"/>
        <v>32059</v>
      </c>
      <c r="AE15" s="49">
        <f t="shared" si="1"/>
        <v>881.62250000000006</v>
      </c>
      <c r="AF15" s="49">
        <f t="shared" si="2"/>
        <v>304.56049999999999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881.62250000000006</v>
      </c>
      <c r="AP15" s="51"/>
      <c r="AQ15" s="40">
        <v>240</v>
      </c>
      <c r="AR15" s="41">
        <f t="shared" si="10"/>
        <v>35712.377500000002</v>
      </c>
      <c r="AS15" s="52">
        <f>AF15+AH15+AI15</f>
        <v>304.56049999999999</v>
      </c>
      <c r="AT15" s="53">
        <f>AS15-AQ15-AN15</f>
        <v>64.56049999999999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41">
        <v>1908446143</v>
      </c>
      <c r="C16" s="141" t="s">
        <v>60</v>
      </c>
      <c r="D16" s="47">
        <v>19417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50</v>
      </c>
      <c r="Q16" s="141"/>
      <c r="R16" s="141"/>
      <c r="S16" s="141">
        <v>49</v>
      </c>
      <c r="T16" s="141"/>
      <c r="U16" s="141"/>
      <c r="V16" s="141"/>
      <c r="W16" s="141"/>
      <c r="X16" s="141"/>
      <c r="Y16" s="141"/>
      <c r="Z16" s="141"/>
      <c r="AA16" s="141"/>
      <c r="AB16" s="141"/>
      <c r="AC16" s="35">
        <f t="shared" si="6"/>
        <v>29226</v>
      </c>
      <c r="AD16" s="141">
        <f t="shared" si="0"/>
        <v>19417</v>
      </c>
      <c r="AE16" s="49">
        <f t="shared" si="1"/>
        <v>533.96749999999997</v>
      </c>
      <c r="AF16" s="49">
        <f t="shared" si="2"/>
        <v>184.4615</v>
      </c>
      <c r="AG16" s="36">
        <f t="shared" si="7"/>
        <v>12.375</v>
      </c>
      <c r="AH16" s="49">
        <f t="shared" si="3"/>
        <v>4.2749999999999995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535.34249999999997</v>
      </c>
      <c r="AP16" s="51"/>
      <c r="AQ16" s="40">
        <v>121</v>
      </c>
      <c r="AR16" s="41">
        <f>AC16-AE16-AG16-AJ16-AK16-AL16-AM16-AN16-AP16-AQ16</f>
        <v>28558.657500000001</v>
      </c>
      <c r="AS16" s="52">
        <f t="shared" si="4"/>
        <v>188.73650000000001</v>
      </c>
      <c r="AT16" s="53">
        <f t="shared" si="5"/>
        <v>67.736500000000007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41">
        <v>1908446144</v>
      </c>
      <c r="C17" s="61" t="s">
        <v>61</v>
      </c>
      <c r="D17" s="47">
        <v>14443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41"/>
      <c r="R17" s="141"/>
      <c r="S17" s="141">
        <v>5</v>
      </c>
      <c r="T17" s="141"/>
      <c r="U17" s="141"/>
      <c r="V17" s="141"/>
      <c r="W17" s="141"/>
      <c r="X17" s="141"/>
      <c r="Y17" s="141"/>
      <c r="Z17" s="141"/>
      <c r="AA17" s="141"/>
      <c r="AB17" s="141"/>
      <c r="AC17" s="35">
        <f t="shared" si="6"/>
        <v>15398</v>
      </c>
      <c r="AD17" s="141">
        <f>D17*1</f>
        <v>14443</v>
      </c>
      <c r="AE17" s="49">
        <f>D17*2.75%</f>
        <v>397.1825</v>
      </c>
      <c r="AF17" s="49">
        <f>AD17*0.95%</f>
        <v>137.20849999999999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397.1825</v>
      </c>
      <c r="AP17" s="51"/>
      <c r="AQ17" s="40">
        <v>130</v>
      </c>
      <c r="AR17" s="41">
        <f>AC17-AE17-AG17-AJ17-AK17-AL17-AM17-AN17-AP17-AQ17</f>
        <v>14870.817499999999</v>
      </c>
      <c r="AS17" s="52">
        <f>AF17+AH17+AI17</f>
        <v>137.20849999999999</v>
      </c>
      <c r="AT17" s="53">
        <f>AS17-AQ17-AN17</f>
        <v>7.2084999999999866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41">
        <v>1908446145</v>
      </c>
      <c r="C18" s="57" t="s">
        <v>98</v>
      </c>
      <c r="D18" s="47">
        <v>16214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50</v>
      </c>
      <c r="N18" s="48"/>
      <c r="O18" s="48"/>
      <c r="P18" s="48">
        <v>40</v>
      </c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35">
        <f t="shared" si="6"/>
        <v>17474</v>
      </c>
      <c r="AD18" s="141">
        <f>D18*1</f>
        <v>16214</v>
      </c>
      <c r="AE18" s="49">
        <f>D18*2.75%</f>
        <v>445.88499999999999</v>
      </c>
      <c r="AF18" s="49">
        <f>AD18*0.95%</f>
        <v>154.03299999999999</v>
      </c>
      <c r="AG18" s="36">
        <f t="shared" si="7"/>
        <v>34.65</v>
      </c>
      <c r="AH18" s="49">
        <f t="shared" si="3"/>
        <v>11.969999999999999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448.91</v>
      </c>
      <c r="AP18" s="51"/>
      <c r="AQ18" s="40">
        <v>103</v>
      </c>
      <c r="AR18" s="41">
        <f t="shared" si="10"/>
        <v>16890.465</v>
      </c>
      <c r="AS18" s="52">
        <f>AF18+AH18+AI18</f>
        <v>166.00299999999999</v>
      </c>
      <c r="AT18" s="53">
        <f>AS18-AQ18-AN18</f>
        <v>63.002999999999986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41">
        <v>1908446146</v>
      </c>
      <c r="C19" s="141" t="s">
        <v>63</v>
      </c>
      <c r="D19" s="47">
        <v>17140</v>
      </c>
      <c r="E19" s="48"/>
      <c r="F19" s="47"/>
      <c r="G19" s="48"/>
      <c r="H19" s="48"/>
      <c r="I19" s="48"/>
      <c r="J19" s="48"/>
      <c r="K19" s="48">
        <v>50</v>
      </c>
      <c r="L19" s="48"/>
      <c r="M19" s="48"/>
      <c r="N19" s="48"/>
      <c r="O19" s="48"/>
      <c r="P19" s="48">
        <v>50</v>
      </c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35">
        <f t="shared" si="6"/>
        <v>18590</v>
      </c>
      <c r="AD19" s="141">
        <f t="shared" si="0"/>
        <v>17140</v>
      </c>
      <c r="AE19" s="49">
        <f t="shared" si="1"/>
        <v>471.35</v>
      </c>
      <c r="AF19" s="49">
        <f t="shared" si="2"/>
        <v>162.82999999999998</v>
      </c>
      <c r="AG19" s="36">
        <f t="shared" si="7"/>
        <v>39.875</v>
      </c>
      <c r="AH19" s="49">
        <f t="shared" si="3"/>
        <v>13.775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474.1</v>
      </c>
      <c r="AP19" s="51"/>
      <c r="AQ19" s="63">
        <v>178</v>
      </c>
      <c r="AR19" s="64">
        <f>AC19-AE19-AG19-AJ19-AK19-AL19-AM19-AN19-AP19-AQ19</f>
        <v>17900.775000000001</v>
      </c>
      <c r="AS19" s="52">
        <f t="shared" si="4"/>
        <v>176.60499999999999</v>
      </c>
      <c r="AT19" s="52">
        <f t="shared" si="5"/>
        <v>-1.3950000000000102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41">
        <v>1908446147</v>
      </c>
      <c r="C20" s="141" t="s">
        <v>64</v>
      </c>
      <c r="D20" s="47">
        <v>10383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35">
        <f t="shared" si="6"/>
        <v>10383</v>
      </c>
      <c r="AD20" s="141">
        <f t="shared" si="0"/>
        <v>10383</v>
      </c>
      <c r="AE20" s="49">
        <f t="shared" si="1"/>
        <v>285.53250000000003</v>
      </c>
      <c r="AF20" s="49">
        <f t="shared" si="2"/>
        <v>98.638499999999993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285.53250000000003</v>
      </c>
      <c r="AP20" s="51"/>
      <c r="AQ20" s="63">
        <v>120</v>
      </c>
      <c r="AR20" s="64">
        <f>AC20-AE20-AG20-AJ20-AK20-AL20-AM20-AN20-AP20-AQ20</f>
        <v>9977.4675000000007</v>
      </c>
      <c r="AS20" s="52">
        <f>AF20+AH20+AI20</f>
        <v>98.638499999999993</v>
      </c>
      <c r="AT20" s="52">
        <f>AS20-AQ20-AN20</f>
        <v>-21.361500000000007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41">
        <v>1908446148</v>
      </c>
      <c r="C21" s="141" t="s">
        <v>59</v>
      </c>
      <c r="D21" s="47">
        <v>7053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35">
        <f t="shared" si="6"/>
        <v>7053</v>
      </c>
      <c r="AD21" s="141">
        <f t="shared" si="0"/>
        <v>7053</v>
      </c>
      <c r="AE21" s="49">
        <f t="shared" si="1"/>
        <v>193.95750000000001</v>
      </c>
      <c r="AF21" s="49">
        <f t="shared" si="2"/>
        <v>67.003500000000003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193.95750000000001</v>
      </c>
      <c r="AP21" s="51"/>
      <c r="AQ21" s="63">
        <v>59</v>
      </c>
      <c r="AR21" s="65">
        <f t="shared" si="10"/>
        <v>6800.0424999999996</v>
      </c>
      <c r="AS21" s="52">
        <f t="shared" ref="AS21:AS27" si="11">AF21+AH21+AI21</f>
        <v>67.003500000000003</v>
      </c>
      <c r="AT21" s="52">
        <f t="shared" ref="AT21:AT27" si="12">AS21-AQ21-AN21</f>
        <v>8.0035000000000025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41">
        <v>1908446149</v>
      </c>
      <c r="C22" s="66" t="s">
        <v>65</v>
      </c>
      <c r="D22" s="47">
        <v>14563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35">
        <f t="shared" si="6"/>
        <v>14563</v>
      </c>
      <c r="AD22" s="141">
        <f t="shared" si="0"/>
        <v>14563</v>
      </c>
      <c r="AE22" s="49">
        <f t="shared" si="1"/>
        <v>400.48250000000002</v>
      </c>
      <c r="AF22" s="49">
        <f t="shared" si="2"/>
        <v>138.3485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400.48250000000002</v>
      </c>
      <c r="AP22" s="51"/>
      <c r="AQ22" s="63">
        <v>122</v>
      </c>
      <c r="AR22" s="65">
        <f>AC22-AE22-AG22-AJ22-AK22-AL22-AM22-AN22-AP22-AQ22</f>
        <v>14040.5175</v>
      </c>
      <c r="AS22" s="52">
        <f>AF22+AH22+AI22</f>
        <v>138.3485</v>
      </c>
      <c r="AT22" s="52">
        <f>AS22-AQ22-AN22</f>
        <v>16.348500000000001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41">
        <v>1908446150</v>
      </c>
      <c r="C23" s="141" t="s">
        <v>66</v>
      </c>
      <c r="D23" s="47">
        <v>9506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35">
        <f t="shared" si="6"/>
        <v>9506</v>
      </c>
      <c r="AD23" s="141">
        <f t="shared" si="0"/>
        <v>9506</v>
      </c>
      <c r="AE23" s="49">
        <f t="shared" si="1"/>
        <v>261.41500000000002</v>
      </c>
      <c r="AF23" s="49">
        <f t="shared" si="2"/>
        <v>90.307000000000002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261.41500000000002</v>
      </c>
      <c r="AP23" s="51"/>
      <c r="AQ23" s="63">
        <v>90</v>
      </c>
      <c r="AR23" s="65">
        <f t="shared" si="10"/>
        <v>9154.5849999999991</v>
      </c>
      <c r="AS23" s="52">
        <f t="shared" si="11"/>
        <v>90.307000000000002</v>
      </c>
      <c r="AT23" s="52">
        <f t="shared" si="12"/>
        <v>0.30700000000000216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41">
        <v>1908446151</v>
      </c>
      <c r="C24" s="141" t="s">
        <v>67</v>
      </c>
      <c r="D24" s="47">
        <v>12232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41"/>
      <c r="R24" s="141"/>
      <c r="S24" s="141">
        <v>7</v>
      </c>
      <c r="T24" s="141"/>
      <c r="U24" s="141"/>
      <c r="V24" s="141"/>
      <c r="W24" s="141"/>
      <c r="X24" s="141"/>
      <c r="Y24" s="141"/>
      <c r="Z24" s="141"/>
      <c r="AA24" s="141"/>
      <c r="AB24" s="141"/>
      <c r="AC24" s="35">
        <f t="shared" si="6"/>
        <v>13569</v>
      </c>
      <c r="AD24" s="141">
        <f t="shared" si="0"/>
        <v>12232</v>
      </c>
      <c r="AE24" s="49">
        <f t="shared" si="1"/>
        <v>336.38</v>
      </c>
      <c r="AF24" s="49">
        <f t="shared" si="2"/>
        <v>116.20399999999999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41"/>
      <c r="AK24" s="141"/>
      <c r="AL24" s="67"/>
      <c r="AM24" s="67"/>
      <c r="AN24" s="37">
        <v>0</v>
      </c>
      <c r="AO24" s="38">
        <f t="shared" si="9"/>
        <v>336.38</v>
      </c>
      <c r="AP24" s="51"/>
      <c r="AQ24" s="63">
        <v>102</v>
      </c>
      <c r="AR24" s="65">
        <f t="shared" si="10"/>
        <v>13130.62</v>
      </c>
      <c r="AS24" s="52">
        <f t="shared" si="11"/>
        <v>116.20399999999999</v>
      </c>
      <c r="AT24" s="52">
        <f t="shared" si="12"/>
        <v>14.203999999999994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41">
        <v>1908446152</v>
      </c>
      <c r="C25" s="141" t="s">
        <v>68</v>
      </c>
      <c r="D25" s="47">
        <v>13680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41"/>
      <c r="R25" s="141"/>
      <c r="S25" s="141">
        <v>50</v>
      </c>
      <c r="T25" s="141"/>
      <c r="U25" s="141"/>
      <c r="V25" s="141"/>
      <c r="W25" s="141"/>
      <c r="X25" s="141"/>
      <c r="Y25" s="141"/>
      <c r="Z25" s="141"/>
      <c r="AA25" s="141"/>
      <c r="AB25" s="141"/>
      <c r="AC25" s="35">
        <f t="shared" si="6"/>
        <v>23230</v>
      </c>
      <c r="AD25" s="141">
        <f t="shared" si="0"/>
        <v>13680</v>
      </c>
      <c r="AE25" s="49">
        <f t="shared" si="1"/>
        <v>376.2</v>
      </c>
      <c r="AF25" s="49">
        <f t="shared" si="2"/>
        <v>129.96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376.2</v>
      </c>
      <c r="AP25" s="51"/>
      <c r="AQ25" s="63">
        <v>110</v>
      </c>
      <c r="AR25" s="65">
        <f t="shared" si="10"/>
        <v>22743.8</v>
      </c>
      <c r="AS25" s="52">
        <f t="shared" si="11"/>
        <v>129.96</v>
      </c>
      <c r="AT25" s="52">
        <f t="shared" si="12"/>
        <v>19.960000000000008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41">
        <v>1908446153</v>
      </c>
      <c r="C26" s="68" t="s">
        <v>69</v>
      </c>
      <c r="D26" s="47">
        <v>8320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35">
        <f t="shared" si="6"/>
        <v>8320</v>
      </c>
      <c r="AD26" s="141">
        <f t="shared" si="0"/>
        <v>8320</v>
      </c>
      <c r="AE26" s="49">
        <f t="shared" si="1"/>
        <v>228.8</v>
      </c>
      <c r="AF26" s="49">
        <f t="shared" si="2"/>
        <v>79.039999999999992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228.8</v>
      </c>
      <c r="AP26" s="51"/>
      <c r="AQ26" s="63">
        <v>81</v>
      </c>
      <c r="AR26" s="65">
        <f t="shared" si="10"/>
        <v>8010.2</v>
      </c>
      <c r="AS26" s="52">
        <f t="shared" si="11"/>
        <v>79.039999999999992</v>
      </c>
      <c r="AT26" s="52">
        <f t="shared" si="12"/>
        <v>-1.960000000000008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41">
        <v>1908446154</v>
      </c>
      <c r="C27" s="141" t="s">
        <v>70</v>
      </c>
      <c r="D27" s="47">
        <v>6578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35">
        <f t="shared" si="6"/>
        <v>6578</v>
      </c>
      <c r="AD27" s="141">
        <f t="shared" si="0"/>
        <v>6578</v>
      </c>
      <c r="AE27" s="49">
        <f t="shared" si="1"/>
        <v>180.89500000000001</v>
      </c>
      <c r="AF27" s="49">
        <f t="shared" si="2"/>
        <v>62.491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180.89500000000001</v>
      </c>
      <c r="AP27" s="51"/>
      <c r="AQ27" s="63">
        <v>100</v>
      </c>
      <c r="AR27" s="65">
        <f t="shared" si="10"/>
        <v>6297.1049999999996</v>
      </c>
      <c r="AS27" s="52">
        <f t="shared" si="11"/>
        <v>62.491</v>
      </c>
      <c r="AT27" s="52">
        <f t="shared" si="12"/>
        <v>-37.509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81" t="s">
        <v>71</v>
      </c>
      <c r="B28" s="282"/>
      <c r="C28" s="282"/>
      <c r="D28" s="81">
        <f t="shared" ref="D28:K28" si="13">SUM(D7:D27)</f>
        <v>258121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70</v>
      </c>
      <c r="L28" s="81">
        <f t="shared" ref="L28:Z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20</v>
      </c>
      <c r="P28" s="81">
        <f t="shared" si="14"/>
        <v>240</v>
      </c>
      <c r="Q28" s="81">
        <f t="shared" si="14"/>
        <v>0</v>
      </c>
      <c r="R28" s="81">
        <f t="shared" si="14"/>
        <v>0</v>
      </c>
      <c r="S28" s="81">
        <f t="shared" si="14"/>
        <v>150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3</v>
      </c>
      <c r="AA28" s="81">
        <f t="shared" ref="AA28:AT28" si="15">SUM(AA7:AA27)</f>
        <v>9</v>
      </c>
      <c r="AB28" s="81">
        <f t="shared" si="15"/>
        <v>0</v>
      </c>
      <c r="AC28" s="82">
        <f t="shared" si="15"/>
        <v>293222</v>
      </c>
      <c r="AD28" s="82">
        <f t="shared" si="15"/>
        <v>258121</v>
      </c>
      <c r="AE28" s="82">
        <f t="shared" si="15"/>
        <v>7098.3275000000021</v>
      </c>
      <c r="AF28" s="82">
        <f t="shared" si="15"/>
        <v>2452.1495</v>
      </c>
      <c r="AG28" s="82">
        <f t="shared" si="15"/>
        <v>116.64500000000001</v>
      </c>
      <c r="AH28" s="82">
        <f t="shared" si="15"/>
        <v>40.28</v>
      </c>
      <c r="AI28" s="82">
        <f t="shared" si="15"/>
        <v>0</v>
      </c>
      <c r="AJ28" s="82">
        <f t="shared" si="15"/>
        <v>0</v>
      </c>
      <c r="AK28" s="82">
        <f t="shared" si="15"/>
        <v>0</v>
      </c>
      <c r="AL28" s="82">
        <f t="shared" si="15"/>
        <v>0</v>
      </c>
      <c r="AM28" s="82">
        <f t="shared" si="15"/>
        <v>0</v>
      </c>
      <c r="AN28" s="82">
        <f t="shared" si="15"/>
        <v>0</v>
      </c>
      <c r="AO28" s="83">
        <f t="shared" si="15"/>
        <v>7108.7775000000011</v>
      </c>
      <c r="AP28" s="82">
        <f t="shared" si="15"/>
        <v>0</v>
      </c>
      <c r="AQ28" s="84">
        <f t="shared" si="15"/>
        <v>2153</v>
      </c>
      <c r="AR28" s="85">
        <f t="shared" si="15"/>
        <v>283854.02749999997</v>
      </c>
      <c r="AS28" s="85">
        <f t="shared" si="15"/>
        <v>2492.4295000000002</v>
      </c>
      <c r="AT28" s="85">
        <f t="shared" si="15"/>
        <v>339.42949999999996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83" t="s">
        <v>72</v>
      </c>
      <c r="B29" s="287"/>
      <c r="C29" s="284"/>
      <c r="D29" s="90">
        <f t="shared" ref="D29:AB29" si="16">D4+D5-D28</f>
        <v>1060559</v>
      </c>
      <c r="E29" s="90">
        <f t="shared" si="16"/>
        <v>0</v>
      </c>
      <c r="F29" s="90">
        <f t="shared" si="16"/>
        <v>0</v>
      </c>
      <c r="G29" s="90">
        <f t="shared" si="16"/>
        <v>0</v>
      </c>
      <c r="H29" s="90">
        <f t="shared" si="16"/>
        <v>0</v>
      </c>
      <c r="I29" s="90">
        <f t="shared" si="16"/>
        <v>0</v>
      </c>
      <c r="J29" s="90">
        <f t="shared" si="16"/>
        <v>0</v>
      </c>
      <c r="K29" s="90">
        <f t="shared" si="16"/>
        <v>3220</v>
      </c>
      <c r="L29" s="90">
        <f t="shared" si="16"/>
        <v>0</v>
      </c>
      <c r="M29" s="90">
        <f t="shared" si="16"/>
        <v>2890</v>
      </c>
      <c r="N29" s="90">
        <f t="shared" si="16"/>
        <v>0</v>
      </c>
      <c r="O29" s="90">
        <f t="shared" si="16"/>
        <v>1200</v>
      </c>
      <c r="P29" s="90">
        <f t="shared" si="16"/>
        <v>1980</v>
      </c>
      <c r="Q29" s="90">
        <f t="shared" si="16"/>
        <v>0</v>
      </c>
      <c r="R29" s="90">
        <f t="shared" si="16"/>
        <v>0</v>
      </c>
      <c r="S29" s="90">
        <f t="shared" si="16"/>
        <v>671</v>
      </c>
      <c r="T29" s="90">
        <f t="shared" si="16"/>
        <v>0</v>
      </c>
      <c r="U29" s="90">
        <f t="shared" si="16"/>
        <v>0</v>
      </c>
      <c r="V29" s="90">
        <f t="shared" si="16"/>
        <v>0</v>
      </c>
      <c r="W29" s="90">
        <f t="shared" si="16"/>
        <v>0</v>
      </c>
      <c r="X29" s="90">
        <f t="shared" si="16"/>
        <v>0</v>
      </c>
      <c r="Y29" s="90">
        <f t="shared" si="16"/>
        <v>0</v>
      </c>
      <c r="Z29" s="90">
        <f t="shared" si="16"/>
        <v>223</v>
      </c>
      <c r="AA29" s="90">
        <f t="shared" si="16"/>
        <v>219</v>
      </c>
      <c r="AB29" s="90">
        <f t="shared" si="16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46"/>
      <c r="E33" s="146"/>
      <c r="F33" s="146"/>
      <c r="G33" s="146"/>
      <c r="H33" s="146"/>
      <c r="I33" s="146"/>
      <c r="J33" s="146"/>
      <c r="K33" s="146"/>
      <c r="L33" s="113"/>
      <c r="M33" s="146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44"/>
      <c r="E34" s="144"/>
      <c r="F34" s="144"/>
      <c r="G34" s="144"/>
      <c r="H34" s="144"/>
      <c r="I34" s="144"/>
      <c r="J34" s="144"/>
      <c r="K34" s="144"/>
      <c r="L34" s="144"/>
      <c r="M34" s="146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44"/>
      <c r="E35" s="144"/>
      <c r="F35" s="144"/>
      <c r="G35" s="144"/>
      <c r="H35" s="144"/>
      <c r="I35" s="144"/>
      <c r="J35" s="144"/>
      <c r="K35" s="144"/>
      <c r="L35" s="144"/>
      <c r="M35" s="146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44"/>
      <c r="E36" s="144"/>
      <c r="F36" s="144"/>
      <c r="G36" s="144"/>
      <c r="H36" s="144"/>
      <c r="I36" s="144"/>
      <c r="J36" s="144"/>
      <c r="K36" s="144"/>
      <c r="L36" s="115"/>
      <c r="M36" s="146"/>
      <c r="O36" s="99"/>
      <c r="AR36" s="44"/>
      <c r="AS36" s="100"/>
      <c r="AT36" s="100"/>
    </row>
    <row r="37" spans="1:47" ht="15.75">
      <c r="A37" s="107"/>
      <c r="B37" s="107"/>
      <c r="C37" s="56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AR37" s="100"/>
      <c r="AS37" s="100"/>
      <c r="AT37" s="100"/>
    </row>
    <row r="38" spans="1:47" ht="15.75">
      <c r="A38" s="5"/>
      <c r="B38" s="5"/>
      <c r="C38" s="56"/>
      <c r="D38" s="144"/>
      <c r="E38" s="144"/>
      <c r="F38" s="144"/>
      <c r="G38" s="144"/>
      <c r="H38" s="144"/>
      <c r="I38" s="144"/>
      <c r="J38" s="144"/>
      <c r="K38" s="144"/>
      <c r="L38" s="115"/>
      <c r="M38" s="146"/>
      <c r="AR38" s="44"/>
      <c r="AS38" s="5"/>
      <c r="AT38" s="100"/>
    </row>
    <row r="39" spans="1:47" ht="15.75">
      <c r="A39" s="5"/>
      <c r="B39" s="5"/>
      <c r="C39" s="56"/>
      <c r="D39" s="145"/>
      <c r="E39" s="145"/>
      <c r="F39" s="145"/>
      <c r="G39" s="145"/>
      <c r="H39" s="145"/>
      <c r="I39" s="145"/>
      <c r="J39" s="145"/>
      <c r="K39" s="145"/>
      <c r="L39" s="145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90" priority="26" stopIfTrue="1" operator="greaterThan">
      <formula>0</formula>
    </cfRule>
  </conditionalFormatting>
  <conditionalFormatting sqref="AQ31">
    <cfRule type="cellIs" dxfId="289" priority="24" operator="greaterThan">
      <formula>$AQ$7:$AQ$18&lt;100</formula>
    </cfRule>
    <cfRule type="cellIs" dxfId="288" priority="25" operator="greaterThan">
      <formula>100</formula>
    </cfRule>
  </conditionalFormatting>
  <conditionalFormatting sqref="D29:J29 Q29:AB29 Q28:AA28 K4:P29">
    <cfRule type="cellIs" dxfId="287" priority="23" operator="equal">
      <formula>212030016606640</formula>
    </cfRule>
  </conditionalFormatting>
  <conditionalFormatting sqref="D29:J29 L29:AB29 L28:AA28 K4:K29">
    <cfRule type="cellIs" dxfId="286" priority="21" operator="equal">
      <formula>$K$4</formula>
    </cfRule>
    <cfRule type="cellIs" dxfId="285" priority="22" operator="equal">
      <formula>2120</formula>
    </cfRule>
  </conditionalFormatting>
  <conditionalFormatting sqref="D29:L29 M4:N29">
    <cfRule type="cellIs" dxfId="284" priority="19" operator="equal">
      <formula>$M$4</formula>
    </cfRule>
    <cfRule type="cellIs" dxfId="283" priority="20" operator="equal">
      <formula>300</formula>
    </cfRule>
  </conditionalFormatting>
  <conditionalFormatting sqref="O4:O29">
    <cfRule type="cellIs" dxfId="282" priority="17" operator="equal">
      <formula>$O$4</formula>
    </cfRule>
    <cfRule type="cellIs" dxfId="281" priority="18" operator="equal">
      <formula>1660</formula>
    </cfRule>
  </conditionalFormatting>
  <conditionalFormatting sqref="P4:P29">
    <cfRule type="cellIs" dxfId="280" priority="15" operator="equal">
      <formula>$P$4</formula>
    </cfRule>
    <cfRule type="cellIs" dxfId="279" priority="16" operator="equal">
      <formula>6640</formula>
    </cfRule>
  </conditionalFormatting>
  <conditionalFormatting sqref="AT6:AT28">
    <cfRule type="cellIs" dxfId="278" priority="14" operator="lessThan">
      <formula>0</formula>
    </cfRule>
  </conditionalFormatting>
  <conditionalFormatting sqref="AT7:AT18">
    <cfRule type="cellIs" dxfId="277" priority="11" operator="lessThan">
      <formula>0</formula>
    </cfRule>
    <cfRule type="cellIs" dxfId="276" priority="12" operator="lessThan">
      <formula>0</formula>
    </cfRule>
    <cfRule type="cellIs" dxfId="275" priority="13" operator="lessThan">
      <formula>0</formula>
    </cfRule>
  </conditionalFormatting>
  <conditionalFormatting sqref="L28:AA28 K4:K28">
    <cfRule type="cellIs" dxfId="274" priority="10" operator="equal">
      <formula>$K$4</formula>
    </cfRule>
  </conditionalFormatting>
  <conditionalFormatting sqref="D4 D6:D29">
    <cfRule type="cellIs" dxfId="273" priority="9" operator="equal">
      <formula>$D$4</formula>
    </cfRule>
  </conditionalFormatting>
  <conditionalFormatting sqref="S4:S29">
    <cfRule type="cellIs" dxfId="272" priority="8" operator="equal">
      <formula>$S$4</formula>
    </cfRule>
  </conditionalFormatting>
  <conditionalFormatting sqref="Z4:Z29">
    <cfRule type="cellIs" dxfId="271" priority="7" operator="equal">
      <formula>$Z$4</formula>
    </cfRule>
  </conditionalFormatting>
  <conditionalFormatting sqref="AA4:AA29">
    <cfRule type="cellIs" dxfId="270" priority="6" operator="equal">
      <formula>$AA$4</formula>
    </cfRule>
  </conditionalFormatting>
  <conditionalFormatting sqref="AB4:AB29">
    <cfRule type="cellIs" dxfId="269" priority="5" operator="equal">
      <formula>$AB$4</formula>
    </cfRule>
  </conditionalFormatting>
  <conditionalFormatting sqref="AB29">
    <cfRule type="cellIs" dxfId="268" priority="4" operator="equal">
      <formula>$AB$4</formula>
    </cfRule>
  </conditionalFormatting>
  <conditionalFormatting sqref="AT7:AT28">
    <cfRule type="cellIs" dxfId="267" priority="1" operator="lessThan">
      <formula>0</formula>
    </cfRule>
    <cfRule type="cellIs" dxfId="266" priority="2" operator="lessThan">
      <formula>0</formula>
    </cfRule>
    <cfRule type="cellIs" dxfId="265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A23" sqref="AA2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>
      <c r="A3" s="264" t="s">
        <v>124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7" t="s">
        <v>3</v>
      </c>
      <c r="B4" s="267"/>
      <c r="C4" s="153"/>
      <c r="D4" s="153">
        <v>1060559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2">
        <v>3220</v>
      </c>
      <c r="L4" s="152">
        <v>0</v>
      </c>
      <c r="M4" s="267">
        <v>2890</v>
      </c>
      <c r="N4" s="267"/>
      <c r="O4" s="152">
        <v>1200</v>
      </c>
      <c r="P4" s="152">
        <v>1980</v>
      </c>
      <c r="Q4" s="3">
        <v>0</v>
      </c>
      <c r="R4" s="3">
        <v>0</v>
      </c>
      <c r="S4" s="3">
        <v>671</v>
      </c>
      <c r="T4" s="3"/>
      <c r="U4" s="3"/>
      <c r="V4" s="3"/>
      <c r="W4" s="3"/>
      <c r="X4" s="3"/>
      <c r="Y4" s="3"/>
      <c r="Z4" s="3">
        <v>223</v>
      </c>
      <c r="AA4" s="3">
        <v>219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153"/>
      <c r="D5" s="153"/>
      <c r="E5" s="119"/>
      <c r="F5" s="119"/>
      <c r="G5" s="119"/>
      <c r="H5" s="119"/>
      <c r="I5" s="119"/>
      <c r="J5" s="119"/>
      <c r="K5" s="152"/>
      <c r="L5" s="152"/>
      <c r="M5" s="152"/>
      <c r="N5" s="152"/>
      <c r="O5" s="152"/>
      <c r="P5" s="15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4">
        <v>1908446134</v>
      </c>
      <c r="C7" s="154" t="s">
        <v>51</v>
      </c>
      <c r="D7" s="32">
        <v>6581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6581</v>
      </c>
      <c r="AD7" s="34">
        <f t="shared" ref="AD7:AD27" si="0">D7*1</f>
        <v>6581</v>
      </c>
      <c r="AE7" s="36">
        <f t="shared" ref="AE7:AE27" si="1">D7*2.75%</f>
        <v>180.97749999999999</v>
      </c>
      <c r="AF7" s="36">
        <f t="shared" ref="AF7:AF27" si="2">AD7*0.95%</f>
        <v>62.519500000000001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180.97749999999999</v>
      </c>
      <c r="AP7" s="39"/>
      <c r="AQ7" s="40">
        <v>60</v>
      </c>
      <c r="AR7" s="41">
        <f>AC7-AE7-AG7-AJ7-AK7-AL7-AM7-AN7-AP7-AQ7</f>
        <v>6340.0225</v>
      </c>
      <c r="AS7" s="42">
        <f t="shared" ref="AS7:AS19" si="4">AF7+AH7+AI7</f>
        <v>62.519500000000001</v>
      </c>
      <c r="AT7" s="43">
        <f t="shared" ref="AT7:AT19" si="5">AS7-AQ7-AN7</f>
        <v>2.5195000000000007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4">
        <v>1908446135</v>
      </c>
      <c r="C8" s="34" t="s">
        <v>52</v>
      </c>
      <c r="D8" s="47">
        <v>2979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35">
        <f t="shared" ref="AC8:AC27" si="6">D8*1+E8*999+F8*499+G8*75+H8*50+I8*30+K8*20+L8*19+M8*10+P8*9+N8*10+J8*29+S8*191+V8*4744+W8*110+X8*450+Y8*110+Z8*191+AA8*182+AB8*182+U8*30+T8*350+R8*4+Q8*5+O8*9</f>
        <v>2979</v>
      </c>
      <c r="AD8" s="154">
        <f t="shared" si="0"/>
        <v>2979</v>
      </c>
      <c r="AE8" s="49">
        <f t="shared" si="1"/>
        <v>81.922499999999999</v>
      </c>
      <c r="AF8" s="49">
        <f t="shared" si="2"/>
        <v>28.3005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81.922499999999999</v>
      </c>
      <c r="AP8" s="51"/>
      <c r="AQ8" s="40">
        <v>77</v>
      </c>
      <c r="AR8" s="41">
        <f>AC8-AE8-AG8-AJ8-AK8-AL8-AM8-AN8-AP8-AQ8</f>
        <v>2820.0774999999999</v>
      </c>
      <c r="AS8" s="52">
        <f t="shared" si="4"/>
        <v>28.3005</v>
      </c>
      <c r="AT8" s="53">
        <f t="shared" si="5"/>
        <v>-48.6995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4">
        <v>1908446136</v>
      </c>
      <c r="C9" s="154" t="s">
        <v>53</v>
      </c>
      <c r="D9" s="47">
        <v>14813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35">
        <f t="shared" si="6"/>
        <v>14813</v>
      </c>
      <c r="AD9" s="154">
        <f t="shared" si="0"/>
        <v>14813</v>
      </c>
      <c r="AE9" s="49">
        <f t="shared" si="1"/>
        <v>407.35750000000002</v>
      </c>
      <c r="AF9" s="49">
        <f t="shared" si="2"/>
        <v>140.7235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407.35750000000002</v>
      </c>
      <c r="AP9" s="51"/>
      <c r="AQ9" s="40">
        <v>125</v>
      </c>
      <c r="AR9" s="41">
        <f t="shared" ref="AR9:AR27" si="10">AC9-AE9-AG9-AJ9-AK9-AL9-AM9-AN9-AP9-AQ9</f>
        <v>14280.6425</v>
      </c>
      <c r="AS9" s="52">
        <f t="shared" si="4"/>
        <v>140.7235</v>
      </c>
      <c r="AT9" s="53">
        <f t="shared" si="5"/>
        <v>15.723500000000001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4">
        <v>1908446137</v>
      </c>
      <c r="C10" s="154" t="s">
        <v>54</v>
      </c>
      <c r="D10" s="47">
        <v>5555</v>
      </c>
      <c r="E10" s="48"/>
      <c r="F10" s="47"/>
      <c r="G10" s="48"/>
      <c r="H10" s="48"/>
      <c r="I10" s="48"/>
      <c r="J10" s="48"/>
      <c r="K10" s="48"/>
      <c r="L10" s="48"/>
      <c r="M10" s="48">
        <v>500</v>
      </c>
      <c r="N10" s="48"/>
      <c r="O10" s="48"/>
      <c r="P10" s="48">
        <v>20</v>
      </c>
      <c r="Q10" s="154"/>
      <c r="R10" s="154"/>
      <c r="S10" s="154">
        <v>1</v>
      </c>
      <c r="T10" s="154"/>
      <c r="U10" s="154"/>
      <c r="V10" s="154"/>
      <c r="W10" s="154"/>
      <c r="X10" s="154"/>
      <c r="Y10" s="154"/>
      <c r="Z10" s="154"/>
      <c r="AA10" s="154"/>
      <c r="AB10" s="154"/>
      <c r="AC10" s="35">
        <f t="shared" si="6"/>
        <v>10926</v>
      </c>
      <c r="AD10" s="154">
        <f>D10*1</f>
        <v>5555</v>
      </c>
      <c r="AE10" s="49">
        <f>D10*2.75%</f>
        <v>152.76249999999999</v>
      </c>
      <c r="AF10" s="49">
        <f>AD10*0.95%</f>
        <v>52.772500000000001</v>
      </c>
      <c r="AG10" s="36">
        <f t="shared" si="7"/>
        <v>142.44999999999999</v>
      </c>
      <c r="AH10" s="49">
        <f t="shared" si="3"/>
        <v>49.21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167.0625</v>
      </c>
      <c r="AP10" s="51"/>
      <c r="AQ10" s="40">
        <v>50</v>
      </c>
      <c r="AR10" s="41">
        <f t="shared" si="10"/>
        <v>10580.787499999999</v>
      </c>
      <c r="AS10" s="52">
        <f>AF10+AH10+AI10</f>
        <v>101.9825</v>
      </c>
      <c r="AT10" s="53">
        <f>AS10-AQ10-AN10</f>
        <v>51.982500000000002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4">
        <v>1908446138</v>
      </c>
      <c r="C11" s="57" t="s">
        <v>97</v>
      </c>
      <c r="D11" s="47">
        <v>4830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35">
        <f t="shared" si="6"/>
        <v>4830</v>
      </c>
      <c r="AD11" s="154">
        <f t="shared" si="0"/>
        <v>4830</v>
      </c>
      <c r="AE11" s="49">
        <f t="shared" si="1"/>
        <v>132.82499999999999</v>
      </c>
      <c r="AF11" s="49">
        <f t="shared" si="2"/>
        <v>45.884999999999998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132.82499999999999</v>
      </c>
      <c r="AP11" s="51"/>
      <c r="AQ11" s="40">
        <v>45</v>
      </c>
      <c r="AR11" s="41">
        <f t="shared" si="10"/>
        <v>4652.1750000000002</v>
      </c>
      <c r="AS11" s="52">
        <f t="shared" si="4"/>
        <v>45.884999999999998</v>
      </c>
      <c r="AT11" s="53">
        <f t="shared" si="5"/>
        <v>0.88499999999999801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4">
        <v>1908446139</v>
      </c>
      <c r="C12" s="154" t="s">
        <v>56</v>
      </c>
      <c r="D12" s="47">
        <v>6942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35">
        <f t="shared" si="6"/>
        <v>6942</v>
      </c>
      <c r="AD12" s="154">
        <f>D12*1</f>
        <v>6942</v>
      </c>
      <c r="AE12" s="49">
        <f>D12*2.75%</f>
        <v>190.905</v>
      </c>
      <c r="AF12" s="49">
        <f>AD12*0.95%</f>
        <v>65.948999999999998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190.905</v>
      </c>
      <c r="AP12" s="51"/>
      <c r="AQ12" s="40">
        <v>41</v>
      </c>
      <c r="AR12" s="41">
        <f t="shared" si="10"/>
        <v>6710.0950000000003</v>
      </c>
      <c r="AS12" s="52">
        <f>AF12+AH12+AI12</f>
        <v>65.948999999999998</v>
      </c>
      <c r="AT12" s="53">
        <f>AS12-AQ12-AN12</f>
        <v>24.948999999999998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4">
        <v>1908446140</v>
      </c>
      <c r="C13" s="154" t="s">
        <v>57</v>
      </c>
      <c r="D13" s="47">
        <v>3895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35">
        <f>D13*1+E13*999+F13*499+G13*75+H13*50+I13*30+K13*20+L13*19+M13*10+P13*9+N13*10+J13*29+S13*191+V13*4744+W13*110+X13*450+Y13*110+Z13*191+AA13*182+AB13*182+U13*30+T13*350+R13*4+Q13*5+O13*9</f>
        <v>3895</v>
      </c>
      <c r="AD13" s="154">
        <f t="shared" si="0"/>
        <v>3895</v>
      </c>
      <c r="AE13" s="49">
        <f t="shared" si="1"/>
        <v>107.1125</v>
      </c>
      <c r="AF13" s="49">
        <f t="shared" si="2"/>
        <v>37.002499999999998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107.1125</v>
      </c>
      <c r="AP13" s="51"/>
      <c r="AQ13" s="40">
        <v>27</v>
      </c>
      <c r="AR13" s="41">
        <f t="shared" si="10"/>
        <v>3760.8874999999998</v>
      </c>
      <c r="AS13" s="52">
        <f t="shared" si="4"/>
        <v>37.002499999999998</v>
      </c>
      <c r="AT13" s="53">
        <f>AS13-AQ13-AN13</f>
        <v>10.002499999999998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4">
        <v>1908446141</v>
      </c>
      <c r="C14" s="154" t="s">
        <v>58</v>
      </c>
      <c r="D14" s="47">
        <v>8258</v>
      </c>
      <c r="E14" s="48"/>
      <c r="F14" s="47"/>
      <c r="G14" s="48"/>
      <c r="H14" s="48"/>
      <c r="I14" s="48"/>
      <c r="J14" s="48"/>
      <c r="K14" s="48">
        <v>60</v>
      </c>
      <c r="L14" s="48"/>
      <c r="M14" s="48"/>
      <c r="N14" s="48"/>
      <c r="O14" s="48"/>
      <c r="P14" s="48">
        <v>100</v>
      </c>
      <c r="Q14" s="154"/>
      <c r="R14" s="154"/>
      <c r="S14" s="154"/>
      <c r="T14" s="154"/>
      <c r="U14" s="154"/>
      <c r="V14" s="154"/>
      <c r="W14" s="154"/>
      <c r="X14" s="154"/>
      <c r="Y14" s="154"/>
      <c r="Z14" s="154">
        <v>5</v>
      </c>
      <c r="AA14" s="154"/>
      <c r="AB14" s="154"/>
      <c r="AC14" s="35">
        <f>D14*1+E14*999+F14*499+G14*75+H14*50+I14*30+K14*20+L14*19+M14*10+P14*9+N14*10+J14*29+S14*191+V14*4744+W14*110+X14*450+Y14*110+Z14*191+AA14*182+AB14*182+U14*30+T14*350+R14*4+Q14*5+O14*9</f>
        <v>11313</v>
      </c>
      <c r="AD14" s="154">
        <f t="shared" si="0"/>
        <v>8258</v>
      </c>
      <c r="AE14" s="49">
        <f t="shared" si="1"/>
        <v>227.095</v>
      </c>
      <c r="AF14" s="49">
        <f t="shared" si="2"/>
        <v>78.450999999999993</v>
      </c>
      <c r="AG14" s="36">
        <f t="shared" si="7"/>
        <v>57.75</v>
      </c>
      <c r="AH14" s="49">
        <f t="shared" si="3"/>
        <v>19.95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231.495</v>
      </c>
      <c r="AP14" s="51"/>
      <c r="AQ14" s="40">
        <v>78</v>
      </c>
      <c r="AR14" s="41">
        <f>AC14-AE14-AG14-AJ14-AK14-AL14-AM14-AN14-AP14-AQ14</f>
        <v>10950.155000000001</v>
      </c>
      <c r="AS14" s="52">
        <f t="shared" si="4"/>
        <v>98.400999999999996</v>
      </c>
      <c r="AT14" s="60">
        <f t="shared" si="5"/>
        <v>20.400999999999996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4">
        <v>1908446142</v>
      </c>
      <c r="C15" s="61" t="s">
        <v>59</v>
      </c>
      <c r="D15" s="47">
        <v>12872</v>
      </c>
      <c r="E15" s="48"/>
      <c r="F15" s="47"/>
      <c r="G15" s="48"/>
      <c r="H15" s="48"/>
      <c r="I15" s="48"/>
      <c r="J15" s="48"/>
      <c r="K15" s="48">
        <v>30</v>
      </c>
      <c r="L15" s="48"/>
      <c r="M15" s="48"/>
      <c r="N15" s="48"/>
      <c r="O15" s="48"/>
      <c r="P15" s="48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35">
        <f t="shared" si="6"/>
        <v>13472</v>
      </c>
      <c r="AD15" s="154">
        <f t="shared" si="0"/>
        <v>12872</v>
      </c>
      <c r="AE15" s="49">
        <f t="shared" si="1"/>
        <v>353.98</v>
      </c>
      <c r="AF15" s="49">
        <f t="shared" si="2"/>
        <v>122.28399999999999</v>
      </c>
      <c r="AG15" s="36">
        <f t="shared" si="7"/>
        <v>16.5</v>
      </c>
      <c r="AH15" s="49">
        <f t="shared" si="3"/>
        <v>5.7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354.80500000000001</v>
      </c>
      <c r="AP15" s="51"/>
      <c r="AQ15" s="40">
        <v>110</v>
      </c>
      <c r="AR15" s="41">
        <f t="shared" si="10"/>
        <v>12991.52</v>
      </c>
      <c r="AS15" s="52">
        <f>AF15+AH15+AI15</f>
        <v>127.98399999999999</v>
      </c>
      <c r="AT15" s="53">
        <f>AS15-AQ15-AN15</f>
        <v>17.983999999999995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4">
        <v>1908446143</v>
      </c>
      <c r="C16" s="154" t="s">
        <v>60</v>
      </c>
      <c r="D16" s="47">
        <v>20519</v>
      </c>
      <c r="E16" s="48"/>
      <c r="F16" s="47"/>
      <c r="G16" s="48"/>
      <c r="H16" s="48"/>
      <c r="I16" s="48"/>
      <c r="J16" s="48"/>
      <c r="K16" s="48">
        <v>50</v>
      </c>
      <c r="L16" s="48"/>
      <c r="M16" s="48">
        <v>50</v>
      </c>
      <c r="N16" s="48"/>
      <c r="O16" s="48"/>
      <c r="P16" s="48">
        <v>100</v>
      </c>
      <c r="Q16" s="154"/>
      <c r="R16" s="154"/>
      <c r="S16" s="154"/>
      <c r="T16" s="154"/>
      <c r="U16" s="154"/>
      <c r="V16" s="154"/>
      <c r="W16" s="154"/>
      <c r="X16" s="154"/>
      <c r="Y16" s="154"/>
      <c r="Z16" s="154">
        <v>1</v>
      </c>
      <c r="AA16" s="154">
        <v>10</v>
      </c>
      <c r="AB16" s="154"/>
      <c r="AC16" s="35">
        <f t="shared" si="6"/>
        <v>24930</v>
      </c>
      <c r="AD16" s="154">
        <f t="shared" si="0"/>
        <v>20519</v>
      </c>
      <c r="AE16" s="49">
        <f t="shared" si="1"/>
        <v>564.27250000000004</v>
      </c>
      <c r="AF16" s="49">
        <f t="shared" si="2"/>
        <v>194.93049999999999</v>
      </c>
      <c r="AG16" s="36">
        <f t="shared" si="7"/>
        <v>66</v>
      </c>
      <c r="AH16" s="49">
        <f t="shared" si="3"/>
        <v>22.8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569.77250000000004</v>
      </c>
      <c r="AP16" s="51"/>
      <c r="AQ16" s="40">
        <v>130</v>
      </c>
      <c r="AR16" s="41">
        <f>AC16-AE16-AG16-AJ16-AK16-AL16-AM16-AN16-AP16-AQ16</f>
        <v>24169.727500000001</v>
      </c>
      <c r="AS16" s="52">
        <f t="shared" si="4"/>
        <v>217.73050000000001</v>
      </c>
      <c r="AT16" s="53">
        <f t="shared" si="5"/>
        <v>87.730500000000006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4">
        <v>1908446144</v>
      </c>
      <c r="C17" s="61" t="s">
        <v>61</v>
      </c>
      <c r="D17" s="47">
        <v>7707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54"/>
      <c r="R17" s="154"/>
      <c r="S17" s="154">
        <v>5</v>
      </c>
      <c r="T17" s="154"/>
      <c r="U17" s="154"/>
      <c r="V17" s="154"/>
      <c r="W17" s="154"/>
      <c r="X17" s="154"/>
      <c r="Y17" s="154"/>
      <c r="Z17" s="154"/>
      <c r="AA17" s="154">
        <v>3</v>
      </c>
      <c r="AB17" s="154"/>
      <c r="AC17" s="35">
        <f t="shared" si="6"/>
        <v>10158</v>
      </c>
      <c r="AD17" s="154">
        <f>D17*1</f>
        <v>7707</v>
      </c>
      <c r="AE17" s="49">
        <f>D17*2.75%</f>
        <v>211.9425</v>
      </c>
      <c r="AF17" s="49">
        <f>AD17*0.95%</f>
        <v>73.216499999999996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214.6925</v>
      </c>
      <c r="AP17" s="51"/>
      <c r="AQ17" s="40">
        <v>59</v>
      </c>
      <c r="AR17" s="41">
        <f>AC17-AE17-AG17-AJ17-AK17-AL17-AM17-AN17-AP17-AQ17</f>
        <v>9860.9325000000008</v>
      </c>
      <c r="AS17" s="52">
        <f>AF17+AH17+AI17</f>
        <v>82.241500000000002</v>
      </c>
      <c r="AT17" s="53">
        <f>AS17-AQ17-AN17</f>
        <v>23.241500000000002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54">
        <v>1908446145</v>
      </c>
      <c r="C18" s="57" t="s">
        <v>98</v>
      </c>
      <c r="D18" s="47">
        <v>5554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100</v>
      </c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35">
        <f t="shared" si="6"/>
        <v>6954</v>
      </c>
      <c r="AD18" s="154">
        <f>D18*1</f>
        <v>5554</v>
      </c>
      <c r="AE18" s="49">
        <f>D18*2.75%</f>
        <v>152.73500000000001</v>
      </c>
      <c r="AF18" s="49">
        <f>AD18*0.95%</f>
        <v>52.762999999999998</v>
      </c>
      <c r="AG18" s="36">
        <f t="shared" si="7"/>
        <v>38.5</v>
      </c>
      <c r="AH18" s="49">
        <f t="shared" si="3"/>
        <v>13.299999999999999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156.86000000000001</v>
      </c>
      <c r="AP18" s="51"/>
      <c r="AQ18" s="40">
        <v>150</v>
      </c>
      <c r="AR18" s="41">
        <f t="shared" si="10"/>
        <v>6612.7650000000003</v>
      </c>
      <c r="AS18" s="52">
        <f>AF18+AH18+AI18</f>
        <v>66.063000000000002</v>
      </c>
      <c r="AT18" s="53">
        <f>AS18-AQ18-AN18</f>
        <v>-83.936999999999998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4">
        <v>1908446146</v>
      </c>
      <c r="C19" s="154" t="s">
        <v>63</v>
      </c>
      <c r="D19" s="47">
        <v>9975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35">
        <f t="shared" si="6"/>
        <v>9975</v>
      </c>
      <c r="AD19" s="154">
        <f t="shared" si="0"/>
        <v>9975</v>
      </c>
      <c r="AE19" s="49">
        <f t="shared" si="1"/>
        <v>274.3125</v>
      </c>
      <c r="AF19" s="49">
        <f t="shared" si="2"/>
        <v>94.762500000000003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274.3125</v>
      </c>
      <c r="AP19" s="51"/>
      <c r="AQ19" s="63">
        <v>170</v>
      </c>
      <c r="AR19" s="64">
        <f>AC19-AE19-AG19-AJ19-AK19-AL19-AM19-AN19-AP19-AQ19</f>
        <v>9530.6875</v>
      </c>
      <c r="AS19" s="52">
        <f t="shared" si="4"/>
        <v>94.762500000000003</v>
      </c>
      <c r="AT19" s="52">
        <f t="shared" si="5"/>
        <v>-75.237499999999997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4">
        <v>1908446147</v>
      </c>
      <c r="C20" s="154" t="s">
        <v>64</v>
      </c>
      <c r="D20" s="47">
        <v>3495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35">
        <f t="shared" si="6"/>
        <v>3495</v>
      </c>
      <c r="AD20" s="154">
        <f t="shared" si="0"/>
        <v>3495</v>
      </c>
      <c r="AE20" s="49">
        <f t="shared" si="1"/>
        <v>96.112499999999997</v>
      </c>
      <c r="AF20" s="49">
        <f t="shared" si="2"/>
        <v>33.202500000000001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96.112499999999997</v>
      </c>
      <c r="AP20" s="51"/>
      <c r="AQ20" s="63">
        <v>40</v>
      </c>
      <c r="AR20" s="64">
        <f>AC20-AE20-AG20-AJ20-AK20-AL20-AM20-AN20-AP20-AQ20</f>
        <v>3358.8874999999998</v>
      </c>
      <c r="AS20" s="52">
        <f>AF20+AH20+AI20</f>
        <v>33.202500000000001</v>
      </c>
      <c r="AT20" s="52">
        <f>AS20-AQ20-AN20</f>
        <v>-6.7974999999999994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4">
        <v>1908446148</v>
      </c>
      <c r="C21" s="154" t="s">
        <v>59</v>
      </c>
      <c r="D21" s="47">
        <v>3854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154"/>
      <c r="R21" s="154"/>
      <c r="S21" s="154">
        <v>1</v>
      </c>
      <c r="T21" s="154"/>
      <c r="U21" s="154"/>
      <c r="V21" s="154"/>
      <c r="W21" s="154"/>
      <c r="X21" s="154"/>
      <c r="Y21" s="154"/>
      <c r="Z21" s="154"/>
      <c r="AA21" s="154"/>
      <c r="AB21" s="154"/>
      <c r="AC21" s="35">
        <f t="shared" si="6"/>
        <v>4645</v>
      </c>
      <c r="AD21" s="154">
        <f t="shared" si="0"/>
        <v>3854</v>
      </c>
      <c r="AE21" s="49">
        <f t="shared" si="1"/>
        <v>105.985</v>
      </c>
      <c r="AF21" s="49">
        <f t="shared" si="2"/>
        <v>36.613</v>
      </c>
      <c r="AG21" s="36">
        <f t="shared" si="7"/>
        <v>16.5</v>
      </c>
      <c r="AH21" s="49">
        <f t="shared" si="3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107.08499999999999</v>
      </c>
      <c r="AP21" s="51"/>
      <c r="AQ21" s="63">
        <v>33</v>
      </c>
      <c r="AR21" s="65">
        <f t="shared" si="10"/>
        <v>4489.5150000000003</v>
      </c>
      <c r="AS21" s="52">
        <f t="shared" ref="AS21:AS27" si="11">AF21+AH21+AI21</f>
        <v>42.313000000000002</v>
      </c>
      <c r="AT21" s="52">
        <f t="shared" ref="AT21:AT27" si="12">AS21-AQ21-AN21</f>
        <v>9.3130000000000024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4">
        <v>1908446149</v>
      </c>
      <c r="C22" s="66" t="s">
        <v>65</v>
      </c>
      <c r="D22" s="47">
        <v>15481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200</v>
      </c>
      <c r="N22" s="48"/>
      <c r="O22" s="48"/>
      <c r="P22" s="48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35">
        <f t="shared" si="6"/>
        <v>19481</v>
      </c>
      <c r="AD22" s="154">
        <f t="shared" si="0"/>
        <v>15481</v>
      </c>
      <c r="AE22" s="49">
        <f t="shared" si="1"/>
        <v>425.72750000000002</v>
      </c>
      <c r="AF22" s="49">
        <f t="shared" si="2"/>
        <v>147.06950000000001</v>
      </c>
      <c r="AG22" s="36">
        <f t="shared" si="7"/>
        <v>110</v>
      </c>
      <c r="AH22" s="49">
        <f t="shared" si="3"/>
        <v>38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433.97750000000002</v>
      </c>
      <c r="AP22" s="51"/>
      <c r="AQ22" s="63">
        <v>135</v>
      </c>
      <c r="AR22" s="65">
        <f>AC22-AE22-AG22-AJ22-AK22-AL22-AM22-AN22-AP22-AQ22</f>
        <v>18810.272499999999</v>
      </c>
      <c r="AS22" s="52">
        <f>AF22+AH22+AI22</f>
        <v>185.06950000000001</v>
      </c>
      <c r="AT22" s="52">
        <f>AS22-AQ22-AN22</f>
        <v>50.069500000000005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4">
        <v>1908446150</v>
      </c>
      <c r="C23" s="154" t="s">
        <v>66</v>
      </c>
      <c r="D23" s="47">
        <v>6300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35">
        <f t="shared" si="6"/>
        <v>6300</v>
      </c>
      <c r="AD23" s="154">
        <f t="shared" si="0"/>
        <v>6300</v>
      </c>
      <c r="AE23" s="49">
        <f t="shared" si="1"/>
        <v>173.25</v>
      </c>
      <c r="AF23" s="49">
        <f t="shared" si="2"/>
        <v>59.85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173.25</v>
      </c>
      <c r="AP23" s="51"/>
      <c r="AQ23" s="63">
        <v>60</v>
      </c>
      <c r="AR23" s="65">
        <f t="shared" si="10"/>
        <v>6066.75</v>
      </c>
      <c r="AS23" s="52">
        <f t="shared" si="11"/>
        <v>59.85</v>
      </c>
      <c r="AT23" s="52">
        <f t="shared" si="12"/>
        <v>-0.14999999999999858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4">
        <v>1908446151</v>
      </c>
      <c r="C24" s="154" t="s">
        <v>67</v>
      </c>
      <c r="D24" s="47">
        <v>17784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100</v>
      </c>
      <c r="Q24" s="154"/>
      <c r="R24" s="154"/>
      <c r="S24" s="154">
        <v>3</v>
      </c>
      <c r="T24" s="154"/>
      <c r="U24" s="154"/>
      <c r="V24" s="154"/>
      <c r="W24" s="154"/>
      <c r="X24" s="154"/>
      <c r="Y24" s="154"/>
      <c r="Z24" s="154"/>
      <c r="AA24" s="154"/>
      <c r="AB24" s="154"/>
      <c r="AC24" s="35">
        <f t="shared" si="6"/>
        <v>19257</v>
      </c>
      <c r="AD24" s="154">
        <f t="shared" si="0"/>
        <v>17784</v>
      </c>
      <c r="AE24" s="49">
        <f t="shared" si="1"/>
        <v>489.06</v>
      </c>
      <c r="AF24" s="49">
        <f t="shared" si="2"/>
        <v>168.94800000000001</v>
      </c>
      <c r="AG24" s="36">
        <f t="shared" si="7"/>
        <v>24.75</v>
      </c>
      <c r="AH24" s="49">
        <f t="shared" si="3"/>
        <v>8.5499999999999989</v>
      </c>
      <c r="AI24" s="49">
        <f t="shared" si="8"/>
        <v>0</v>
      </c>
      <c r="AJ24" s="154"/>
      <c r="AK24" s="154"/>
      <c r="AL24" s="67"/>
      <c r="AM24" s="67"/>
      <c r="AN24" s="37">
        <v>0</v>
      </c>
      <c r="AO24" s="38">
        <f t="shared" si="9"/>
        <v>491.81</v>
      </c>
      <c r="AP24" s="51"/>
      <c r="AQ24" s="63">
        <v>123</v>
      </c>
      <c r="AR24" s="65">
        <f t="shared" si="10"/>
        <v>18620.189999999999</v>
      </c>
      <c r="AS24" s="52">
        <f t="shared" si="11"/>
        <v>177.49800000000002</v>
      </c>
      <c r="AT24" s="52">
        <f t="shared" si="12"/>
        <v>54.498000000000019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4">
        <v>1908446152</v>
      </c>
      <c r="C25" s="154" t="s">
        <v>68</v>
      </c>
      <c r="D25" s="47">
        <v>8636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35">
        <f t="shared" si="6"/>
        <v>8636</v>
      </c>
      <c r="AD25" s="154">
        <f t="shared" si="0"/>
        <v>8636</v>
      </c>
      <c r="AE25" s="49">
        <f t="shared" si="1"/>
        <v>237.49</v>
      </c>
      <c r="AF25" s="49">
        <f t="shared" si="2"/>
        <v>82.042000000000002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237.49</v>
      </c>
      <c r="AP25" s="51"/>
      <c r="AQ25" s="63">
        <v>80</v>
      </c>
      <c r="AR25" s="65">
        <f t="shared" si="10"/>
        <v>8318.51</v>
      </c>
      <c r="AS25" s="52">
        <f t="shared" si="11"/>
        <v>82.042000000000002</v>
      </c>
      <c r="AT25" s="52">
        <f t="shared" si="12"/>
        <v>2.0420000000000016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4">
        <v>1908446153</v>
      </c>
      <c r="C26" s="68" t="s">
        <v>69</v>
      </c>
      <c r="D26" s="47">
        <v>7474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35">
        <f t="shared" si="6"/>
        <v>7474</v>
      </c>
      <c r="AD26" s="154">
        <f t="shared" si="0"/>
        <v>7474</v>
      </c>
      <c r="AE26" s="49">
        <f t="shared" si="1"/>
        <v>205.535</v>
      </c>
      <c r="AF26" s="49">
        <f t="shared" si="2"/>
        <v>71.003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205.535</v>
      </c>
      <c r="AP26" s="51"/>
      <c r="AQ26" s="63">
        <v>68</v>
      </c>
      <c r="AR26" s="65">
        <f t="shared" si="10"/>
        <v>7200.4650000000001</v>
      </c>
      <c r="AS26" s="52">
        <f t="shared" si="11"/>
        <v>71.003</v>
      </c>
      <c r="AT26" s="52">
        <f t="shared" si="12"/>
        <v>3.0030000000000001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4">
        <v>1908446154</v>
      </c>
      <c r="C27" s="154" t="s">
        <v>70</v>
      </c>
      <c r="D27" s="47">
        <v>5237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35">
        <f t="shared" si="6"/>
        <v>5237</v>
      </c>
      <c r="AD27" s="154">
        <f t="shared" si="0"/>
        <v>5237</v>
      </c>
      <c r="AE27" s="49">
        <f t="shared" si="1"/>
        <v>144.01750000000001</v>
      </c>
      <c r="AF27" s="49">
        <f t="shared" si="2"/>
        <v>49.7515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144.01750000000001</v>
      </c>
      <c r="AP27" s="51"/>
      <c r="AQ27" s="63">
        <v>50</v>
      </c>
      <c r="AR27" s="65">
        <f t="shared" si="10"/>
        <v>5042.9825000000001</v>
      </c>
      <c r="AS27" s="52">
        <f t="shared" si="11"/>
        <v>49.7515</v>
      </c>
      <c r="AT27" s="52">
        <f t="shared" si="12"/>
        <v>-0.24849999999999994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81" t="s">
        <v>71</v>
      </c>
      <c r="B28" s="282"/>
      <c r="C28" s="282"/>
      <c r="D28" s="81">
        <f t="shared" ref="D28:K28" si="13">SUM(D7:D27)</f>
        <v>178741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260</v>
      </c>
      <c r="L28" s="81">
        <f t="shared" ref="L28:AT28" si="14">SUM(L7:L27)</f>
        <v>0</v>
      </c>
      <c r="M28" s="81">
        <f t="shared" si="14"/>
        <v>870</v>
      </c>
      <c r="N28" s="81">
        <f t="shared" si="14"/>
        <v>0</v>
      </c>
      <c r="O28" s="81">
        <f t="shared" si="14"/>
        <v>0</v>
      </c>
      <c r="P28" s="81">
        <f t="shared" si="14"/>
        <v>470</v>
      </c>
      <c r="Q28" s="81">
        <f t="shared" si="14"/>
        <v>0</v>
      </c>
      <c r="R28" s="81">
        <f t="shared" si="14"/>
        <v>0</v>
      </c>
      <c r="S28" s="81">
        <f t="shared" si="14"/>
        <v>10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6</v>
      </c>
      <c r="AA28" s="81">
        <f t="shared" si="14"/>
        <v>13</v>
      </c>
      <c r="AB28" s="81">
        <f t="shared" si="14"/>
        <v>0</v>
      </c>
      <c r="AC28" s="82">
        <f t="shared" si="14"/>
        <v>202293</v>
      </c>
      <c r="AD28" s="82">
        <f t="shared" si="14"/>
        <v>178741</v>
      </c>
      <c r="AE28" s="82">
        <f t="shared" si="14"/>
        <v>4915.3775000000005</v>
      </c>
      <c r="AF28" s="82">
        <f t="shared" si="14"/>
        <v>1698.0395000000001</v>
      </c>
      <c r="AG28" s="82">
        <f t="shared" si="14"/>
        <v>498.57499999999999</v>
      </c>
      <c r="AH28" s="82">
        <f t="shared" si="14"/>
        <v>172.23500000000001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4959.3774999999996</v>
      </c>
      <c r="AP28" s="82">
        <f t="shared" si="14"/>
        <v>0</v>
      </c>
      <c r="AQ28" s="84">
        <f t="shared" si="14"/>
        <v>1711</v>
      </c>
      <c r="AR28" s="85">
        <f t="shared" si="14"/>
        <v>195168.04750000002</v>
      </c>
      <c r="AS28" s="85">
        <f t="shared" si="14"/>
        <v>1870.2745000000002</v>
      </c>
      <c r="AT28" s="85">
        <f t="shared" si="14"/>
        <v>159.27450000000002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83" t="s">
        <v>72</v>
      </c>
      <c r="B29" s="287"/>
      <c r="C29" s="284"/>
      <c r="D29" s="90">
        <f t="shared" ref="D29:AB29" si="15">D4+D5-D28</f>
        <v>881818</v>
      </c>
      <c r="E29" s="90">
        <f t="shared" si="15"/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2960</v>
      </c>
      <c r="L29" s="90">
        <f t="shared" si="15"/>
        <v>0</v>
      </c>
      <c r="M29" s="90">
        <f t="shared" si="15"/>
        <v>2020</v>
      </c>
      <c r="N29" s="90">
        <f t="shared" si="15"/>
        <v>0</v>
      </c>
      <c r="O29" s="90">
        <f t="shared" si="15"/>
        <v>1200</v>
      </c>
      <c r="P29" s="90">
        <f t="shared" si="15"/>
        <v>1510</v>
      </c>
      <c r="Q29" s="90">
        <f t="shared" si="15"/>
        <v>0</v>
      </c>
      <c r="R29" s="90">
        <f t="shared" si="15"/>
        <v>0</v>
      </c>
      <c r="S29" s="90">
        <f t="shared" si="15"/>
        <v>661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206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57"/>
      <c r="E33" s="157"/>
      <c r="F33" s="157"/>
      <c r="G33" s="157"/>
      <c r="H33" s="157"/>
      <c r="I33" s="157"/>
      <c r="J33" s="157"/>
      <c r="K33" s="157"/>
      <c r="L33" s="113"/>
      <c r="M33" s="15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55"/>
      <c r="E34" s="155"/>
      <c r="F34" s="155"/>
      <c r="G34" s="155"/>
      <c r="H34" s="155"/>
      <c r="I34" s="155"/>
      <c r="J34" s="155"/>
      <c r="K34" s="155"/>
      <c r="L34" s="155"/>
      <c r="M34" s="15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55"/>
      <c r="E35" s="155"/>
      <c r="F35" s="155"/>
      <c r="G35" s="155"/>
      <c r="H35" s="155"/>
      <c r="I35" s="155"/>
      <c r="J35" s="155"/>
      <c r="K35" s="155"/>
      <c r="L35" s="155"/>
      <c r="M35" s="15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55"/>
      <c r="E36" s="155"/>
      <c r="F36" s="155"/>
      <c r="G36" s="155"/>
      <c r="H36" s="155"/>
      <c r="I36" s="155"/>
      <c r="J36" s="155"/>
      <c r="K36" s="155"/>
      <c r="L36" s="115"/>
      <c r="M36" s="157"/>
      <c r="O36" s="99"/>
      <c r="AR36" s="44"/>
      <c r="AS36" s="100"/>
      <c r="AT36" s="100"/>
    </row>
    <row r="37" spans="1:47" ht="15.75">
      <c r="A37" s="107"/>
      <c r="B37" s="107"/>
      <c r="C37" s="56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AR37" s="100"/>
      <c r="AS37" s="100"/>
      <c r="AT37" s="100"/>
    </row>
    <row r="38" spans="1:47" ht="15.75">
      <c r="A38" s="5"/>
      <c r="B38" s="5"/>
      <c r="C38" s="56"/>
      <c r="D38" s="155"/>
      <c r="E38" s="155"/>
      <c r="F38" s="155"/>
      <c r="G38" s="155"/>
      <c r="H38" s="155"/>
      <c r="I38" s="155"/>
      <c r="J38" s="155"/>
      <c r="K38" s="155"/>
      <c r="L38" s="115"/>
      <c r="M38" s="157"/>
      <c r="AR38" s="44"/>
      <c r="AS38" s="5"/>
      <c r="AT38" s="100"/>
    </row>
    <row r="39" spans="1:47" ht="15.75">
      <c r="A39" s="5"/>
      <c r="B39" s="5"/>
      <c r="C39" s="56"/>
      <c r="D39" s="156"/>
      <c r="E39" s="156"/>
      <c r="F39" s="156"/>
      <c r="G39" s="156"/>
      <c r="H39" s="156"/>
      <c r="I39" s="156"/>
      <c r="J39" s="156"/>
      <c r="K39" s="156"/>
      <c r="L39" s="15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64" priority="26" stopIfTrue="1" operator="greaterThan">
      <formula>0</formula>
    </cfRule>
  </conditionalFormatting>
  <conditionalFormatting sqref="AQ31">
    <cfRule type="cellIs" dxfId="263" priority="24" operator="greaterThan">
      <formula>$AQ$7:$AQ$18&lt;100</formula>
    </cfRule>
    <cfRule type="cellIs" dxfId="262" priority="25" operator="greaterThan">
      <formula>100</formula>
    </cfRule>
  </conditionalFormatting>
  <conditionalFormatting sqref="D29:J29 Q29:AB29 Q28:AA28 K4:P29">
    <cfRule type="cellIs" dxfId="261" priority="23" operator="equal">
      <formula>212030016606640</formula>
    </cfRule>
  </conditionalFormatting>
  <conditionalFormatting sqref="D29:J29 L29:AB29 L28:AA28 K4:K29">
    <cfRule type="cellIs" dxfId="260" priority="21" operator="equal">
      <formula>$K$4</formula>
    </cfRule>
    <cfRule type="cellIs" dxfId="259" priority="22" operator="equal">
      <formula>2120</formula>
    </cfRule>
  </conditionalFormatting>
  <conditionalFormatting sqref="D29:L29 M4:N29">
    <cfRule type="cellIs" dxfId="258" priority="19" operator="equal">
      <formula>$M$4</formula>
    </cfRule>
    <cfRule type="cellIs" dxfId="257" priority="20" operator="equal">
      <formula>300</formula>
    </cfRule>
  </conditionalFormatting>
  <conditionalFormatting sqref="O4:O29">
    <cfRule type="cellIs" dxfId="256" priority="17" operator="equal">
      <formula>$O$4</formula>
    </cfRule>
    <cfRule type="cellIs" dxfId="255" priority="18" operator="equal">
      <formula>1660</formula>
    </cfRule>
  </conditionalFormatting>
  <conditionalFormatting sqref="P4:P29">
    <cfRule type="cellIs" dxfId="254" priority="15" operator="equal">
      <formula>$P$4</formula>
    </cfRule>
    <cfRule type="cellIs" dxfId="253" priority="16" operator="equal">
      <formula>6640</formula>
    </cfRule>
  </conditionalFormatting>
  <conditionalFormatting sqref="AT6:AT28">
    <cfRule type="cellIs" dxfId="252" priority="14" operator="lessThan">
      <formula>0</formula>
    </cfRule>
  </conditionalFormatting>
  <conditionalFormatting sqref="AT7:AT18">
    <cfRule type="cellIs" dxfId="251" priority="11" operator="lessThan">
      <formula>0</formula>
    </cfRule>
    <cfRule type="cellIs" dxfId="250" priority="12" operator="lessThan">
      <formula>0</formula>
    </cfRule>
    <cfRule type="cellIs" dxfId="249" priority="13" operator="lessThan">
      <formula>0</formula>
    </cfRule>
  </conditionalFormatting>
  <conditionalFormatting sqref="L28:AA28 K4:K28">
    <cfRule type="cellIs" dxfId="248" priority="10" operator="equal">
      <formula>$K$4</formula>
    </cfRule>
  </conditionalFormatting>
  <conditionalFormatting sqref="D4 D6:D29">
    <cfRule type="cellIs" dxfId="247" priority="9" operator="equal">
      <formula>$D$4</formula>
    </cfRule>
  </conditionalFormatting>
  <conditionalFormatting sqref="S4:S29">
    <cfRule type="cellIs" dxfId="246" priority="8" operator="equal">
      <formula>$S$4</formula>
    </cfRule>
  </conditionalFormatting>
  <conditionalFormatting sqref="Z4:Z29">
    <cfRule type="cellIs" dxfId="245" priority="7" operator="equal">
      <formula>$Z$4</formula>
    </cfRule>
  </conditionalFormatting>
  <conditionalFormatting sqref="AA4:AA29">
    <cfRule type="cellIs" dxfId="244" priority="6" operator="equal">
      <formula>$AA$4</formula>
    </cfRule>
  </conditionalFormatting>
  <conditionalFormatting sqref="AB4:AB29">
    <cfRule type="cellIs" dxfId="243" priority="5" operator="equal">
      <formula>$AB$4</formula>
    </cfRule>
  </conditionalFormatting>
  <conditionalFormatting sqref="AB29">
    <cfRule type="cellIs" dxfId="242" priority="4" operator="equal">
      <formula>$AB$4</formula>
    </cfRule>
  </conditionalFormatting>
  <conditionalFormatting sqref="AT7:AT28">
    <cfRule type="cellIs" dxfId="241" priority="1" operator="lessThan">
      <formula>0</formula>
    </cfRule>
    <cfRule type="cellIs" dxfId="240" priority="2" operator="lessThan">
      <formula>0</formula>
    </cfRule>
    <cfRule type="cellIs" dxfId="239" priority="3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6" sqref="J16"/>
    </sheetView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22" sqref="A22:XFD2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>
      <c r="A3" s="264" t="s">
        <v>125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7" t="s">
        <v>3</v>
      </c>
      <c r="B4" s="267"/>
      <c r="C4" s="160"/>
      <c r="D4" s="160">
        <v>881818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9">
        <v>2960</v>
      </c>
      <c r="L4" s="159">
        <v>0</v>
      </c>
      <c r="M4" s="267">
        <v>2020</v>
      </c>
      <c r="N4" s="267"/>
      <c r="O4" s="159">
        <v>1200</v>
      </c>
      <c r="P4" s="159">
        <v>1510</v>
      </c>
      <c r="Q4" s="3">
        <v>0</v>
      </c>
      <c r="R4" s="3">
        <v>0</v>
      </c>
      <c r="S4" s="3">
        <v>661</v>
      </c>
      <c r="T4" s="3"/>
      <c r="U4" s="3"/>
      <c r="V4" s="3"/>
      <c r="W4" s="3"/>
      <c r="X4" s="3"/>
      <c r="Y4" s="3"/>
      <c r="Z4" s="3">
        <v>217</v>
      </c>
      <c r="AA4" s="3">
        <v>206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160"/>
      <c r="D5" s="160"/>
      <c r="E5" s="119"/>
      <c r="F5" s="119"/>
      <c r="G5" s="119"/>
      <c r="H5" s="119"/>
      <c r="I5" s="119"/>
      <c r="J5" s="119"/>
      <c r="K5" s="159"/>
      <c r="L5" s="159"/>
      <c r="M5" s="159"/>
      <c r="N5" s="159"/>
      <c r="O5" s="159"/>
      <c r="P5" s="15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8">
        <v>1908446134</v>
      </c>
      <c r="C7" s="158" t="s">
        <v>51</v>
      </c>
      <c r="D7" s="32">
        <v>10032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10032</v>
      </c>
      <c r="AD7" s="34">
        <f t="shared" ref="AD7:AD27" si="0">D7*1</f>
        <v>10032</v>
      </c>
      <c r="AE7" s="36">
        <f t="shared" ref="AE7:AE27" si="1">D7*2.75%</f>
        <v>275.88</v>
      </c>
      <c r="AF7" s="36">
        <f t="shared" ref="AF7:AF27" si="2">AD7*0.95%</f>
        <v>95.304000000000002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275.88</v>
      </c>
      <c r="AP7" s="39"/>
      <c r="AQ7" s="40">
        <v>86</v>
      </c>
      <c r="AR7" s="41">
        <f>AC7-AE7-AG7-AJ7-AK7-AL7-AM7-AN7-AP7-AQ7</f>
        <v>9670.1200000000008</v>
      </c>
      <c r="AS7" s="42">
        <f t="shared" ref="AS7:AS19" si="4">AF7+AH7+AI7</f>
        <v>95.304000000000002</v>
      </c>
      <c r="AT7" s="43">
        <f t="shared" ref="AT7:AT19" si="5">AS7-AQ7-AN7</f>
        <v>9.304000000000002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8">
        <v>1908446135</v>
      </c>
      <c r="C8" s="34" t="s">
        <v>52</v>
      </c>
      <c r="D8" s="47">
        <v>6698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70</v>
      </c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35">
        <f t="shared" ref="AC8:AC27" si="6">D8*1+E8*999+F8*499+G8*75+H8*50+I8*30+K8*20+L8*19+M8*10+P8*9+N8*10+J8*29+S8*191+V8*4744+W8*110+X8*450+Y8*110+Z8*191+AA8*182+AB8*182+U8*30+T8*350+R8*4+Q8*5+O8*9</f>
        <v>7328</v>
      </c>
      <c r="AD8" s="158">
        <f t="shared" si="0"/>
        <v>6698</v>
      </c>
      <c r="AE8" s="49">
        <f t="shared" si="1"/>
        <v>184.19499999999999</v>
      </c>
      <c r="AF8" s="49">
        <f t="shared" si="2"/>
        <v>63.631</v>
      </c>
      <c r="AG8" s="36">
        <f t="shared" ref="AG8:AG27" si="7">SUM(E8*999+F8*499+G8*75+H8*50+I8*30+K8*20+L8*19+M8*10+P8*9+N8*10+J8*29+R8*4+Q8*5+O8*9)*2.75%</f>
        <v>17.324999999999999</v>
      </c>
      <c r="AH8" s="49">
        <f t="shared" si="3"/>
        <v>5.9849999999999994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186.12</v>
      </c>
      <c r="AP8" s="51"/>
      <c r="AQ8" s="40">
        <v>90</v>
      </c>
      <c r="AR8" s="41">
        <f>AC8-AE8-AG8-AJ8-AK8-AL8-AM8-AN8-AP8-AQ8</f>
        <v>7036.4800000000005</v>
      </c>
      <c r="AS8" s="52">
        <f t="shared" si="4"/>
        <v>69.616</v>
      </c>
      <c r="AT8" s="53">
        <f t="shared" si="5"/>
        <v>-20.384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8">
        <v>1908446136</v>
      </c>
      <c r="C9" s="158" t="s">
        <v>53</v>
      </c>
      <c r="D9" s="47">
        <v>11821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35">
        <f t="shared" si="6"/>
        <v>11821</v>
      </c>
      <c r="AD9" s="158">
        <f t="shared" si="0"/>
        <v>11821</v>
      </c>
      <c r="AE9" s="49">
        <f t="shared" si="1"/>
        <v>325.07749999999999</v>
      </c>
      <c r="AF9" s="49">
        <f t="shared" si="2"/>
        <v>112.29949999999999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325.07749999999999</v>
      </c>
      <c r="AP9" s="51"/>
      <c r="AQ9" s="40">
        <v>95</v>
      </c>
      <c r="AR9" s="41">
        <f t="shared" ref="AR9:AR27" si="10">AC9-AE9-AG9-AJ9-AK9-AL9-AM9-AN9-AP9-AQ9</f>
        <v>11400.922500000001</v>
      </c>
      <c r="AS9" s="52">
        <f t="shared" si="4"/>
        <v>112.29949999999999</v>
      </c>
      <c r="AT9" s="53">
        <f t="shared" si="5"/>
        <v>17.299499999999995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8">
        <v>1908446137</v>
      </c>
      <c r="C10" s="158" t="s">
        <v>54</v>
      </c>
      <c r="D10" s="47">
        <v>5657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58"/>
      <c r="R10" s="158"/>
      <c r="S10" s="158">
        <v>3</v>
      </c>
      <c r="T10" s="158"/>
      <c r="U10" s="158"/>
      <c r="V10" s="158"/>
      <c r="W10" s="158"/>
      <c r="X10" s="158"/>
      <c r="Y10" s="158"/>
      <c r="Z10" s="158"/>
      <c r="AA10" s="158"/>
      <c r="AB10" s="158"/>
      <c r="AC10" s="35">
        <f t="shared" si="6"/>
        <v>6230</v>
      </c>
      <c r="AD10" s="158">
        <f>D10*1</f>
        <v>5657</v>
      </c>
      <c r="AE10" s="49">
        <f>D10*2.75%</f>
        <v>155.5675</v>
      </c>
      <c r="AF10" s="49">
        <f>AD10*0.95%</f>
        <v>53.741500000000002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155.5675</v>
      </c>
      <c r="AP10" s="51"/>
      <c r="AQ10" s="40">
        <v>40</v>
      </c>
      <c r="AR10" s="41">
        <f t="shared" si="10"/>
        <v>6034.4324999999999</v>
      </c>
      <c r="AS10" s="52">
        <f>AF10+AH10+AI10</f>
        <v>53.741500000000002</v>
      </c>
      <c r="AT10" s="53">
        <f>AS10-AQ10-AN10</f>
        <v>13.741500000000002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8">
        <v>1908446138</v>
      </c>
      <c r="C11" s="57" t="s">
        <v>97</v>
      </c>
      <c r="D11" s="47">
        <v>6320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35">
        <f t="shared" si="6"/>
        <v>6320</v>
      </c>
      <c r="AD11" s="158">
        <f t="shared" si="0"/>
        <v>6320</v>
      </c>
      <c r="AE11" s="49">
        <f t="shared" si="1"/>
        <v>173.8</v>
      </c>
      <c r="AF11" s="49">
        <f t="shared" si="2"/>
        <v>60.04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173.8</v>
      </c>
      <c r="AP11" s="51"/>
      <c r="AQ11" s="40">
        <v>46</v>
      </c>
      <c r="AR11" s="41">
        <f t="shared" si="10"/>
        <v>6100.2</v>
      </c>
      <c r="AS11" s="52">
        <f t="shared" si="4"/>
        <v>60.04</v>
      </c>
      <c r="AT11" s="53">
        <f t="shared" si="5"/>
        <v>14.04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8">
        <v>1908446139</v>
      </c>
      <c r="C12" s="158" t="s">
        <v>56</v>
      </c>
      <c r="D12" s="47">
        <v>4876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35">
        <f t="shared" si="6"/>
        <v>4876</v>
      </c>
      <c r="AD12" s="158">
        <f>D12*1</f>
        <v>4876</v>
      </c>
      <c r="AE12" s="49">
        <f>D12*2.75%</f>
        <v>134.09</v>
      </c>
      <c r="AF12" s="49">
        <f>AD12*0.95%</f>
        <v>46.321999999999996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134.09</v>
      </c>
      <c r="AP12" s="51"/>
      <c r="AQ12" s="40">
        <v>41</v>
      </c>
      <c r="AR12" s="41">
        <f t="shared" si="10"/>
        <v>4700.91</v>
      </c>
      <c r="AS12" s="52">
        <f>AF12+AH12+AI12</f>
        <v>46.321999999999996</v>
      </c>
      <c r="AT12" s="53">
        <f>AS12-AQ12-AN12</f>
        <v>5.3219999999999956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8">
        <v>1908446140</v>
      </c>
      <c r="C13" s="158" t="s">
        <v>57</v>
      </c>
      <c r="D13" s="47">
        <v>4477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35">
        <f>D13*1+E13*999+F13*499+G13*75+H13*50+I13*30+K13*20+L13*19+M13*10+P13*9+N13*10+J13*29+S13*191+V13*4744+W13*110+X13*450+Y13*110+Z13*191+AA13*182+AB13*182+U13*30+T13*350+R13*4+Q13*5+O13*9</f>
        <v>4477</v>
      </c>
      <c r="AD13" s="158">
        <f t="shared" si="0"/>
        <v>4477</v>
      </c>
      <c r="AE13" s="49">
        <f t="shared" si="1"/>
        <v>123.11750000000001</v>
      </c>
      <c r="AF13" s="49">
        <f t="shared" si="2"/>
        <v>42.531500000000001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123.11750000000001</v>
      </c>
      <c r="AP13" s="51"/>
      <c r="AQ13" s="40">
        <v>42</v>
      </c>
      <c r="AR13" s="41">
        <f t="shared" si="10"/>
        <v>4311.8824999999997</v>
      </c>
      <c r="AS13" s="52">
        <f t="shared" si="4"/>
        <v>42.531500000000001</v>
      </c>
      <c r="AT13" s="53">
        <f>AS13-AQ13-AN13</f>
        <v>0.53150000000000119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8">
        <v>1908446141</v>
      </c>
      <c r="C14" s="158" t="s">
        <v>58</v>
      </c>
      <c r="D14" s="47">
        <v>20396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35">
        <f>D14*1+E14*999+F14*499+G14*75+H14*50+I14*30+K14*20+L14*19+M14*10+P14*9+N14*10+J14*29+S14*191+V14*4744+W14*110+X14*450+Y14*110+Z14*191+AA14*182+AB14*182+U14*30+T14*350+R14*4+Q14*5+O14*9</f>
        <v>20396</v>
      </c>
      <c r="AD14" s="158">
        <f t="shared" si="0"/>
        <v>20396</v>
      </c>
      <c r="AE14" s="49">
        <f t="shared" si="1"/>
        <v>560.89</v>
      </c>
      <c r="AF14" s="49">
        <f t="shared" si="2"/>
        <v>193.762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560.89</v>
      </c>
      <c r="AP14" s="51"/>
      <c r="AQ14" s="40">
        <v>155</v>
      </c>
      <c r="AR14" s="41">
        <f>AC14-AE14-AG14-AJ14-AK14-AL14-AM14-AN14-AP14-AQ14</f>
        <v>19680.11</v>
      </c>
      <c r="AS14" s="52">
        <f t="shared" si="4"/>
        <v>193.762</v>
      </c>
      <c r="AT14" s="60">
        <f t="shared" si="5"/>
        <v>38.762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8">
        <v>1908446142</v>
      </c>
      <c r="C15" s="61" t="s">
        <v>59</v>
      </c>
      <c r="D15" s="47">
        <v>5857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35">
        <f t="shared" si="6"/>
        <v>5857</v>
      </c>
      <c r="AD15" s="158">
        <f t="shared" si="0"/>
        <v>5857</v>
      </c>
      <c r="AE15" s="49">
        <f t="shared" si="1"/>
        <v>161.0675</v>
      </c>
      <c r="AF15" s="49">
        <f t="shared" si="2"/>
        <v>55.641500000000001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161.0675</v>
      </c>
      <c r="AP15" s="51"/>
      <c r="AQ15" s="40">
        <v>55</v>
      </c>
      <c r="AR15" s="41">
        <f t="shared" si="10"/>
        <v>5640.9324999999999</v>
      </c>
      <c r="AS15" s="52">
        <f>AF15+AH15+AI15</f>
        <v>55.641500000000001</v>
      </c>
      <c r="AT15" s="53">
        <f>AS15-AQ15-AN15</f>
        <v>0.64150000000000063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8">
        <v>1908446143</v>
      </c>
      <c r="C16" s="158" t="s">
        <v>60</v>
      </c>
      <c r="D16" s="47">
        <v>12005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35">
        <f t="shared" si="6"/>
        <v>12005</v>
      </c>
      <c r="AD16" s="158">
        <f t="shared" si="0"/>
        <v>12005</v>
      </c>
      <c r="AE16" s="49">
        <f t="shared" si="1"/>
        <v>330.13749999999999</v>
      </c>
      <c r="AF16" s="49">
        <f t="shared" si="2"/>
        <v>114.0475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330.13749999999999</v>
      </c>
      <c r="AP16" s="51"/>
      <c r="AQ16" s="40">
        <v>104</v>
      </c>
      <c r="AR16" s="41">
        <f>AC16-AE16-AG16-AJ16-AK16-AL16-AM16-AN16-AP16-AQ16</f>
        <v>11570.862499999999</v>
      </c>
      <c r="AS16" s="52">
        <f t="shared" si="4"/>
        <v>114.0475</v>
      </c>
      <c r="AT16" s="53">
        <f t="shared" si="5"/>
        <v>10.047499999999999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8">
        <v>1908446144</v>
      </c>
      <c r="C17" s="61" t="s">
        <v>61</v>
      </c>
      <c r="D17" s="47">
        <v>10071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50</v>
      </c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35">
        <f t="shared" si="6"/>
        <v>12021</v>
      </c>
      <c r="AD17" s="158">
        <f>D17*1</f>
        <v>10071</v>
      </c>
      <c r="AE17" s="49">
        <f>D17*2.75%</f>
        <v>276.95249999999999</v>
      </c>
      <c r="AF17" s="49">
        <f>AD17*0.95%</f>
        <v>95.674499999999995</v>
      </c>
      <c r="AG17" s="36">
        <f t="shared" si="7"/>
        <v>53.625</v>
      </c>
      <c r="AH17" s="49">
        <f t="shared" si="3"/>
        <v>18.524999999999999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281.07749999999999</v>
      </c>
      <c r="AP17" s="51"/>
      <c r="AQ17" s="40">
        <v>100</v>
      </c>
      <c r="AR17" s="41">
        <f>AC17-AE17-AG17-AJ17-AK17-AL17-AM17-AN17-AP17-AQ17</f>
        <v>11590.422500000001</v>
      </c>
      <c r="AS17" s="52">
        <f>AF17+AH17+AI17</f>
        <v>114.1995</v>
      </c>
      <c r="AT17" s="53">
        <f>AS17-AQ17-AN17</f>
        <v>14.1995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58">
        <v>1908446145</v>
      </c>
      <c r="C18" s="57" t="s">
        <v>98</v>
      </c>
      <c r="D18" s="47">
        <v>10974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>
        <v>5</v>
      </c>
      <c r="AB18" s="158"/>
      <c r="AC18" s="35">
        <f t="shared" si="6"/>
        <v>11884</v>
      </c>
      <c r="AD18" s="158">
        <f>D18*1</f>
        <v>10974</v>
      </c>
      <c r="AE18" s="49">
        <f>D18*2.75%</f>
        <v>301.78500000000003</v>
      </c>
      <c r="AF18" s="49">
        <f>AD18*0.95%</f>
        <v>104.253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301.78500000000003</v>
      </c>
      <c r="AP18" s="51"/>
      <c r="AQ18" s="40">
        <v>100</v>
      </c>
      <c r="AR18" s="41">
        <f t="shared" si="10"/>
        <v>11482.215</v>
      </c>
      <c r="AS18" s="52">
        <f>AF18+AH18+AI18</f>
        <v>104.253</v>
      </c>
      <c r="AT18" s="53">
        <f>AS18-AQ18-AN18</f>
        <v>4.2530000000000001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8">
        <v>1908446146</v>
      </c>
      <c r="C19" s="158" t="s">
        <v>63</v>
      </c>
      <c r="D19" s="47">
        <v>11437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35">
        <f t="shared" si="6"/>
        <v>11437</v>
      </c>
      <c r="AD19" s="158">
        <f t="shared" si="0"/>
        <v>11437</v>
      </c>
      <c r="AE19" s="49">
        <f t="shared" si="1"/>
        <v>314.51749999999998</v>
      </c>
      <c r="AF19" s="49">
        <f t="shared" si="2"/>
        <v>108.6515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314.51749999999998</v>
      </c>
      <c r="AP19" s="51"/>
      <c r="AQ19" s="63">
        <v>472</v>
      </c>
      <c r="AR19" s="64">
        <f>AC19-AE19-AG19-AJ19-AK19-AL19-AM19-AN19-AP19-AQ19</f>
        <v>10650.4825</v>
      </c>
      <c r="AS19" s="52">
        <f t="shared" si="4"/>
        <v>108.6515</v>
      </c>
      <c r="AT19" s="52">
        <f t="shared" si="5"/>
        <v>-363.3485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8">
        <v>1908446147</v>
      </c>
      <c r="C20" s="158" t="s">
        <v>64</v>
      </c>
      <c r="D20" s="47">
        <v>7091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>
        <v>30</v>
      </c>
      <c r="AB20" s="158"/>
      <c r="AC20" s="35">
        <f t="shared" si="6"/>
        <v>12551</v>
      </c>
      <c r="AD20" s="158">
        <f t="shared" si="0"/>
        <v>7091</v>
      </c>
      <c r="AE20" s="49">
        <f t="shared" si="1"/>
        <v>195.0025</v>
      </c>
      <c r="AF20" s="49">
        <f t="shared" si="2"/>
        <v>67.364499999999992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195.0025</v>
      </c>
      <c r="AP20" s="51"/>
      <c r="AQ20" s="63">
        <v>100</v>
      </c>
      <c r="AR20" s="64">
        <f>AC20-AE20-AG20-AJ20-AK20-AL20-AM20-AN20-AP20-AQ20</f>
        <v>12255.997499999999</v>
      </c>
      <c r="AS20" s="52">
        <f>AF20+AH20+AI20</f>
        <v>67.364499999999992</v>
      </c>
      <c r="AT20" s="52">
        <f>AS20-AQ20-AN20</f>
        <v>-32.635500000000008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8">
        <v>1908446148</v>
      </c>
      <c r="C21" s="158" t="s">
        <v>59</v>
      </c>
      <c r="D21" s="47">
        <v>13463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58"/>
      <c r="R21" s="158"/>
      <c r="S21" s="158">
        <v>28</v>
      </c>
      <c r="T21" s="158"/>
      <c r="U21" s="158"/>
      <c r="V21" s="158"/>
      <c r="W21" s="158"/>
      <c r="X21" s="158"/>
      <c r="Y21" s="158"/>
      <c r="Z21" s="158"/>
      <c r="AA21" s="158">
        <v>2</v>
      </c>
      <c r="AB21" s="158"/>
      <c r="AC21" s="35">
        <f t="shared" si="6"/>
        <v>19175</v>
      </c>
      <c r="AD21" s="158">
        <f t="shared" si="0"/>
        <v>13463</v>
      </c>
      <c r="AE21" s="49">
        <f t="shared" si="1"/>
        <v>370.23250000000002</v>
      </c>
      <c r="AF21" s="49">
        <f t="shared" si="2"/>
        <v>127.8985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370.23250000000002</v>
      </c>
      <c r="AP21" s="51"/>
      <c r="AQ21" s="63">
        <v>120</v>
      </c>
      <c r="AR21" s="65">
        <f t="shared" si="10"/>
        <v>18684.767500000002</v>
      </c>
      <c r="AS21" s="52">
        <f t="shared" ref="AS21:AS27" si="11">AF21+AH21+AI21</f>
        <v>127.8985</v>
      </c>
      <c r="AT21" s="52">
        <f t="shared" ref="AT21:AT27" si="12">AS21-AQ21-AN21</f>
        <v>7.8984999999999985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8">
        <v>1908446149</v>
      </c>
      <c r="C22" s="66" t="s">
        <v>65</v>
      </c>
      <c r="D22" s="47">
        <v>11220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58"/>
      <c r="R22" s="158"/>
      <c r="S22" s="158">
        <v>20</v>
      </c>
      <c r="T22" s="158"/>
      <c r="U22" s="158"/>
      <c r="V22" s="158"/>
      <c r="W22" s="158"/>
      <c r="X22" s="158"/>
      <c r="Y22" s="158"/>
      <c r="Z22" s="158"/>
      <c r="AA22" s="158">
        <v>20</v>
      </c>
      <c r="AB22" s="158"/>
      <c r="AC22" s="35">
        <f t="shared" si="6"/>
        <v>18680</v>
      </c>
      <c r="AD22" s="158">
        <f t="shared" si="0"/>
        <v>11220</v>
      </c>
      <c r="AE22" s="49">
        <f t="shared" si="1"/>
        <v>308.55</v>
      </c>
      <c r="AF22" s="49">
        <f t="shared" si="2"/>
        <v>106.59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308.55</v>
      </c>
      <c r="AP22" s="51"/>
      <c r="AQ22" s="63">
        <v>101</v>
      </c>
      <c r="AR22" s="65">
        <f>AC22-AE22-AG22-AJ22-AK22-AL22-AM22-AN22-AP22-AQ22</f>
        <v>18270.45</v>
      </c>
      <c r="AS22" s="52">
        <f>AF22+AH22+AI22</f>
        <v>106.59</v>
      </c>
      <c r="AT22" s="52">
        <f>AS22-AQ22-AN22</f>
        <v>5.5900000000000034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8">
        <v>1908446150</v>
      </c>
      <c r="C23" s="158" t="s">
        <v>66</v>
      </c>
      <c r="D23" s="47">
        <v>7590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35">
        <f t="shared" si="6"/>
        <v>7590</v>
      </c>
      <c r="AD23" s="158">
        <f t="shared" si="0"/>
        <v>7590</v>
      </c>
      <c r="AE23" s="49">
        <f t="shared" si="1"/>
        <v>208.72499999999999</v>
      </c>
      <c r="AF23" s="49">
        <f t="shared" si="2"/>
        <v>72.105000000000004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208.72499999999999</v>
      </c>
      <c r="AP23" s="51"/>
      <c r="AQ23" s="63">
        <v>70</v>
      </c>
      <c r="AR23" s="65">
        <f t="shared" si="10"/>
        <v>7311.2749999999996</v>
      </c>
      <c r="AS23" s="52">
        <f t="shared" si="11"/>
        <v>72.105000000000004</v>
      </c>
      <c r="AT23" s="52">
        <f t="shared" si="12"/>
        <v>2.105000000000004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8">
        <v>1908446151</v>
      </c>
      <c r="C24" s="158" t="s">
        <v>67</v>
      </c>
      <c r="D24" s="47">
        <v>14700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>
        <v>10</v>
      </c>
      <c r="AB24" s="158"/>
      <c r="AC24" s="35">
        <f t="shared" si="6"/>
        <v>16520</v>
      </c>
      <c r="AD24" s="158">
        <f t="shared" si="0"/>
        <v>14700</v>
      </c>
      <c r="AE24" s="49">
        <f t="shared" si="1"/>
        <v>404.25</v>
      </c>
      <c r="AF24" s="49">
        <f t="shared" si="2"/>
        <v>139.65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58"/>
      <c r="AK24" s="158"/>
      <c r="AL24" s="67"/>
      <c r="AM24" s="67"/>
      <c r="AN24" s="37">
        <v>0</v>
      </c>
      <c r="AO24" s="38">
        <f t="shared" si="9"/>
        <v>404.25</v>
      </c>
      <c r="AP24" s="51"/>
      <c r="AQ24" s="63">
        <v>115</v>
      </c>
      <c r="AR24" s="65">
        <f t="shared" si="10"/>
        <v>16000.75</v>
      </c>
      <c r="AS24" s="52">
        <f t="shared" si="11"/>
        <v>139.65</v>
      </c>
      <c r="AT24" s="52">
        <f t="shared" si="12"/>
        <v>24.650000000000006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8">
        <v>1908446152</v>
      </c>
      <c r="C25" s="158" t="s">
        <v>68</v>
      </c>
      <c r="D25" s="47">
        <v>6067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35">
        <f t="shared" si="6"/>
        <v>6067</v>
      </c>
      <c r="AD25" s="158">
        <f t="shared" si="0"/>
        <v>6067</v>
      </c>
      <c r="AE25" s="49">
        <f t="shared" si="1"/>
        <v>166.8425</v>
      </c>
      <c r="AF25" s="49">
        <f t="shared" si="2"/>
        <v>57.636499999999998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166.8425</v>
      </c>
      <c r="AP25" s="51"/>
      <c r="AQ25" s="63">
        <v>60</v>
      </c>
      <c r="AR25" s="65">
        <f t="shared" si="10"/>
        <v>5840.1575000000003</v>
      </c>
      <c r="AS25" s="52">
        <f t="shared" si="11"/>
        <v>57.636499999999998</v>
      </c>
      <c r="AT25" s="52">
        <f t="shared" si="12"/>
        <v>-2.3635000000000019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8">
        <v>1908446153</v>
      </c>
      <c r="C26" s="68" t="s">
        <v>69</v>
      </c>
      <c r="D26" s="47">
        <v>6943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35">
        <f t="shared" si="6"/>
        <v>6943</v>
      </c>
      <c r="AD26" s="158">
        <f t="shared" si="0"/>
        <v>6943</v>
      </c>
      <c r="AE26" s="49">
        <f t="shared" si="1"/>
        <v>190.9325</v>
      </c>
      <c r="AF26" s="49">
        <f t="shared" si="2"/>
        <v>65.958500000000001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190.9325</v>
      </c>
      <c r="AP26" s="51"/>
      <c r="AQ26" s="63">
        <v>62</v>
      </c>
      <c r="AR26" s="65">
        <f t="shared" si="10"/>
        <v>6690.0675000000001</v>
      </c>
      <c r="AS26" s="52">
        <f t="shared" si="11"/>
        <v>65.958500000000001</v>
      </c>
      <c r="AT26" s="52">
        <f t="shared" si="12"/>
        <v>3.9585000000000008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8">
        <v>1908446154</v>
      </c>
      <c r="C27" s="158" t="s">
        <v>70</v>
      </c>
      <c r="D27" s="47">
        <v>514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35">
        <f t="shared" si="6"/>
        <v>514</v>
      </c>
      <c r="AD27" s="158">
        <f t="shared" si="0"/>
        <v>514</v>
      </c>
      <c r="AE27" s="49">
        <f t="shared" si="1"/>
        <v>14.135</v>
      </c>
      <c r="AF27" s="49">
        <f t="shared" si="2"/>
        <v>4.883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14.135</v>
      </c>
      <c r="AP27" s="51"/>
      <c r="AQ27" s="63"/>
      <c r="AR27" s="65">
        <f t="shared" si="10"/>
        <v>499.86500000000001</v>
      </c>
      <c r="AS27" s="52">
        <f t="shared" si="11"/>
        <v>4.883</v>
      </c>
      <c r="AT27" s="52">
        <f t="shared" si="12"/>
        <v>4.883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81" t="s">
        <v>71</v>
      </c>
      <c r="B28" s="282"/>
      <c r="C28" s="282"/>
      <c r="D28" s="81">
        <f t="shared" ref="D28:K28" si="13">SUM(D7:D27)</f>
        <v>188209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</v>
      </c>
      <c r="L28" s="81">
        <f t="shared" ref="L28:AT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0</v>
      </c>
      <c r="P28" s="81">
        <f t="shared" si="14"/>
        <v>120</v>
      </c>
      <c r="Q28" s="81">
        <f t="shared" si="14"/>
        <v>0</v>
      </c>
      <c r="R28" s="81">
        <f t="shared" si="14"/>
        <v>0</v>
      </c>
      <c r="S28" s="81">
        <f t="shared" si="14"/>
        <v>51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67</v>
      </c>
      <c r="AB28" s="81">
        <f t="shared" si="14"/>
        <v>0</v>
      </c>
      <c r="AC28" s="82">
        <f t="shared" si="14"/>
        <v>212724</v>
      </c>
      <c r="AD28" s="82">
        <f t="shared" si="14"/>
        <v>188209</v>
      </c>
      <c r="AE28" s="82">
        <f t="shared" si="14"/>
        <v>5175.7474999999995</v>
      </c>
      <c r="AF28" s="82">
        <f t="shared" si="14"/>
        <v>1787.9854999999998</v>
      </c>
      <c r="AG28" s="82">
        <f t="shared" si="14"/>
        <v>70.95</v>
      </c>
      <c r="AH28" s="82">
        <f t="shared" si="14"/>
        <v>24.509999999999998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5181.7974999999997</v>
      </c>
      <c r="AP28" s="82">
        <f t="shared" si="14"/>
        <v>0</v>
      </c>
      <c r="AQ28" s="84">
        <f t="shared" si="14"/>
        <v>2054</v>
      </c>
      <c r="AR28" s="85">
        <f t="shared" si="14"/>
        <v>205423.30249999999</v>
      </c>
      <c r="AS28" s="85">
        <f t="shared" si="14"/>
        <v>1812.4955</v>
      </c>
      <c r="AT28" s="85">
        <f t="shared" si="14"/>
        <v>-241.50449999999992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83" t="s">
        <v>72</v>
      </c>
      <c r="B29" s="287"/>
      <c r="C29" s="284"/>
      <c r="D29" s="90">
        <f>D4+D5-D28</f>
        <v>693609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2910</v>
      </c>
      <c r="L29" s="90">
        <f t="shared" si="15"/>
        <v>0</v>
      </c>
      <c r="M29" s="90">
        <f t="shared" si="15"/>
        <v>1970</v>
      </c>
      <c r="N29" s="90">
        <f t="shared" si="15"/>
        <v>0</v>
      </c>
      <c r="O29" s="90">
        <f t="shared" si="15"/>
        <v>1200</v>
      </c>
      <c r="P29" s="90">
        <f t="shared" si="15"/>
        <v>1390</v>
      </c>
      <c r="Q29" s="90">
        <f t="shared" si="15"/>
        <v>0</v>
      </c>
      <c r="R29" s="90">
        <f t="shared" si="15"/>
        <v>0</v>
      </c>
      <c r="S29" s="90">
        <f t="shared" si="15"/>
        <v>610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139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3"/>
      <c r="E33" s="163"/>
      <c r="F33" s="163"/>
      <c r="G33" s="163"/>
      <c r="H33" s="163"/>
      <c r="I33" s="163"/>
      <c r="J33" s="163"/>
      <c r="K33" s="163"/>
      <c r="L33" s="113"/>
      <c r="M33" s="16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61"/>
      <c r="M34" s="16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1"/>
      <c r="E35" s="161"/>
      <c r="F35" s="161"/>
      <c r="G35" s="161"/>
      <c r="H35" s="161"/>
      <c r="I35" s="161"/>
      <c r="J35" s="161"/>
      <c r="K35" s="161"/>
      <c r="L35" s="161"/>
      <c r="M35" s="16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1"/>
      <c r="E36" s="161"/>
      <c r="F36" s="161"/>
      <c r="G36" s="161"/>
      <c r="H36" s="161"/>
      <c r="I36" s="161"/>
      <c r="J36" s="161"/>
      <c r="K36" s="161"/>
      <c r="L36" s="115"/>
      <c r="M36" s="163"/>
      <c r="O36" s="99"/>
      <c r="AR36" s="44"/>
      <c r="AS36" s="100"/>
      <c r="AT36" s="100"/>
    </row>
    <row r="37" spans="1:47" ht="15.75">
      <c r="A37" s="107"/>
      <c r="B37" s="107"/>
      <c r="C37" s="56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AR37" s="100"/>
      <c r="AS37" s="100"/>
      <c r="AT37" s="100"/>
    </row>
    <row r="38" spans="1:47" ht="15.75">
      <c r="A38" s="5"/>
      <c r="B38" s="5"/>
      <c r="C38" s="56"/>
      <c r="D38" s="161"/>
      <c r="E38" s="161"/>
      <c r="F38" s="161"/>
      <c r="G38" s="161"/>
      <c r="H38" s="161"/>
      <c r="I38" s="161"/>
      <c r="J38" s="161"/>
      <c r="K38" s="161"/>
      <c r="L38" s="115"/>
      <c r="M38" s="163"/>
      <c r="AR38" s="44"/>
      <c r="AS38" s="5"/>
      <c r="AT38" s="100"/>
    </row>
    <row r="39" spans="1:47" ht="15.75">
      <c r="A39" s="5"/>
      <c r="B39" s="5"/>
      <c r="C39" s="56"/>
      <c r="D39" s="162"/>
      <c r="E39" s="162"/>
      <c r="F39" s="162"/>
      <c r="G39" s="162"/>
      <c r="H39" s="162"/>
      <c r="I39" s="162"/>
      <c r="J39" s="162"/>
      <c r="K39" s="162"/>
      <c r="L39" s="16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38" priority="26" stopIfTrue="1" operator="greaterThan">
      <formula>0</formula>
    </cfRule>
  </conditionalFormatting>
  <conditionalFormatting sqref="AQ31">
    <cfRule type="cellIs" dxfId="237" priority="24" operator="greaterThan">
      <formula>$AQ$7:$AQ$18&lt;100</formula>
    </cfRule>
    <cfRule type="cellIs" dxfId="236" priority="25" operator="greaterThan">
      <formula>100</formula>
    </cfRule>
  </conditionalFormatting>
  <conditionalFormatting sqref="D29:J29 Q29:AB29 Q28:AA28 K4:P29">
    <cfRule type="cellIs" dxfId="235" priority="23" operator="equal">
      <formula>212030016606640</formula>
    </cfRule>
  </conditionalFormatting>
  <conditionalFormatting sqref="D29:J29 L29:AB29 L28:AA28 K4:K29">
    <cfRule type="cellIs" dxfId="234" priority="21" operator="equal">
      <formula>$K$4</formula>
    </cfRule>
    <cfRule type="cellIs" dxfId="233" priority="22" operator="equal">
      <formula>2120</formula>
    </cfRule>
  </conditionalFormatting>
  <conditionalFormatting sqref="D29:L29 M4:N29">
    <cfRule type="cellIs" dxfId="232" priority="19" operator="equal">
      <formula>$M$4</formula>
    </cfRule>
    <cfRule type="cellIs" dxfId="231" priority="20" operator="equal">
      <formula>300</formula>
    </cfRule>
  </conditionalFormatting>
  <conditionalFormatting sqref="O4:O29">
    <cfRule type="cellIs" dxfId="230" priority="17" operator="equal">
      <formula>$O$4</formula>
    </cfRule>
    <cfRule type="cellIs" dxfId="229" priority="18" operator="equal">
      <formula>1660</formula>
    </cfRule>
  </conditionalFormatting>
  <conditionalFormatting sqref="P4:P29">
    <cfRule type="cellIs" dxfId="228" priority="15" operator="equal">
      <formula>$P$4</formula>
    </cfRule>
    <cfRule type="cellIs" dxfId="227" priority="16" operator="equal">
      <formula>6640</formula>
    </cfRule>
  </conditionalFormatting>
  <conditionalFormatting sqref="AT6:AT28">
    <cfRule type="cellIs" dxfId="226" priority="14" operator="lessThan">
      <formula>0</formula>
    </cfRule>
  </conditionalFormatting>
  <conditionalFormatting sqref="AT7:AT18">
    <cfRule type="cellIs" dxfId="225" priority="11" operator="lessThan">
      <formula>0</formula>
    </cfRule>
    <cfRule type="cellIs" dxfId="224" priority="12" operator="lessThan">
      <formula>0</formula>
    </cfRule>
    <cfRule type="cellIs" dxfId="223" priority="13" operator="lessThan">
      <formula>0</formula>
    </cfRule>
  </conditionalFormatting>
  <conditionalFormatting sqref="L28:AA28 K4:K28">
    <cfRule type="cellIs" dxfId="222" priority="10" operator="equal">
      <formula>$K$4</formula>
    </cfRule>
  </conditionalFormatting>
  <conditionalFormatting sqref="D4 D6:D29">
    <cfRule type="cellIs" dxfId="221" priority="9" operator="equal">
      <formula>$D$4</formula>
    </cfRule>
  </conditionalFormatting>
  <conditionalFormatting sqref="S4:S29">
    <cfRule type="cellIs" dxfId="220" priority="8" operator="equal">
      <formula>$S$4</formula>
    </cfRule>
  </conditionalFormatting>
  <conditionalFormatting sqref="Z4:Z29">
    <cfRule type="cellIs" dxfId="219" priority="7" operator="equal">
      <formula>$Z$4</formula>
    </cfRule>
  </conditionalFormatting>
  <conditionalFormatting sqref="AA4:AA29">
    <cfRule type="cellIs" dxfId="218" priority="6" operator="equal">
      <formula>$AA$4</formula>
    </cfRule>
  </conditionalFormatting>
  <conditionalFormatting sqref="AB4:AB29">
    <cfRule type="cellIs" dxfId="217" priority="5" operator="equal">
      <formula>$AB$4</formula>
    </cfRule>
  </conditionalFormatting>
  <conditionalFormatting sqref="AB29">
    <cfRule type="cellIs" dxfId="216" priority="4" operator="equal">
      <formula>$AB$4</formula>
    </cfRule>
  </conditionalFormatting>
  <conditionalFormatting sqref="AT7:AT28">
    <cfRule type="cellIs" dxfId="215" priority="1" operator="lessThan">
      <formula>0</formula>
    </cfRule>
    <cfRule type="cellIs" dxfId="214" priority="2" operator="lessThan">
      <formula>0</formula>
    </cfRule>
    <cfRule type="cellIs" dxfId="213" priority="3" operator="less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>
      <c r="A3" s="264" t="s">
        <v>126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7" t="s">
        <v>3</v>
      </c>
      <c r="B4" s="267"/>
      <c r="C4" s="166"/>
      <c r="D4" s="166">
        <v>693609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65">
        <v>2910</v>
      </c>
      <c r="L4" s="165">
        <v>0</v>
      </c>
      <c r="M4" s="267">
        <v>1970</v>
      </c>
      <c r="N4" s="267"/>
      <c r="O4" s="165">
        <v>1200</v>
      </c>
      <c r="P4" s="165">
        <v>1390</v>
      </c>
      <c r="Q4" s="3">
        <v>0</v>
      </c>
      <c r="R4" s="3">
        <v>0</v>
      </c>
      <c r="S4" s="3">
        <v>610</v>
      </c>
      <c r="T4" s="3"/>
      <c r="U4" s="3"/>
      <c r="V4" s="3"/>
      <c r="W4" s="3"/>
      <c r="X4" s="3"/>
      <c r="Y4" s="3"/>
      <c r="Z4" s="3">
        <v>217</v>
      </c>
      <c r="AA4" s="3">
        <v>139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166"/>
      <c r="D5" s="170">
        <v>40535</v>
      </c>
      <c r="E5" s="170"/>
      <c r="F5" s="170"/>
      <c r="G5" s="170"/>
      <c r="H5" s="170"/>
      <c r="I5" s="170"/>
      <c r="J5" s="170"/>
      <c r="K5" s="171"/>
      <c r="L5" s="171"/>
      <c r="M5" s="171"/>
      <c r="N5" s="171"/>
      <c r="O5" s="171"/>
      <c r="P5" s="171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64">
        <v>1908446134</v>
      </c>
      <c r="C7" s="164" t="s">
        <v>51</v>
      </c>
      <c r="D7" s="32">
        <v>7000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2</v>
      </c>
      <c r="AA7" s="34">
        <v>2</v>
      </c>
      <c r="AB7" s="34"/>
      <c r="AC7" s="35">
        <f>D7*1+E7*999+F7*499+G7*75+H7*50+I7*30+K7*20+L7*19+M7*10+P7*9+N7*10+J7*29+S7*191+V7*4744+W7*110+X7*450+Y7*110+Z7*191+AA7*182+AB7*182+U7*30+T7*350+R7*4+Q7*5+O7*9</f>
        <v>7746</v>
      </c>
      <c r="AD7" s="34">
        <f t="shared" ref="AD7:AD27" si="0">D7*1</f>
        <v>7000</v>
      </c>
      <c r="AE7" s="36">
        <f t="shared" ref="AE7:AE27" si="1">D7*2.75%</f>
        <v>192.5</v>
      </c>
      <c r="AF7" s="36">
        <f t="shared" ref="AF7:AF27" si="2">AD7*0.95%</f>
        <v>66.5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192.5</v>
      </c>
      <c r="AP7" s="39"/>
      <c r="AQ7" s="40">
        <v>54</v>
      </c>
      <c r="AR7" s="41">
        <f>AC7-AE7-AG7-AJ7-AK7-AL7-AM7-AN7-AP7-AQ7</f>
        <v>7499.5</v>
      </c>
      <c r="AS7" s="42">
        <f t="shared" ref="AS7:AS19" si="4">AF7+AH7+AI7</f>
        <v>66.5</v>
      </c>
      <c r="AT7" s="43">
        <f t="shared" ref="AT7:AT19" si="5">AS7-AQ7-AN7</f>
        <v>12.5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64">
        <v>1908446135</v>
      </c>
      <c r="C8" s="34" t="s">
        <v>52</v>
      </c>
      <c r="D8" s="47">
        <v>8988</v>
      </c>
      <c r="E8" s="48"/>
      <c r="F8" s="47"/>
      <c r="G8" s="48"/>
      <c r="H8" s="48"/>
      <c r="I8" s="48"/>
      <c r="J8" s="48"/>
      <c r="K8" s="48">
        <v>10</v>
      </c>
      <c r="L8" s="48"/>
      <c r="M8" s="48">
        <v>20</v>
      </c>
      <c r="N8" s="48"/>
      <c r="O8" s="48"/>
      <c r="P8" s="48">
        <v>30</v>
      </c>
      <c r="Q8" s="164"/>
      <c r="R8" s="164"/>
      <c r="S8" s="164">
        <v>6</v>
      </c>
      <c r="T8" s="164"/>
      <c r="U8" s="164"/>
      <c r="V8" s="164"/>
      <c r="W8" s="164"/>
      <c r="X8" s="164"/>
      <c r="Y8" s="164"/>
      <c r="Z8" s="164"/>
      <c r="AA8" s="164"/>
      <c r="AB8" s="164"/>
      <c r="AC8" s="35">
        <f t="shared" ref="AC8:AC27" si="6">D8*1+E8*999+F8*499+G8*75+H8*50+I8*30+K8*20+L8*19+M8*10+P8*9+N8*10+J8*29+S8*191+V8*4744+W8*110+X8*450+Y8*110+Z8*191+AA8*182+AB8*182+U8*30+T8*350+R8*4+Q8*5+O8*9</f>
        <v>10804</v>
      </c>
      <c r="AD8" s="164">
        <f t="shared" si="0"/>
        <v>8988</v>
      </c>
      <c r="AE8" s="49">
        <f t="shared" si="1"/>
        <v>247.17</v>
      </c>
      <c r="AF8" s="49">
        <f t="shared" si="2"/>
        <v>85.385999999999996</v>
      </c>
      <c r="AG8" s="36">
        <f t="shared" ref="AG8:AG27" si="7">SUM(E8*999+F8*499+G8*75+H8*50+I8*30+K8*20+L8*19+M8*10+P8*9+N8*10+J8*29+R8*4+Q8*5+O8*9)*2.75%</f>
        <v>18.425000000000001</v>
      </c>
      <c r="AH8" s="49">
        <f t="shared" si="3"/>
        <v>6.3650000000000002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248.82</v>
      </c>
      <c r="AP8" s="51"/>
      <c r="AQ8" s="40">
        <v>95</v>
      </c>
      <c r="AR8" s="41">
        <f>AC8-AE8-AG8-AJ8-AK8-AL8-AM8-AN8-AP8-AQ8</f>
        <v>10443.405000000001</v>
      </c>
      <c r="AS8" s="52">
        <f t="shared" si="4"/>
        <v>91.750999999999991</v>
      </c>
      <c r="AT8" s="53">
        <f t="shared" si="5"/>
        <v>-3.2490000000000094</v>
      </c>
      <c r="AU8" s="5">
        <v>1000</v>
      </c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64">
        <v>1908446136</v>
      </c>
      <c r="C9" s="164" t="s">
        <v>53</v>
      </c>
      <c r="D9" s="47">
        <v>12393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70</v>
      </c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35">
        <f t="shared" si="6"/>
        <v>13023</v>
      </c>
      <c r="AD9" s="164">
        <f t="shared" si="0"/>
        <v>12393</v>
      </c>
      <c r="AE9" s="49">
        <f t="shared" si="1"/>
        <v>340.8075</v>
      </c>
      <c r="AF9" s="49">
        <f t="shared" si="2"/>
        <v>117.73349999999999</v>
      </c>
      <c r="AG9" s="36">
        <f t="shared" si="7"/>
        <v>17.324999999999999</v>
      </c>
      <c r="AH9" s="49">
        <f t="shared" si="3"/>
        <v>5.9849999999999994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342.73250000000002</v>
      </c>
      <c r="AP9" s="51"/>
      <c r="AQ9" s="40">
        <v>104</v>
      </c>
      <c r="AR9" s="41">
        <f t="shared" ref="AR9:AR27" si="10">AC9-AE9-AG9-AJ9-AK9-AL9-AM9-AN9-AP9-AQ9</f>
        <v>12560.867499999998</v>
      </c>
      <c r="AS9" s="52">
        <f t="shared" si="4"/>
        <v>123.71849999999999</v>
      </c>
      <c r="AT9" s="53">
        <f t="shared" si="5"/>
        <v>19.718499999999992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64">
        <v>1908446137</v>
      </c>
      <c r="C10" s="164" t="s">
        <v>54</v>
      </c>
      <c r="D10" s="47">
        <v>4075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64"/>
      <c r="R10" s="164"/>
      <c r="S10" s="164">
        <v>10</v>
      </c>
      <c r="T10" s="164"/>
      <c r="U10" s="164"/>
      <c r="V10" s="164"/>
      <c r="W10" s="164"/>
      <c r="X10" s="164"/>
      <c r="Y10" s="164"/>
      <c r="Z10" s="164">
        <v>2</v>
      </c>
      <c r="AA10" s="164"/>
      <c r="AB10" s="164"/>
      <c r="AC10" s="35">
        <f t="shared" si="6"/>
        <v>6367</v>
      </c>
      <c r="AD10" s="164">
        <f>D10*1</f>
        <v>4075</v>
      </c>
      <c r="AE10" s="49">
        <f>D10*2.75%</f>
        <v>112.0625</v>
      </c>
      <c r="AF10" s="49">
        <f>AD10*0.95%</f>
        <v>38.712499999999999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112.0625</v>
      </c>
      <c r="AP10" s="51"/>
      <c r="AQ10" s="40">
        <v>34</v>
      </c>
      <c r="AR10" s="41">
        <f t="shared" si="10"/>
        <v>6220.9375</v>
      </c>
      <c r="AS10" s="52">
        <f>AF10+AH10+AI10</f>
        <v>38.712499999999999</v>
      </c>
      <c r="AT10" s="53">
        <f>AS10-AQ10-AN10</f>
        <v>4.7124999999999986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64">
        <v>1908446138</v>
      </c>
      <c r="C11" s="57" t="s">
        <v>97</v>
      </c>
      <c r="D11" s="47">
        <v>3855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10</v>
      </c>
      <c r="N11" s="48"/>
      <c r="O11" s="58"/>
      <c r="P11" s="48">
        <v>400</v>
      </c>
      <c r="Q11" s="164"/>
      <c r="R11" s="164"/>
      <c r="S11" s="164">
        <v>5</v>
      </c>
      <c r="T11" s="164"/>
      <c r="U11" s="164"/>
      <c r="V11" s="164"/>
      <c r="W11" s="164"/>
      <c r="X11" s="164"/>
      <c r="Y11" s="164"/>
      <c r="Z11" s="164"/>
      <c r="AA11" s="164">
        <v>5</v>
      </c>
      <c r="AB11" s="164"/>
      <c r="AC11" s="35">
        <f t="shared" si="6"/>
        <v>10420</v>
      </c>
      <c r="AD11" s="164">
        <f t="shared" si="0"/>
        <v>3855</v>
      </c>
      <c r="AE11" s="49">
        <f t="shared" si="1"/>
        <v>106.0125</v>
      </c>
      <c r="AF11" s="49">
        <f t="shared" si="2"/>
        <v>36.622500000000002</v>
      </c>
      <c r="AG11" s="36">
        <f t="shared" si="7"/>
        <v>129.25</v>
      </c>
      <c r="AH11" s="49">
        <f t="shared" si="3"/>
        <v>44.65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118.66249999999999</v>
      </c>
      <c r="AP11" s="51"/>
      <c r="AQ11" s="40">
        <v>54</v>
      </c>
      <c r="AR11" s="41">
        <f t="shared" si="10"/>
        <v>10130.737499999999</v>
      </c>
      <c r="AS11" s="52">
        <f t="shared" si="4"/>
        <v>81.272500000000008</v>
      </c>
      <c r="AT11" s="53">
        <f t="shared" si="5"/>
        <v>27.272500000000008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64">
        <v>1908446139</v>
      </c>
      <c r="C12" s="164" t="s">
        <v>56</v>
      </c>
      <c r="D12" s="47">
        <v>5023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35">
        <f t="shared" si="6"/>
        <v>5023</v>
      </c>
      <c r="AD12" s="164">
        <f>D12*1</f>
        <v>5023</v>
      </c>
      <c r="AE12" s="49">
        <f>D12*2.75%</f>
        <v>138.13249999999999</v>
      </c>
      <c r="AF12" s="49">
        <f>AD12*0.95%</f>
        <v>47.718499999999999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138.13249999999999</v>
      </c>
      <c r="AP12" s="51"/>
      <c r="AQ12" s="40">
        <v>34</v>
      </c>
      <c r="AR12" s="41">
        <f t="shared" si="10"/>
        <v>4850.8675000000003</v>
      </c>
      <c r="AS12" s="52">
        <f>AF12+AH12+AI12</f>
        <v>47.718499999999999</v>
      </c>
      <c r="AT12" s="53">
        <f>AS12-AQ12-AN12</f>
        <v>13.718499999999999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64">
        <v>1908446140</v>
      </c>
      <c r="C13" s="164" t="s">
        <v>57</v>
      </c>
      <c r="D13" s="47">
        <v>4277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35">
        <f>D13*1+E13*999+F13*499+G13*75+H13*50+I13*30+K13*20+L13*19+M13*10+P13*9+N13*10+J13*29+S13*191+V13*4744+W13*110+X13*450+Y13*110+Z13*191+AA13*182+AB13*182+U13*30+T13*350+R13*4+Q13*5+O13*9</f>
        <v>4277</v>
      </c>
      <c r="AD13" s="164">
        <f t="shared" si="0"/>
        <v>4277</v>
      </c>
      <c r="AE13" s="49">
        <f t="shared" si="1"/>
        <v>117.61750000000001</v>
      </c>
      <c r="AF13" s="49">
        <f t="shared" si="2"/>
        <v>40.631499999999996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117.61750000000001</v>
      </c>
      <c r="AP13" s="51"/>
      <c r="AQ13" s="40">
        <v>31</v>
      </c>
      <c r="AR13" s="41">
        <f t="shared" si="10"/>
        <v>4128.3824999999997</v>
      </c>
      <c r="AS13" s="52">
        <f t="shared" si="4"/>
        <v>40.631499999999996</v>
      </c>
      <c r="AT13" s="53">
        <f>AS13-AQ13-AN13</f>
        <v>9.6314999999999955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64">
        <v>1908446141</v>
      </c>
      <c r="C14" s="164" t="s">
        <v>58</v>
      </c>
      <c r="D14" s="47">
        <v>12085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150</v>
      </c>
      <c r="N14" s="48"/>
      <c r="O14" s="48"/>
      <c r="P14" s="4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35">
        <f>D14*1+E14*999+F14*499+G14*75+H14*50+I14*30+K14*20+L14*19+M14*10+P14*9+N14*10+J14*29+S14*191+V14*4744+W14*110+X14*450+Y14*110+Z14*191+AA14*182+AB14*182+U14*30+T14*350+R14*4+Q14*5+O14*9</f>
        <v>15185</v>
      </c>
      <c r="AD14" s="164">
        <f t="shared" si="0"/>
        <v>12085</v>
      </c>
      <c r="AE14" s="49">
        <f t="shared" si="1"/>
        <v>332.33749999999998</v>
      </c>
      <c r="AF14" s="49">
        <f t="shared" si="2"/>
        <v>114.80749999999999</v>
      </c>
      <c r="AG14" s="36">
        <f t="shared" si="7"/>
        <v>85.25</v>
      </c>
      <c r="AH14" s="49">
        <f t="shared" si="3"/>
        <v>29.45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338.66250000000002</v>
      </c>
      <c r="AP14" s="51"/>
      <c r="AQ14" s="40">
        <v>117</v>
      </c>
      <c r="AR14" s="41">
        <f>AC14-AE14-AG14-AJ14-AK14-AL14-AM14-AN14-AP14-AQ14</f>
        <v>14650.4125</v>
      </c>
      <c r="AS14" s="52">
        <f t="shared" si="4"/>
        <v>144.25749999999999</v>
      </c>
      <c r="AT14" s="60">
        <f t="shared" si="5"/>
        <v>27.257499999999993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64">
        <v>1908446142</v>
      </c>
      <c r="C15" s="61" t="s">
        <v>59</v>
      </c>
      <c r="D15" s="47">
        <v>13052</v>
      </c>
      <c r="E15" s="48"/>
      <c r="F15" s="47"/>
      <c r="G15" s="48"/>
      <c r="H15" s="48"/>
      <c r="I15" s="48"/>
      <c r="J15" s="48"/>
      <c r="K15" s="48">
        <v>20</v>
      </c>
      <c r="L15" s="48"/>
      <c r="M15" s="48">
        <v>50</v>
      </c>
      <c r="N15" s="48"/>
      <c r="O15" s="48"/>
      <c r="P15" s="48">
        <v>40</v>
      </c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35">
        <f t="shared" si="6"/>
        <v>14312</v>
      </c>
      <c r="AD15" s="164">
        <f t="shared" si="0"/>
        <v>13052</v>
      </c>
      <c r="AE15" s="49">
        <f t="shared" si="1"/>
        <v>358.93</v>
      </c>
      <c r="AF15" s="49">
        <f t="shared" si="2"/>
        <v>123.994</v>
      </c>
      <c r="AG15" s="36">
        <f t="shared" si="7"/>
        <v>34.65</v>
      </c>
      <c r="AH15" s="49">
        <f t="shared" si="3"/>
        <v>11.969999999999999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361.95499999999998</v>
      </c>
      <c r="AP15" s="51"/>
      <c r="AQ15" s="40">
        <v>120</v>
      </c>
      <c r="AR15" s="41">
        <f t="shared" si="10"/>
        <v>13798.42</v>
      </c>
      <c r="AS15" s="52">
        <f>AF15+AH15+AI15</f>
        <v>135.964</v>
      </c>
      <c r="AT15" s="53">
        <f>AS15-AQ15-AN15</f>
        <v>15.963999999999999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64">
        <v>1908446143</v>
      </c>
      <c r="C16" s="164" t="s">
        <v>60</v>
      </c>
      <c r="D16" s="47">
        <v>17781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64"/>
      <c r="R16" s="164"/>
      <c r="S16" s="164">
        <v>5</v>
      </c>
      <c r="T16" s="164"/>
      <c r="U16" s="164"/>
      <c r="V16" s="164"/>
      <c r="W16" s="164"/>
      <c r="X16" s="164"/>
      <c r="Y16" s="164"/>
      <c r="Z16" s="164"/>
      <c r="AA16" s="164">
        <v>5</v>
      </c>
      <c r="AB16" s="164"/>
      <c r="AC16" s="35">
        <f t="shared" si="6"/>
        <v>19646</v>
      </c>
      <c r="AD16" s="164">
        <f t="shared" si="0"/>
        <v>17781</v>
      </c>
      <c r="AE16" s="49">
        <f t="shared" si="1"/>
        <v>488.97750000000002</v>
      </c>
      <c r="AF16" s="49">
        <f t="shared" si="2"/>
        <v>168.9195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488.97750000000002</v>
      </c>
      <c r="AP16" s="51"/>
      <c r="AQ16" s="40">
        <v>137</v>
      </c>
      <c r="AR16" s="41">
        <f>AC16-AE16-AG16-AJ16-AK16-AL16-AM16-AN16-AP16-AQ16</f>
        <v>19020.022499999999</v>
      </c>
      <c r="AS16" s="52">
        <f t="shared" si="4"/>
        <v>168.9195</v>
      </c>
      <c r="AT16" s="53">
        <f t="shared" si="5"/>
        <v>31.919499999999999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64">
        <v>1908446144</v>
      </c>
      <c r="C17" s="61" t="s">
        <v>61</v>
      </c>
      <c r="D17" s="47">
        <v>7608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64"/>
      <c r="R17" s="164"/>
      <c r="S17" s="164">
        <v>13</v>
      </c>
      <c r="T17" s="164"/>
      <c r="U17" s="164"/>
      <c r="V17" s="164"/>
      <c r="W17" s="164"/>
      <c r="X17" s="164"/>
      <c r="Y17" s="164"/>
      <c r="Z17" s="164"/>
      <c r="AA17" s="164"/>
      <c r="AB17" s="164"/>
      <c r="AC17" s="35">
        <f t="shared" si="6"/>
        <v>11041</v>
      </c>
      <c r="AD17" s="164">
        <f>D17*1</f>
        <v>7608</v>
      </c>
      <c r="AE17" s="49">
        <f>D17*2.75%</f>
        <v>209.22</v>
      </c>
      <c r="AF17" s="49">
        <f>AD17*0.95%</f>
        <v>72.275999999999996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211.97</v>
      </c>
      <c r="AP17" s="51"/>
      <c r="AQ17" s="40">
        <v>105</v>
      </c>
      <c r="AR17" s="41">
        <f>AC17-AE17-AG17-AJ17-AK17-AL17-AM17-AN17-AP17-AQ17</f>
        <v>10700.655000000001</v>
      </c>
      <c r="AS17" s="52">
        <f>AF17+AH17+AI17</f>
        <v>81.301000000000002</v>
      </c>
      <c r="AT17" s="53">
        <f>AS17-AQ17-AN17</f>
        <v>-23.698999999999998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64">
        <v>1908446145</v>
      </c>
      <c r="C18" s="57" t="s">
        <v>98</v>
      </c>
      <c r="D18" s="47">
        <v>5349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35">
        <f t="shared" si="6"/>
        <v>5729</v>
      </c>
      <c r="AD18" s="164">
        <f>D18*1</f>
        <v>5349</v>
      </c>
      <c r="AE18" s="49">
        <f>D18*2.75%</f>
        <v>147.0975</v>
      </c>
      <c r="AF18" s="49">
        <f>AD18*0.95%</f>
        <v>50.8155</v>
      </c>
      <c r="AG18" s="36">
        <f t="shared" si="7"/>
        <v>10.45</v>
      </c>
      <c r="AH18" s="49">
        <f t="shared" si="3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148.19749999999999</v>
      </c>
      <c r="AP18" s="51"/>
      <c r="AQ18" s="40">
        <v>150</v>
      </c>
      <c r="AR18" s="41">
        <f t="shared" si="10"/>
        <v>5421.4525000000003</v>
      </c>
      <c r="AS18" s="52">
        <f>AF18+AH18+AI18</f>
        <v>54.4255</v>
      </c>
      <c r="AT18" s="53">
        <f>AS18-AQ18-AN18</f>
        <v>-95.5745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64">
        <v>1908446146</v>
      </c>
      <c r="C19" s="164" t="s">
        <v>63</v>
      </c>
      <c r="D19" s="47">
        <v>8921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50</v>
      </c>
      <c r="N19" s="48"/>
      <c r="O19" s="48"/>
      <c r="P19" s="4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>
        <v>5</v>
      </c>
      <c r="AB19" s="164"/>
      <c r="AC19" s="35">
        <f t="shared" si="6"/>
        <v>10931</v>
      </c>
      <c r="AD19" s="164">
        <f t="shared" si="0"/>
        <v>8921</v>
      </c>
      <c r="AE19" s="49">
        <f t="shared" si="1"/>
        <v>245.32750000000001</v>
      </c>
      <c r="AF19" s="49">
        <f t="shared" si="2"/>
        <v>84.749499999999998</v>
      </c>
      <c r="AG19" s="36">
        <f t="shared" si="7"/>
        <v>30.25</v>
      </c>
      <c r="AH19" s="49">
        <f t="shared" si="3"/>
        <v>10.45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247.5275</v>
      </c>
      <c r="AP19" s="51"/>
      <c r="AQ19" s="63">
        <v>170</v>
      </c>
      <c r="AR19" s="64">
        <f>AC19-AE19-AG19-AJ19-AK19-AL19-AM19-AN19-AP19-AQ19</f>
        <v>10485.422500000001</v>
      </c>
      <c r="AS19" s="52">
        <f t="shared" si="4"/>
        <v>95.1995</v>
      </c>
      <c r="AT19" s="52">
        <f t="shared" si="5"/>
        <v>-74.8005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64">
        <v>1908446147</v>
      </c>
      <c r="C20" s="164" t="s">
        <v>64</v>
      </c>
      <c r="D20" s="47">
        <v>7503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35">
        <f t="shared" si="6"/>
        <v>7503</v>
      </c>
      <c r="AD20" s="164">
        <f t="shared" si="0"/>
        <v>7503</v>
      </c>
      <c r="AE20" s="49">
        <f t="shared" si="1"/>
        <v>206.33250000000001</v>
      </c>
      <c r="AF20" s="49">
        <f t="shared" si="2"/>
        <v>71.278499999999994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206.33250000000001</v>
      </c>
      <c r="AP20" s="51"/>
      <c r="AQ20" s="63">
        <v>120</v>
      </c>
      <c r="AR20" s="64">
        <f>AC20-AE20-AG20-AJ20-AK20-AL20-AM20-AN20-AP20-AQ20</f>
        <v>7176.6674999999996</v>
      </c>
      <c r="AS20" s="52">
        <f>AF20+AH20+AI20</f>
        <v>71.278499999999994</v>
      </c>
      <c r="AT20" s="52">
        <f>AS20-AQ20-AN20</f>
        <v>-48.721500000000006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64">
        <v>1908446148</v>
      </c>
      <c r="C21" s="164" t="s">
        <v>59</v>
      </c>
      <c r="D21" s="47">
        <v>4265</v>
      </c>
      <c r="E21" s="48"/>
      <c r="F21" s="47"/>
      <c r="G21" s="48"/>
      <c r="H21" s="48"/>
      <c r="I21" s="48"/>
      <c r="J21" s="48"/>
      <c r="K21" s="48"/>
      <c r="L21" s="48"/>
      <c r="M21" s="48">
        <v>40</v>
      </c>
      <c r="N21" s="48"/>
      <c r="O21" s="48"/>
      <c r="P21" s="48">
        <v>100</v>
      </c>
      <c r="Q21" s="164"/>
      <c r="R21" s="164"/>
      <c r="S21" s="164">
        <v>2</v>
      </c>
      <c r="T21" s="164"/>
      <c r="U21" s="164"/>
      <c r="V21" s="164"/>
      <c r="W21" s="164"/>
      <c r="X21" s="164"/>
      <c r="Y21" s="164"/>
      <c r="Z21" s="164"/>
      <c r="AA21" s="164"/>
      <c r="AB21" s="164"/>
      <c r="AC21" s="35">
        <f t="shared" si="6"/>
        <v>5947</v>
      </c>
      <c r="AD21" s="164">
        <f t="shared" si="0"/>
        <v>4265</v>
      </c>
      <c r="AE21" s="49">
        <f t="shared" si="1"/>
        <v>117.28749999999999</v>
      </c>
      <c r="AF21" s="49">
        <f t="shared" si="2"/>
        <v>40.517499999999998</v>
      </c>
      <c r="AG21" s="36">
        <f t="shared" si="7"/>
        <v>35.75</v>
      </c>
      <c r="AH21" s="49">
        <f t="shared" si="3"/>
        <v>12.35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121.1375</v>
      </c>
      <c r="AP21" s="51"/>
      <c r="AQ21" s="63">
        <v>52</v>
      </c>
      <c r="AR21" s="65">
        <f t="shared" si="10"/>
        <v>5741.9624999999996</v>
      </c>
      <c r="AS21" s="52">
        <f t="shared" ref="AS21:AS27" si="11">AF21+AH21+AI21</f>
        <v>52.8675</v>
      </c>
      <c r="AT21" s="52">
        <f t="shared" ref="AT21:AT27" si="12">AS21-AQ21-AN21</f>
        <v>0.86749999999999972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64">
        <v>1908446149</v>
      </c>
      <c r="C22" s="66" t="s">
        <v>65</v>
      </c>
      <c r="D22" s="47">
        <v>18730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35">
        <f t="shared" si="6"/>
        <v>18730</v>
      </c>
      <c r="AD22" s="164">
        <f t="shared" si="0"/>
        <v>18730</v>
      </c>
      <c r="AE22" s="49">
        <f t="shared" si="1"/>
        <v>515.07500000000005</v>
      </c>
      <c r="AF22" s="49">
        <f t="shared" si="2"/>
        <v>177.935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515.07500000000005</v>
      </c>
      <c r="AP22" s="51"/>
      <c r="AQ22" s="63">
        <v>144</v>
      </c>
      <c r="AR22" s="65">
        <f>AC22-AE22-AG22-AJ22-AK22-AL22-AM22-AN22-AP22-AQ22</f>
        <v>18070.924999999999</v>
      </c>
      <c r="AS22" s="52">
        <f>AF22+AH22+AI22</f>
        <v>177.935</v>
      </c>
      <c r="AT22" s="52">
        <f>AS22-AQ22-AN22</f>
        <v>33.935000000000002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64">
        <v>1908446150</v>
      </c>
      <c r="C23" s="164" t="s">
        <v>66</v>
      </c>
      <c r="D23" s="47">
        <v>7348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35">
        <f t="shared" si="6"/>
        <v>7348</v>
      </c>
      <c r="AD23" s="164">
        <f t="shared" si="0"/>
        <v>7348</v>
      </c>
      <c r="AE23" s="49">
        <f t="shared" si="1"/>
        <v>202.07</v>
      </c>
      <c r="AF23" s="49">
        <f t="shared" si="2"/>
        <v>69.805999999999997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202.07</v>
      </c>
      <c r="AP23" s="51"/>
      <c r="AQ23" s="63">
        <v>70</v>
      </c>
      <c r="AR23" s="65">
        <f t="shared" si="10"/>
        <v>7075.93</v>
      </c>
      <c r="AS23" s="52">
        <f t="shared" si="11"/>
        <v>69.805999999999997</v>
      </c>
      <c r="AT23" s="52">
        <f t="shared" si="12"/>
        <v>-0.19400000000000261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64">
        <v>1908446151</v>
      </c>
      <c r="C24" s="164" t="s">
        <v>67</v>
      </c>
      <c r="D24" s="47">
        <v>16278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164"/>
      <c r="R24" s="164"/>
      <c r="S24" s="164">
        <v>5</v>
      </c>
      <c r="T24" s="164"/>
      <c r="U24" s="164"/>
      <c r="V24" s="164"/>
      <c r="W24" s="164"/>
      <c r="X24" s="164"/>
      <c r="Y24" s="164"/>
      <c r="Z24" s="164"/>
      <c r="AA24" s="164">
        <v>20</v>
      </c>
      <c r="AB24" s="164"/>
      <c r="AC24" s="35">
        <f t="shared" si="6"/>
        <v>22873</v>
      </c>
      <c r="AD24" s="164">
        <f t="shared" si="0"/>
        <v>16278</v>
      </c>
      <c r="AE24" s="49">
        <f t="shared" si="1"/>
        <v>447.64499999999998</v>
      </c>
      <c r="AF24" s="49">
        <f t="shared" si="2"/>
        <v>154.64099999999999</v>
      </c>
      <c r="AG24" s="36">
        <f t="shared" si="7"/>
        <v>55</v>
      </c>
      <c r="AH24" s="49">
        <f t="shared" si="3"/>
        <v>19</v>
      </c>
      <c r="AI24" s="49">
        <f t="shared" si="8"/>
        <v>0</v>
      </c>
      <c r="AJ24" s="164"/>
      <c r="AK24" s="164"/>
      <c r="AL24" s="67"/>
      <c r="AM24" s="67"/>
      <c r="AN24" s="37">
        <v>0</v>
      </c>
      <c r="AO24" s="38">
        <f t="shared" si="9"/>
        <v>451.77</v>
      </c>
      <c r="AP24" s="51"/>
      <c r="AQ24" s="63">
        <v>116</v>
      </c>
      <c r="AR24" s="65">
        <f t="shared" si="10"/>
        <v>22254.355</v>
      </c>
      <c r="AS24" s="52">
        <f t="shared" si="11"/>
        <v>173.64099999999999</v>
      </c>
      <c r="AT24" s="52">
        <f t="shared" si="12"/>
        <v>57.640999999999991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64">
        <v>1908446152</v>
      </c>
      <c r="C25" s="164" t="s">
        <v>68</v>
      </c>
      <c r="D25" s="47">
        <v>6272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35">
        <f t="shared" si="6"/>
        <v>6272</v>
      </c>
      <c r="AD25" s="164">
        <f t="shared" si="0"/>
        <v>6272</v>
      </c>
      <c r="AE25" s="49">
        <f t="shared" si="1"/>
        <v>172.48</v>
      </c>
      <c r="AF25" s="49">
        <f t="shared" si="2"/>
        <v>59.583999999999996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172.48</v>
      </c>
      <c r="AP25" s="51"/>
      <c r="AQ25" s="63">
        <v>60</v>
      </c>
      <c r="AR25" s="65">
        <f t="shared" si="10"/>
        <v>6039.52</v>
      </c>
      <c r="AS25" s="52">
        <f t="shared" si="11"/>
        <v>59.583999999999996</v>
      </c>
      <c r="AT25" s="52">
        <f t="shared" si="12"/>
        <v>-0.41600000000000392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64">
        <v>1908446153</v>
      </c>
      <c r="C26" s="68" t="s">
        <v>69</v>
      </c>
      <c r="D26" s="47">
        <v>8358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35">
        <f t="shared" si="6"/>
        <v>9258</v>
      </c>
      <c r="AD26" s="164">
        <f t="shared" si="0"/>
        <v>8358</v>
      </c>
      <c r="AE26" s="49">
        <f t="shared" si="1"/>
        <v>229.845</v>
      </c>
      <c r="AF26" s="49">
        <f t="shared" si="2"/>
        <v>79.400999999999996</v>
      </c>
      <c r="AG26" s="36">
        <f t="shared" si="7"/>
        <v>24.75</v>
      </c>
      <c r="AH26" s="49">
        <f t="shared" si="3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232.595</v>
      </c>
      <c r="AP26" s="51"/>
      <c r="AQ26" s="63">
        <v>83</v>
      </c>
      <c r="AR26" s="65">
        <f t="shared" si="10"/>
        <v>8920.4050000000007</v>
      </c>
      <c r="AS26" s="52">
        <f t="shared" si="11"/>
        <v>87.950999999999993</v>
      </c>
      <c r="AT26" s="52">
        <f t="shared" si="12"/>
        <v>4.9509999999999934</v>
      </c>
      <c r="AU26" s="5">
        <v>1000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64">
        <v>1908446154</v>
      </c>
      <c r="C27" s="164" t="s">
        <v>70</v>
      </c>
      <c r="D27" s="47">
        <v>5447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35">
        <f t="shared" si="6"/>
        <v>5447</v>
      </c>
      <c r="AD27" s="164">
        <f t="shared" si="0"/>
        <v>5447</v>
      </c>
      <c r="AE27" s="49">
        <f t="shared" si="1"/>
        <v>149.79249999999999</v>
      </c>
      <c r="AF27" s="49">
        <f t="shared" si="2"/>
        <v>51.746499999999997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149.79249999999999</v>
      </c>
      <c r="AP27" s="51"/>
      <c r="AQ27" s="63">
        <v>50</v>
      </c>
      <c r="AR27" s="65">
        <f t="shared" si="10"/>
        <v>5247.2075000000004</v>
      </c>
      <c r="AS27" s="52">
        <f t="shared" si="11"/>
        <v>51.746499999999997</v>
      </c>
      <c r="AT27" s="52">
        <f t="shared" si="12"/>
        <v>1.7464999999999975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81" t="s">
        <v>71</v>
      </c>
      <c r="B28" s="282"/>
      <c r="C28" s="282"/>
      <c r="D28" s="81">
        <f t="shared" ref="D28:K28" si="13">SUM(D7:D27)</f>
        <v>184608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240</v>
      </c>
      <c r="L28" s="81">
        <f t="shared" ref="L28:AT28" si="14">SUM(L7:L27)</f>
        <v>0</v>
      </c>
      <c r="M28" s="81">
        <f t="shared" si="14"/>
        <v>490</v>
      </c>
      <c r="N28" s="81">
        <f t="shared" si="14"/>
        <v>0</v>
      </c>
      <c r="O28" s="81">
        <f t="shared" si="14"/>
        <v>0</v>
      </c>
      <c r="P28" s="81">
        <f t="shared" si="14"/>
        <v>810</v>
      </c>
      <c r="Q28" s="81">
        <f t="shared" si="14"/>
        <v>0</v>
      </c>
      <c r="R28" s="81">
        <f t="shared" si="14"/>
        <v>0</v>
      </c>
      <c r="S28" s="81">
        <f t="shared" si="14"/>
        <v>46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4</v>
      </c>
      <c r="AA28" s="81">
        <f t="shared" si="14"/>
        <v>37</v>
      </c>
      <c r="AB28" s="81">
        <f t="shared" si="14"/>
        <v>0</v>
      </c>
      <c r="AC28" s="82">
        <f t="shared" si="14"/>
        <v>217882</v>
      </c>
      <c r="AD28" s="82">
        <f t="shared" si="14"/>
        <v>184608</v>
      </c>
      <c r="AE28" s="82">
        <f t="shared" si="14"/>
        <v>5076.7199999999993</v>
      </c>
      <c r="AF28" s="82">
        <f t="shared" si="14"/>
        <v>1753.7759999999998</v>
      </c>
      <c r="AG28" s="82">
        <f t="shared" si="14"/>
        <v>467.22499999999997</v>
      </c>
      <c r="AH28" s="82">
        <f t="shared" si="14"/>
        <v>161.40500000000003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5119.0699999999988</v>
      </c>
      <c r="AP28" s="82">
        <f t="shared" si="14"/>
        <v>0</v>
      </c>
      <c r="AQ28" s="84">
        <f t="shared" si="14"/>
        <v>1900</v>
      </c>
      <c r="AR28" s="85">
        <f t="shared" si="14"/>
        <v>210438.05499999996</v>
      </c>
      <c r="AS28" s="85">
        <f t="shared" si="14"/>
        <v>1915.1809999999998</v>
      </c>
      <c r="AT28" s="85">
        <f t="shared" si="14"/>
        <v>15.180999999999933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83" t="s">
        <v>72</v>
      </c>
      <c r="B29" s="287"/>
      <c r="C29" s="284"/>
      <c r="D29" s="90">
        <f>D4+D5-D28</f>
        <v>549536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2670</v>
      </c>
      <c r="L29" s="90">
        <f t="shared" si="15"/>
        <v>0</v>
      </c>
      <c r="M29" s="90">
        <f t="shared" si="15"/>
        <v>1480</v>
      </c>
      <c r="N29" s="90">
        <f t="shared" si="15"/>
        <v>0</v>
      </c>
      <c r="O29" s="90">
        <f t="shared" si="15"/>
        <v>1200</v>
      </c>
      <c r="P29" s="90">
        <f t="shared" si="15"/>
        <v>580</v>
      </c>
      <c r="Q29" s="90">
        <f t="shared" si="15"/>
        <v>0</v>
      </c>
      <c r="R29" s="90">
        <f t="shared" si="15"/>
        <v>0</v>
      </c>
      <c r="S29" s="90">
        <f t="shared" si="15"/>
        <v>564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213</v>
      </c>
      <c r="AA29" s="90">
        <f t="shared" si="15"/>
        <v>102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9"/>
      <c r="E33" s="169"/>
      <c r="F33" s="169"/>
      <c r="G33" s="169"/>
      <c r="H33" s="169"/>
      <c r="I33" s="169"/>
      <c r="J33" s="169"/>
      <c r="K33" s="169"/>
      <c r="L33" s="113"/>
      <c r="M33" s="16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7"/>
      <c r="E34" s="167"/>
      <c r="F34" s="167"/>
      <c r="G34" s="167"/>
      <c r="H34" s="167"/>
      <c r="I34" s="167"/>
      <c r="J34" s="167"/>
      <c r="K34" s="167"/>
      <c r="L34" s="167"/>
      <c r="M34" s="169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7"/>
      <c r="E35" s="167"/>
      <c r="F35" s="167"/>
      <c r="G35" s="167"/>
      <c r="H35" s="167"/>
      <c r="I35" s="167"/>
      <c r="J35" s="167"/>
      <c r="K35" s="167"/>
      <c r="L35" s="167"/>
      <c r="M35" s="169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7"/>
      <c r="E36" s="167"/>
      <c r="F36" s="167"/>
      <c r="G36" s="167"/>
      <c r="H36" s="167"/>
      <c r="I36" s="167"/>
      <c r="J36" s="167"/>
      <c r="K36" s="167"/>
      <c r="L36" s="115"/>
      <c r="M36" s="169"/>
      <c r="O36" s="99"/>
      <c r="AR36" s="44"/>
      <c r="AS36" s="100"/>
      <c r="AT36" s="100"/>
    </row>
    <row r="37" spans="1:47" ht="15.75">
      <c r="A37" s="107"/>
      <c r="B37" s="107"/>
      <c r="C37" s="56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AR37" s="100"/>
      <c r="AS37" s="100"/>
      <c r="AT37" s="100"/>
    </row>
    <row r="38" spans="1:47" ht="15.75">
      <c r="A38" s="5"/>
      <c r="B38" s="5"/>
      <c r="C38" s="56"/>
      <c r="D38" s="167"/>
      <c r="E38" s="167"/>
      <c r="F38" s="167"/>
      <c r="G38" s="167"/>
      <c r="H38" s="167"/>
      <c r="I38" s="167"/>
      <c r="J38" s="167"/>
      <c r="K38" s="167"/>
      <c r="L38" s="115"/>
      <c r="M38" s="169"/>
      <c r="AR38" s="44"/>
      <c r="AS38" s="5"/>
      <c r="AT38" s="100"/>
    </row>
    <row r="39" spans="1:47" ht="15.75">
      <c r="A39" s="5"/>
      <c r="B39" s="5"/>
      <c r="C39" s="56"/>
      <c r="D39" s="168"/>
      <c r="E39" s="168"/>
      <c r="F39" s="168"/>
      <c r="G39" s="168"/>
      <c r="H39" s="168"/>
      <c r="I39" s="168"/>
      <c r="J39" s="168"/>
      <c r="K39" s="168"/>
      <c r="L39" s="168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12" priority="27" stopIfTrue="1" operator="greaterThan">
      <formula>0</formula>
    </cfRule>
  </conditionalFormatting>
  <conditionalFormatting sqref="AQ31">
    <cfRule type="cellIs" dxfId="211" priority="25" operator="greaterThan">
      <formula>$AQ$7:$AQ$18&lt;100</formula>
    </cfRule>
    <cfRule type="cellIs" dxfId="210" priority="26" operator="greaterThan">
      <formula>100</formula>
    </cfRule>
  </conditionalFormatting>
  <conditionalFormatting sqref="D29:J29 Q29:AB29 Q28:AA28 K4:P29">
    <cfRule type="cellIs" dxfId="209" priority="24" operator="equal">
      <formula>212030016606640</formula>
    </cfRule>
  </conditionalFormatting>
  <conditionalFormatting sqref="D29:J29 L29:AB29 L28:AA28 K4:K29">
    <cfRule type="cellIs" dxfId="208" priority="22" operator="equal">
      <formula>$K$4</formula>
    </cfRule>
    <cfRule type="cellIs" dxfId="207" priority="23" operator="equal">
      <formula>2120</formula>
    </cfRule>
  </conditionalFormatting>
  <conditionalFormatting sqref="D29:L29 M4:N29">
    <cfRule type="cellIs" dxfId="206" priority="20" operator="equal">
      <formula>$M$4</formula>
    </cfRule>
    <cfRule type="cellIs" dxfId="205" priority="21" operator="equal">
      <formula>300</formula>
    </cfRule>
  </conditionalFormatting>
  <conditionalFormatting sqref="O4:O29">
    <cfRule type="cellIs" dxfId="204" priority="18" operator="equal">
      <formula>$O$4</formula>
    </cfRule>
    <cfRule type="cellIs" dxfId="203" priority="19" operator="equal">
      <formula>1660</formula>
    </cfRule>
  </conditionalFormatting>
  <conditionalFormatting sqref="P4:P29">
    <cfRule type="cellIs" dxfId="202" priority="16" operator="equal">
      <formula>$P$4</formula>
    </cfRule>
    <cfRule type="cellIs" dxfId="201" priority="17" operator="equal">
      <formula>6640</formula>
    </cfRule>
  </conditionalFormatting>
  <conditionalFormatting sqref="AT6:AT28">
    <cfRule type="cellIs" dxfId="200" priority="15" operator="lessThan">
      <formula>0</formula>
    </cfRule>
  </conditionalFormatting>
  <conditionalFormatting sqref="AT7:AT18">
    <cfRule type="cellIs" dxfId="199" priority="12" operator="lessThan">
      <formula>0</formula>
    </cfRule>
    <cfRule type="cellIs" dxfId="198" priority="13" operator="lessThan">
      <formula>0</formula>
    </cfRule>
    <cfRule type="cellIs" dxfId="197" priority="14" operator="lessThan">
      <formula>0</formula>
    </cfRule>
  </conditionalFormatting>
  <conditionalFormatting sqref="L28:AA28 K4:K28">
    <cfRule type="cellIs" dxfId="196" priority="11" operator="equal">
      <formula>$K$4</formula>
    </cfRule>
  </conditionalFormatting>
  <conditionalFormatting sqref="D4 D6:D29">
    <cfRule type="cellIs" dxfId="195" priority="10" operator="equal">
      <formula>$D$4</formula>
    </cfRule>
  </conditionalFormatting>
  <conditionalFormatting sqref="S4:S29">
    <cfRule type="cellIs" dxfId="194" priority="9" operator="equal">
      <formula>$S$4</formula>
    </cfRule>
  </conditionalFormatting>
  <conditionalFormatting sqref="Z4:Z29">
    <cfRule type="cellIs" dxfId="193" priority="8" operator="equal">
      <formula>$Z$4</formula>
    </cfRule>
  </conditionalFormatting>
  <conditionalFormatting sqref="AA4:AA29">
    <cfRule type="cellIs" dxfId="192" priority="7" operator="equal">
      <formula>$AA$4</formula>
    </cfRule>
  </conditionalFormatting>
  <conditionalFormatting sqref="AB4:AB29">
    <cfRule type="cellIs" dxfId="191" priority="6" operator="equal">
      <formula>$AB$4</formula>
    </cfRule>
  </conditionalFormatting>
  <conditionalFormatting sqref="AB29">
    <cfRule type="cellIs" dxfId="190" priority="5" operator="equal">
      <formula>$AB$4</formula>
    </cfRule>
  </conditionalFormatting>
  <conditionalFormatting sqref="AT7:AT28">
    <cfRule type="cellIs" dxfId="189" priority="2" operator="lessThan">
      <formula>0</formula>
    </cfRule>
    <cfRule type="cellIs" dxfId="188" priority="3" operator="lessThan">
      <formula>0</formula>
    </cfRule>
    <cfRule type="cellIs" dxfId="187" priority="4" operator="lessThan">
      <formula>0</formula>
    </cfRule>
  </conditionalFormatting>
  <conditionalFormatting sqref="D5:AA5">
    <cfRule type="cellIs" dxfId="18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selection activeCell="AC35" sqref="AC3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>
      <c r="A3" s="264" t="s">
        <v>128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7" t="s">
        <v>3</v>
      </c>
      <c r="B4" s="267"/>
      <c r="C4" s="180"/>
      <c r="D4" s="180">
        <v>549536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79">
        <v>2670</v>
      </c>
      <c r="L4" s="179">
        <v>0</v>
      </c>
      <c r="M4" s="267">
        <v>1480</v>
      </c>
      <c r="N4" s="267"/>
      <c r="O4" s="179">
        <v>1200</v>
      </c>
      <c r="P4" s="179">
        <v>580</v>
      </c>
      <c r="Q4" s="3">
        <v>0</v>
      </c>
      <c r="R4" s="3">
        <v>0</v>
      </c>
      <c r="S4" s="3">
        <v>564</v>
      </c>
      <c r="T4" s="3"/>
      <c r="U4" s="3"/>
      <c r="V4" s="3"/>
      <c r="W4" s="3"/>
      <c r="X4" s="3"/>
      <c r="Y4" s="3"/>
      <c r="Z4" s="3">
        <v>213</v>
      </c>
      <c r="AA4" s="3">
        <v>102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180"/>
      <c r="D5" s="180">
        <v>631001</v>
      </c>
      <c r="E5" s="180"/>
      <c r="F5" s="180"/>
      <c r="G5" s="180"/>
      <c r="H5" s="180"/>
      <c r="I5" s="180"/>
      <c r="J5" s="180"/>
      <c r="K5" s="171"/>
      <c r="L5" s="171"/>
      <c r="M5" s="171"/>
      <c r="N5" s="171"/>
      <c r="O5" s="171"/>
      <c r="P5" s="171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78">
        <v>1908446134</v>
      </c>
      <c r="C7" s="178" t="s">
        <v>51</v>
      </c>
      <c r="D7" s="32">
        <v>10227</v>
      </c>
      <c r="E7" s="33"/>
      <c r="F7" s="32"/>
      <c r="G7" s="33"/>
      <c r="H7" s="33"/>
      <c r="I7" s="33"/>
      <c r="J7" s="33"/>
      <c r="K7" s="33">
        <v>25</v>
      </c>
      <c r="L7" s="33"/>
      <c r="M7" s="33"/>
      <c r="N7" s="33"/>
      <c r="O7" s="33"/>
      <c r="P7" s="33"/>
      <c r="Q7" s="34"/>
      <c r="R7" s="34"/>
      <c r="S7" s="34">
        <v>10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12637</v>
      </c>
      <c r="AD7" s="34">
        <f t="shared" ref="AD7:AD27" si="0">D7*1</f>
        <v>10227</v>
      </c>
      <c r="AE7" s="36">
        <f t="shared" ref="AE7:AE27" si="1">D7*2.75%</f>
        <v>281.24250000000001</v>
      </c>
      <c r="AF7" s="36">
        <f t="shared" ref="AF7:AF27" si="2">AD7*0.95%</f>
        <v>97.156499999999994</v>
      </c>
      <c r="AG7" s="36">
        <f>SUM(E7*999+F7*499+G7*75+H7*50+I7*30+K7*20+L7*19+M7*10+P7*9+N7*10+J7*29+R7*4+Q7*5+O7*9)*2.8%</f>
        <v>13.999999999999998</v>
      </c>
      <c r="AH7" s="36">
        <f t="shared" ref="AH7:AH27" si="3">SUM(E7*999+F7*499+G7*75+H7*50+I7*30+J7*29+K7*20+L7*19+M7*10+N7*10+O7*9+P7*9+Q7*5+R7*4)*0.95%</f>
        <v>4.75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281.93</v>
      </c>
      <c r="AP7" s="39"/>
      <c r="AQ7" s="40">
        <v>82</v>
      </c>
      <c r="AR7" s="41">
        <f>AC7-AE7-AG7-AJ7-AK7-AL7-AM7-AN7-AP7-AQ7</f>
        <v>12259.7575</v>
      </c>
      <c r="AS7" s="42">
        <f t="shared" ref="AS7:AS19" si="4">AF7+AH7+AI7</f>
        <v>101.90649999999999</v>
      </c>
      <c r="AT7" s="43">
        <f t="shared" ref="AT7:AT19" si="5">AS7-AQ7-AN7</f>
        <v>19.906499999999994</v>
      </c>
      <c r="AU7" s="44">
        <v>-30</v>
      </c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78">
        <v>1908446135</v>
      </c>
      <c r="C8" s="34" t="s">
        <v>52</v>
      </c>
      <c r="D8" s="47">
        <v>6320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35">
        <f t="shared" ref="AC8:AC27" si="6">D8*1+E8*999+F8*499+G8*75+H8*50+I8*30+K8*20+L8*19+M8*10+P8*9+N8*10+J8*29+S8*191+V8*4744+W8*110+X8*450+Y8*110+Z8*191+AA8*182+AB8*182+U8*30+T8*350+R8*4+Q8*5+O8*9</f>
        <v>6420</v>
      </c>
      <c r="AD8" s="178">
        <f t="shared" si="0"/>
        <v>6320</v>
      </c>
      <c r="AE8" s="49">
        <f t="shared" si="1"/>
        <v>173.8</v>
      </c>
      <c r="AF8" s="49">
        <f t="shared" si="2"/>
        <v>60.04</v>
      </c>
      <c r="AG8" s="36">
        <f t="shared" ref="AG8:AG27" si="7">SUM(E8*999+F8*499+G8*75+H8*50+I8*30+K8*20+L8*19+M8*10+P8*9+N8*10+J8*29+R8*4+Q8*5+O8*9)*2.75%</f>
        <v>2.75</v>
      </c>
      <c r="AH8" s="49">
        <f t="shared" si="3"/>
        <v>0.95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174.07499999999999</v>
      </c>
      <c r="AP8" s="51"/>
      <c r="AQ8" s="40">
        <v>60</v>
      </c>
      <c r="AR8" s="41">
        <f>AC8-AE8-AG8-AJ8-AK8-AL8-AM8-AN8-AP8-AQ8</f>
        <v>6183.45</v>
      </c>
      <c r="AS8" s="52">
        <f t="shared" si="4"/>
        <v>60.99</v>
      </c>
      <c r="AT8" s="53">
        <f t="shared" si="5"/>
        <v>0.99000000000000199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78">
        <v>1908446136</v>
      </c>
      <c r="C9" s="178" t="s">
        <v>53</v>
      </c>
      <c r="D9" s="47">
        <v>15677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>
        <v>2</v>
      </c>
      <c r="AB9" s="178"/>
      <c r="AC9" s="35">
        <f t="shared" si="6"/>
        <v>16041</v>
      </c>
      <c r="AD9" s="178">
        <f t="shared" si="0"/>
        <v>15677</v>
      </c>
      <c r="AE9" s="49">
        <f t="shared" si="1"/>
        <v>431.11750000000001</v>
      </c>
      <c r="AF9" s="49">
        <f t="shared" si="2"/>
        <v>148.9315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431.11750000000001</v>
      </c>
      <c r="AP9" s="51"/>
      <c r="AQ9" s="40">
        <v>130</v>
      </c>
      <c r="AR9" s="41">
        <f t="shared" ref="AR9:AR27" si="10">AC9-AE9-AG9-AJ9-AK9-AL9-AM9-AN9-AP9-AQ9</f>
        <v>15479.8825</v>
      </c>
      <c r="AS9" s="52">
        <f t="shared" si="4"/>
        <v>148.9315</v>
      </c>
      <c r="AT9" s="53">
        <f t="shared" si="5"/>
        <v>18.9315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78">
        <v>1908446137</v>
      </c>
      <c r="C10" s="178" t="s">
        <v>54</v>
      </c>
      <c r="D10" s="47">
        <v>4219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78"/>
      <c r="R10" s="178"/>
      <c r="S10" s="178">
        <v>7</v>
      </c>
      <c r="T10" s="178"/>
      <c r="U10" s="178"/>
      <c r="V10" s="178"/>
      <c r="W10" s="178"/>
      <c r="X10" s="178"/>
      <c r="Y10" s="178"/>
      <c r="Z10" s="178"/>
      <c r="AA10" s="178"/>
      <c r="AB10" s="178"/>
      <c r="AC10" s="35">
        <f t="shared" si="6"/>
        <v>5556</v>
      </c>
      <c r="AD10" s="178">
        <f>D10*1</f>
        <v>4219</v>
      </c>
      <c r="AE10" s="49">
        <f>D10*2.75%</f>
        <v>116.02249999999999</v>
      </c>
      <c r="AF10" s="49">
        <f>AD10*0.95%</f>
        <v>40.080500000000001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116.02249999999999</v>
      </c>
      <c r="AP10" s="51"/>
      <c r="AQ10" s="40">
        <v>29</v>
      </c>
      <c r="AR10" s="41">
        <f t="shared" si="10"/>
        <v>5410.9775</v>
      </c>
      <c r="AS10" s="52">
        <f>AF10+AH10+AI10</f>
        <v>40.080500000000001</v>
      </c>
      <c r="AT10" s="53">
        <f>AS10-AQ10-AN10</f>
        <v>11.080500000000001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78">
        <v>1908446138</v>
      </c>
      <c r="C11" s="57" t="s">
        <v>97</v>
      </c>
      <c r="D11" s="47">
        <v>3802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78"/>
      <c r="R11" s="178"/>
      <c r="S11" s="178"/>
      <c r="T11" s="178"/>
      <c r="U11" s="178"/>
      <c r="V11" s="178"/>
      <c r="W11" s="178"/>
      <c r="X11" s="178"/>
      <c r="Y11" s="178"/>
      <c r="Z11" s="178">
        <v>1</v>
      </c>
      <c r="AA11" s="178"/>
      <c r="AB11" s="178"/>
      <c r="AC11" s="35">
        <f t="shared" si="6"/>
        <v>3993</v>
      </c>
      <c r="AD11" s="178">
        <f t="shared" si="0"/>
        <v>3802</v>
      </c>
      <c r="AE11" s="49">
        <f t="shared" si="1"/>
        <v>104.55500000000001</v>
      </c>
      <c r="AF11" s="49">
        <f t="shared" si="2"/>
        <v>36.119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104.55500000000001</v>
      </c>
      <c r="AP11" s="51"/>
      <c r="AQ11" s="40">
        <v>36</v>
      </c>
      <c r="AR11" s="41">
        <f t="shared" si="10"/>
        <v>3852.4450000000002</v>
      </c>
      <c r="AS11" s="52">
        <f t="shared" si="4"/>
        <v>36.119</v>
      </c>
      <c r="AT11" s="53">
        <f t="shared" si="5"/>
        <v>0.11899999999999977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78">
        <v>1908446139</v>
      </c>
      <c r="C12" s="178" t="s">
        <v>56</v>
      </c>
      <c r="D12" s="47">
        <v>5554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35">
        <f t="shared" si="6"/>
        <v>8554</v>
      </c>
      <c r="AD12" s="178">
        <f>D12*1</f>
        <v>5554</v>
      </c>
      <c r="AE12" s="49">
        <f>D12*2.75%</f>
        <v>152.73500000000001</v>
      </c>
      <c r="AF12" s="49">
        <f>AD12*0.95%</f>
        <v>52.762999999999998</v>
      </c>
      <c r="AG12" s="36">
        <f t="shared" si="7"/>
        <v>82.5</v>
      </c>
      <c r="AH12" s="49">
        <f t="shared" si="3"/>
        <v>28.5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158.23500000000001</v>
      </c>
      <c r="AP12" s="51"/>
      <c r="AQ12" s="40">
        <v>58</v>
      </c>
      <c r="AR12" s="41">
        <f t="shared" si="10"/>
        <v>8260.7649999999994</v>
      </c>
      <c r="AS12" s="52">
        <f>AF12+AH12+AI12</f>
        <v>81.263000000000005</v>
      </c>
      <c r="AT12" s="53">
        <f>AS12-AQ12-AN12</f>
        <v>23.263000000000005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78">
        <v>1908446140</v>
      </c>
      <c r="C13" s="178" t="s">
        <v>57</v>
      </c>
      <c r="D13" s="47">
        <v>5045</v>
      </c>
      <c r="E13" s="48"/>
      <c r="F13" s="47"/>
      <c r="G13" s="48"/>
      <c r="H13" s="48"/>
      <c r="I13" s="48"/>
      <c r="J13" s="48"/>
      <c r="K13" s="48">
        <v>50</v>
      </c>
      <c r="L13" s="48"/>
      <c r="M13" s="48">
        <v>50</v>
      </c>
      <c r="N13" s="48"/>
      <c r="O13" s="48"/>
      <c r="P13" s="4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35">
        <f>D13*1+E13*999+F13*499+G13*75+H13*50+I13*30+K13*20+L13*19+M13*10+P13*9+N13*10+J13*29+S13*191+V13*4744+W13*110+X13*450+Y13*110+Z13*191+AA13*182+AB13*182+U13*30+T13*350+R13*4+Q13*5+O13*9</f>
        <v>6545</v>
      </c>
      <c r="AD13" s="178">
        <f t="shared" si="0"/>
        <v>5045</v>
      </c>
      <c r="AE13" s="49">
        <f t="shared" si="1"/>
        <v>138.73750000000001</v>
      </c>
      <c r="AF13" s="49">
        <f t="shared" si="2"/>
        <v>47.927500000000002</v>
      </c>
      <c r="AG13" s="36">
        <f t="shared" si="7"/>
        <v>41.25</v>
      </c>
      <c r="AH13" s="49">
        <f t="shared" si="3"/>
        <v>14.25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141.48750000000001</v>
      </c>
      <c r="AP13" s="51"/>
      <c r="AQ13" s="40">
        <v>45</v>
      </c>
      <c r="AR13" s="41">
        <f t="shared" si="10"/>
        <v>6320.0124999999998</v>
      </c>
      <c r="AS13" s="52">
        <f t="shared" si="4"/>
        <v>62.177500000000002</v>
      </c>
      <c r="AT13" s="53">
        <f>AS13-AQ13-AN13</f>
        <v>17.177500000000002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78">
        <v>1908446141</v>
      </c>
      <c r="C14" s="178" t="s">
        <v>58</v>
      </c>
      <c r="D14" s="47">
        <v>13711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>
        <v>30</v>
      </c>
      <c r="P14" s="48">
        <v>20</v>
      </c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>
        <v>2</v>
      </c>
      <c r="AB14" s="178"/>
      <c r="AC14" s="35">
        <f>D14*1+E14*999+F14*499+G14*75+H14*50+I14*30+K14*20+L14*19+M14*10+P14*9+N14*10+J14*29+S14*191+V14*4744+W14*110+X14*450+Y14*110+Z14*191+AA14*182+AB14*182+U14*30+T14*350+R14*4+Q14*5+O14*9</f>
        <v>14525</v>
      </c>
      <c r="AD14" s="178">
        <f t="shared" si="0"/>
        <v>13711</v>
      </c>
      <c r="AE14" s="49">
        <f t="shared" si="1"/>
        <v>377.05250000000001</v>
      </c>
      <c r="AF14" s="49">
        <f t="shared" si="2"/>
        <v>130.25450000000001</v>
      </c>
      <c r="AG14" s="36">
        <f t="shared" si="7"/>
        <v>12.375</v>
      </c>
      <c r="AH14" s="49">
        <f t="shared" si="3"/>
        <v>4.2749999999999995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378.42750000000001</v>
      </c>
      <c r="AP14" s="51"/>
      <c r="AQ14" s="40">
        <v>110</v>
      </c>
      <c r="AR14" s="41">
        <f>AC14-AE14-AG14-AJ14-AK14-AL14-AM14-AN14-AP14-AQ14</f>
        <v>14025.5725</v>
      </c>
      <c r="AS14" s="52">
        <f t="shared" si="4"/>
        <v>134.52950000000001</v>
      </c>
      <c r="AT14" s="60">
        <f t="shared" si="5"/>
        <v>24.529500000000013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78">
        <v>1908446142</v>
      </c>
      <c r="C15" s="61" t="s">
        <v>59</v>
      </c>
      <c r="D15" s="47">
        <v>13914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70</v>
      </c>
      <c r="N15" s="48"/>
      <c r="O15" s="48">
        <v>20</v>
      </c>
      <c r="P15" s="48">
        <v>60</v>
      </c>
      <c r="Q15" s="178"/>
      <c r="R15" s="178"/>
      <c r="S15" s="178">
        <v>3</v>
      </c>
      <c r="T15" s="178"/>
      <c r="U15" s="178"/>
      <c r="V15" s="178"/>
      <c r="W15" s="178"/>
      <c r="X15" s="178"/>
      <c r="Y15" s="178"/>
      <c r="Z15" s="178"/>
      <c r="AA15" s="178"/>
      <c r="AB15" s="178"/>
      <c r="AC15" s="35">
        <f t="shared" si="6"/>
        <v>17507</v>
      </c>
      <c r="AD15" s="178">
        <f t="shared" si="0"/>
        <v>13914</v>
      </c>
      <c r="AE15" s="49">
        <f t="shared" si="1"/>
        <v>382.63499999999999</v>
      </c>
      <c r="AF15" s="49">
        <f t="shared" si="2"/>
        <v>132.18299999999999</v>
      </c>
      <c r="AG15" s="36">
        <f t="shared" si="7"/>
        <v>83.05</v>
      </c>
      <c r="AH15" s="49">
        <f t="shared" si="3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388.96</v>
      </c>
      <c r="AP15" s="51"/>
      <c r="AQ15" s="40">
        <v>125</v>
      </c>
      <c r="AR15" s="41">
        <f t="shared" si="10"/>
        <v>16916.315000000002</v>
      </c>
      <c r="AS15" s="52">
        <f>AF15+AH15+AI15</f>
        <v>160.87299999999999</v>
      </c>
      <c r="AT15" s="53">
        <f>AS15-AQ15-AN15</f>
        <v>35.87299999999999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78">
        <v>1908446143</v>
      </c>
      <c r="C16" s="178" t="s">
        <v>60</v>
      </c>
      <c r="D16" s="47">
        <v>9450</v>
      </c>
      <c r="E16" s="48"/>
      <c r="F16" s="47"/>
      <c r="G16" s="48"/>
      <c r="H16" s="48"/>
      <c r="I16" s="48"/>
      <c r="J16" s="48"/>
      <c r="K16" s="48">
        <v>100</v>
      </c>
      <c r="L16" s="48"/>
      <c r="M16" s="48">
        <v>100</v>
      </c>
      <c r="N16" s="48"/>
      <c r="O16" s="48"/>
      <c r="P16" s="48"/>
      <c r="Q16" s="178"/>
      <c r="R16" s="178"/>
      <c r="S16" s="178">
        <v>6</v>
      </c>
      <c r="T16" s="178"/>
      <c r="U16" s="178"/>
      <c r="V16" s="178"/>
      <c r="W16" s="178"/>
      <c r="X16" s="178"/>
      <c r="Y16" s="178"/>
      <c r="Z16" s="178"/>
      <c r="AA16" s="178"/>
      <c r="AB16" s="178"/>
      <c r="AC16" s="35">
        <f t="shared" si="6"/>
        <v>13596</v>
      </c>
      <c r="AD16" s="178">
        <f t="shared" si="0"/>
        <v>9450</v>
      </c>
      <c r="AE16" s="49">
        <f t="shared" si="1"/>
        <v>259.875</v>
      </c>
      <c r="AF16" s="49">
        <f t="shared" si="2"/>
        <v>89.774999999999991</v>
      </c>
      <c r="AG16" s="36">
        <f t="shared" si="7"/>
        <v>82.5</v>
      </c>
      <c r="AH16" s="49">
        <f t="shared" si="3"/>
        <v>28.5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265.375</v>
      </c>
      <c r="AP16" s="51"/>
      <c r="AQ16" s="40">
        <v>83</v>
      </c>
      <c r="AR16" s="41">
        <f>AC16-AE16-AG16-AJ16-AK16-AL16-AM16-AN16-AP16-AQ16</f>
        <v>13170.625</v>
      </c>
      <c r="AS16" s="52">
        <f t="shared" si="4"/>
        <v>118.27499999999999</v>
      </c>
      <c r="AT16" s="53">
        <f t="shared" si="5"/>
        <v>35.274999999999991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78">
        <v>1908446144</v>
      </c>
      <c r="C17" s="61" t="s">
        <v>61</v>
      </c>
      <c r="D17" s="47">
        <v>9559</v>
      </c>
      <c r="E17" s="48"/>
      <c r="F17" s="47"/>
      <c r="G17" s="48"/>
      <c r="H17" s="48"/>
      <c r="I17" s="48"/>
      <c r="J17" s="48"/>
      <c r="K17" s="48"/>
      <c r="L17" s="48"/>
      <c r="M17" s="48">
        <v>10</v>
      </c>
      <c r="N17" s="48"/>
      <c r="O17" s="48">
        <v>10</v>
      </c>
      <c r="P17" s="4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35">
        <f t="shared" si="6"/>
        <v>9749</v>
      </c>
      <c r="AD17" s="178">
        <f>D17*1</f>
        <v>9559</v>
      </c>
      <c r="AE17" s="49">
        <f>D17*2.75%</f>
        <v>262.8725</v>
      </c>
      <c r="AF17" s="49">
        <f>AD17*0.95%</f>
        <v>90.810500000000005</v>
      </c>
      <c r="AG17" s="36">
        <f t="shared" si="7"/>
        <v>5.2249999999999996</v>
      </c>
      <c r="AH17" s="49">
        <f t="shared" si="3"/>
        <v>1.8049999999999999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263.42250000000001</v>
      </c>
      <c r="AP17" s="51"/>
      <c r="AQ17" s="40">
        <v>70</v>
      </c>
      <c r="AR17" s="41">
        <f>AC17-AE17-AG17-AJ17-AK17-AL17-AM17-AN17-AP17-AQ17</f>
        <v>9410.9025000000001</v>
      </c>
      <c r="AS17" s="52">
        <f>AF17+AH17+AI17</f>
        <v>92.615500000000011</v>
      </c>
      <c r="AT17" s="53">
        <f>AS17-AQ17-AN17</f>
        <v>22.615500000000011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78">
        <v>1908446145</v>
      </c>
      <c r="C18" s="57" t="s">
        <v>98</v>
      </c>
      <c r="D18" s="47">
        <v>9152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78"/>
      <c r="R18" s="178"/>
      <c r="S18" s="178">
        <v>5</v>
      </c>
      <c r="T18" s="178"/>
      <c r="U18" s="178"/>
      <c r="V18" s="178"/>
      <c r="W18" s="178"/>
      <c r="X18" s="178"/>
      <c r="Y18" s="178"/>
      <c r="Z18" s="178"/>
      <c r="AA18" s="178"/>
      <c r="AB18" s="178"/>
      <c r="AC18" s="35">
        <f t="shared" si="6"/>
        <v>10107</v>
      </c>
      <c r="AD18" s="178">
        <f>D18*1</f>
        <v>9152</v>
      </c>
      <c r="AE18" s="49">
        <f>D18*2.75%</f>
        <v>251.68</v>
      </c>
      <c r="AF18" s="49">
        <f>AD18*0.95%</f>
        <v>86.944000000000003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251.68</v>
      </c>
      <c r="AP18" s="51"/>
      <c r="AQ18" s="40">
        <v>100</v>
      </c>
      <c r="AR18" s="41">
        <f t="shared" si="10"/>
        <v>9755.32</v>
      </c>
      <c r="AS18" s="52">
        <f>AF18+AH18+AI18</f>
        <v>86.944000000000003</v>
      </c>
      <c r="AT18" s="53">
        <f>AS18-AQ18-AN18</f>
        <v>-13.055999999999997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78">
        <v>1908446146</v>
      </c>
      <c r="C19" s="178" t="s">
        <v>63</v>
      </c>
      <c r="D19" s="47">
        <v>11036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35">
        <f t="shared" si="6"/>
        <v>11036</v>
      </c>
      <c r="AD19" s="178">
        <f t="shared" si="0"/>
        <v>11036</v>
      </c>
      <c r="AE19" s="49">
        <f t="shared" si="1"/>
        <v>303.49</v>
      </c>
      <c r="AF19" s="49">
        <f t="shared" si="2"/>
        <v>104.842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303.49</v>
      </c>
      <c r="AP19" s="51"/>
      <c r="AQ19" s="63">
        <v>172</v>
      </c>
      <c r="AR19" s="64">
        <f>AC19-AE19-AG19-AJ19-AK19-AL19-AM19-AN19-AP19-AQ19</f>
        <v>10560.51</v>
      </c>
      <c r="AS19" s="52">
        <f t="shared" si="4"/>
        <v>104.842</v>
      </c>
      <c r="AT19" s="52">
        <f t="shared" si="5"/>
        <v>-67.158000000000001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78">
        <v>1908446147</v>
      </c>
      <c r="C20" s="178" t="s">
        <v>64</v>
      </c>
      <c r="D20" s="47">
        <v>8838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78"/>
      <c r="R20" s="178"/>
      <c r="S20" s="178">
        <v>50</v>
      </c>
      <c r="T20" s="178"/>
      <c r="U20" s="178"/>
      <c r="V20" s="178"/>
      <c r="W20" s="178"/>
      <c r="X20" s="178"/>
      <c r="Y20" s="178"/>
      <c r="Z20" s="178"/>
      <c r="AA20" s="178"/>
      <c r="AB20" s="178"/>
      <c r="AC20" s="35">
        <f t="shared" si="6"/>
        <v>18388</v>
      </c>
      <c r="AD20" s="178">
        <f t="shared" si="0"/>
        <v>8838</v>
      </c>
      <c r="AE20" s="49">
        <f t="shared" si="1"/>
        <v>243.04499999999999</v>
      </c>
      <c r="AF20" s="49">
        <f t="shared" si="2"/>
        <v>83.960999999999999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243.04499999999999</v>
      </c>
      <c r="AP20" s="51"/>
      <c r="AQ20" s="63">
        <v>80</v>
      </c>
      <c r="AR20" s="64">
        <f>AC20-AE20-AG20-AJ20-AK20-AL20-AM20-AN20-AP20-AQ20</f>
        <v>18064.955000000002</v>
      </c>
      <c r="AS20" s="52">
        <f>AF20+AH20+AI20</f>
        <v>83.960999999999999</v>
      </c>
      <c r="AT20" s="52">
        <f>AS20-AQ20-AN20</f>
        <v>3.9609999999999985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78">
        <v>1908446148</v>
      </c>
      <c r="C21" s="178" t="s">
        <v>59</v>
      </c>
      <c r="D21" s="47">
        <v>4440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78"/>
      <c r="R21" s="178"/>
      <c r="S21" s="178">
        <v>2</v>
      </c>
      <c r="T21" s="178"/>
      <c r="U21" s="178"/>
      <c r="V21" s="178"/>
      <c r="W21" s="178"/>
      <c r="X21" s="178"/>
      <c r="Y21" s="178"/>
      <c r="Z21" s="178"/>
      <c r="AA21" s="178">
        <v>5</v>
      </c>
      <c r="AB21" s="178"/>
      <c r="AC21" s="35">
        <f t="shared" si="6"/>
        <v>5732</v>
      </c>
      <c r="AD21" s="178">
        <f t="shared" si="0"/>
        <v>4440</v>
      </c>
      <c r="AE21" s="49">
        <f t="shared" si="1"/>
        <v>122.1</v>
      </c>
      <c r="AF21" s="49">
        <f t="shared" si="2"/>
        <v>42.18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122.1</v>
      </c>
      <c r="AP21" s="51"/>
      <c r="AQ21" s="63">
        <v>42</v>
      </c>
      <c r="AR21" s="65">
        <f t="shared" si="10"/>
        <v>5567.9</v>
      </c>
      <c r="AS21" s="52">
        <f t="shared" ref="AS21:AS27" si="11">AF21+AH21+AI21</f>
        <v>42.18</v>
      </c>
      <c r="AT21" s="52">
        <f t="shared" ref="AT21:AT27" si="12">AS21-AQ21-AN21</f>
        <v>0.17999999999999972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78">
        <v>1908446149</v>
      </c>
      <c r="C22" s="66" t="s">
        <v>65</v>
      </c>
      <c r="D22" s="47">
        <v>10439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100</v>
      </c>
      <c r="N22" s="48"/>
      <c r="O22" s="48"/>
      <c r="P22" s="4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35">
        <f t="shared" si="6"/>
        <v>13439</v>
      </c>
      <c r="AD22" s="178">
        <f t="shared" si="0"/>
        <v>10439</v>
      </c>
      <c r="AE22" s="49">
        <f t="shared" si="1"/>
        <v>287.07249999999999</v>
      </c>
      <c r="AF22" s="49">
        <f t="shared" si="2"/>
        <v>99.170500000000004</v>
      </c>
      <c r="AG22" s="36">
        <f t="shared" si="7"/>
        <v>82.5</v>
      </c>
      <c r="AH22" s="49">
        <f t="shared" si="3"/>
        <v>28.5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292.57249999999999</v>
      </c>
      <c r="AP22" s="51"/>
      <c r="AQ22" s="63">
        <v>480</v>
      </c>
      <c r="AR22" s="65">
        <f>AC22-AE22-AG22-AJ22-AK22-AL22-AM22-AN22-AP22-AQ22</f>
        <v>12589.4275</v>
      </c>
      <c r="AS22" s="52">
        <f>AF22+AH22+AI22</f>
        <v>127.6705</v>
      </c>
      <c r="AT22" s="52">
        <f>AS22-AQ22-AN22</f>
        <v>-352.3295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78">
        <v>1908446150</v>
      </c>
      <c r="C23" s="178" t="s">
        <v>66</v>
      </c>
      <c r="D23" s="47">
        <v>7705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35">
        <f t="shared" si="6"/>
        <v>7705</v>
      </c>
      <c r="AD23" s="178">
        <f t="shared" si="0"/>
        <v>7705</v>
      </c>
      <c r="AE23" s="49">
        <f t="shared" si="1"/>
        <v>211.88749999999999</v>
      </c>
      <c r="AF23" s="49">
        <f t="shared" si="2"/>
        <v>73.197500000000005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211.88749999999999</v>
      </c>
      <c r="AP23" s="51"/>
      <c r="AQ23" s="63">
        <v>70</v>
      </c>
      <c r="AR23" s="65">
        <f t="shared" si="10"/>
        <v>7423.1125000000002</v>
      </c>
      <c r="AS23" s="52">
        <f t="shared" si="11"/>
        <v>73.197500000000005</v>
      </c>
      <c r="AT23" s="52">
        <f t="shared" si="12"/>
        <v>3.1975000000000051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78">
        <v>1908446151</v>
      </c>
      <c r="C24" s="178" t="s">
        <v>67</v>
      </c>
      <c r="D24" s="47">
        <v>10896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200</v>
      </c>
      <c r="N24" s="48"/>
      <c r="O24" s="48"/>
      <c r="P24" s="48"/>
      <c r="Q24" s="178"/>
      <c r="R24" s="178"/>
      <c r="S24" s="178">
        <v>5</v>
      </c>
      <c r="T24" s="178"/>
      <c r="U24" s="178"/>
      <c r="V24" s="178"/>
      <c r="W24" s="178"/>
      <c r="X24" s="178"/>
      <c r="Y24" s="178"/>
      <c r="Z24" s="178"/>
      <c r="AA24" s="178">
        <v>10</v>
      </c>
      <c r="AB24" s="178"/>
      <c r="AC24" s="35">
        <f t="shared" si="6"/>
        <v>16671</v>
      </c>
      <c r="AD24" s="178">
        <f t="shared" si="0"/>
        <v>10896</v>
      </c>
      <c r="AE24" s="49">
        <f t="shared" si="1"/>
        <v>299.64</v>
      </c>
      <c r="AF24" s="49">
        <f t="shared" si="2"/>
        <v>103.512</v>
      </c>
      <c r="AG24" s="36">
        <f t="shared" si="7"/>
        <v>82.5</v>
      </c>
      <c r="AH24" s="49">
        <f t="shared" si="3"/>
        <v>28.5</v>
      </c>
      <c r="AI24" s="49">
        <f t="shared" si="8"/>
        <v>0</v>
      </c>
      <c r="AJ24" s="178"/>
      <c r="AK24" s="178"/>
      <c r="AL24" s="67"/>
      <c r="AM24" s="67"/>
      <c r="AN24" s="37">
        <v>0</v>
      </c>
      <c r="AO24" s="38">
        <f t="shared" si="9"/>
        <v>306.51499999999999</v>
      </c>
      <c r="AP24" s="51"/>
      <c r="AQ24" s="63">
        <v>109</v>
      </c>
      <c r="AR24" s="65">
        <f t="shared" si="10"/>
        <v>16179.86</v>
      </c>
      <c r="AS24" s="52">
        <f t="shared" si="11"/>
        <v>132.012</v>
      </c>
      <c r="AT24" s="52">
        <f t="shared" si="12"/>
        <v>23.012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78">
        <v>1908446152</v>
      </c>
      <c r="C25" s="178" t="s">
        <v>68</v>
      </c>
      <c r="D25" s="47">
        <v>8423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35">
        <f t="shared" si="6"/>
        <v>8423</v>
      </c>
      <c r="AD25" s="178">
        <f t="shared" si="0"/>
        <v>8423</v>
      </c>
      <c r="AE25" s="49">
        <f t="shared" si="1"/>
        <v>231.63249999999999</v>
      </c>
      <c r="AF25" s="49">
        <f t="shared" si="2"/>
        <v>80.018500000000003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231.63249999999999</v>
      </c>
      <c r="AP25" s="51"/>
      <c r="AQ25" s="63">
        <v>80</v>
      </c>
      <c r="AR25" s="65">
        <f t="shared" si="10"/>
        <v>8111.3675000000003</v>
      </c>
      <c r="AS25" s="52">
        <f t="shared" si="11"/>
        <v>80.018500000000003</v>
      </c>
      <c r="AT25" s="52">
        <f t="shared" si="12"/>
        <v>1.850000000000307E-2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78">
        <v>1908446153</v>
      </c>
      <c r="C26" s="68" t="s">
        <v>69</v>
      </c>
      <c r="D26" s="47">
        <v>5147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78"/>
      <c r="R26" s="178"/>
      <c r="S26" s="178">
        <v>2</v>
      </c>
      <c r="T26" s="178"/>
      <c r="U26" s="178"/>
      <c r="V26" s="178"/>
      <c r="W26" s="178"/>
      <c r="X26" s="178"/>
      <c r="Y26" s="178"/>
      <c r="Z26" s="178"/>
      <c r="AA26" s="178"/>
      <c r="AB26" s="178"/>
      <c r="AC26" s="35">
        <f t="shared" si="6"/>
        <v>5529</v>
      </c>
      <c r="AD26" s="178">
        <f t="shared" si="0"/>
        <v>5147</v>
      </c>
      <c r="AE26" s="49">
        <f t="shared" si="1"/>
        <v>141.54249999999999</v>
      </c>
      <c r="AF26" s="49">
        <f t="shared" si="2"/>
        <v>48.896499999999996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141.54249999999999</v>
      </c>
      <c r="AP26" s="51"/>
      <c r="AQ26" s="63">
        <v>48</v>
      </c>
      <c r="AR26" s="65">
        <f t="shared" si="10"/>
        <v>5339.4575000000004</v>
      </c>
      <c r="AS26" s="52">
        <f t="shared" si="11"/>
        <v>48.896499999999996</v>
      </c>
      <c r="AT26" s="52">
        <f t="shared" si="12"/>
        <v>0.89649999999999608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78">
        <v>1908446154</v>
      </c>
      <c r="C27" s="178" t="s">
        <v>70</v>
      </c>
      <c r="D27" s="47">
        <v>5859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78"/>
      <c r="R27" s="178"/>
      <c r="S27" s="178">
        <v>7</v>
      </c>
      <c r="T27" s="178"/>
      <c r="U27" s="178"/>
      <c r="V27" s="178"/>
      <c r="W27" s="178"/>
      <c r="X27" s="178"/>
      <c r="Y27" s="178"/>
      <c r="Z27" s="178"/>
      <c r="AA27" s="178"/>
      <c r="AB27" s="178"/>
      <c r="AC27" s="35">
        <f t="shared" si="6"/>
        <v>7196</v>
      </c>
      <c r="AD27" s="178">
        <f t="shared" si="0"/>
        <v>5859</v>
      </c>
      <c r="AE27" s="49">
        <f t="shared" si="1"/>
        <v>161.1225</v>
      </c>
      <c r="AF27" s="49">
        <f t="shared" si="2"/>
        <v>55.660499999999999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161.1225</v>
      </c>
      <c r="AP27" s="51"/>
      <c r="AQ27" s="63">
        <v>50</v>
      </c>
      <c r="AR27" s="65">
        <f t="shared" si="10"/>
        <v>6984.8774999999996</v>
      </c>
      <c r="AS27" s="52">
        <f t="shared" si="11"/>
        <v>55.660499999999999</v>
      </c>
      <c r="AT27" s="52">
        <f t="shared" si="12"/>
        <v>5.660499999999999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81" t="s">
        <v>71</v>
      </c>
      <c r="B28" s="282"/>
      <c r="C28" s="282"/>
      <c r="D28" s="81">
        <f t="shared" ref="D28:K28" si="13">SUM(D7:D27)</f>
        <v>179413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505</v>
      </c>
      <c r="L28" s="81">
        <f t="shared" ref="L28:AT28" si="14">SUM(L7:L27)</f>
        <v>0</v>
      </c>
      <c r="M28" s="81">
        <f t="shared" si="14"/>
        <v>640</v>
      </c>
      <c r="N28" s="81">
        <f t="shared" si="14"/>
        <v>0</v>
      </c>
      <c r="O28" s="81">
        <f t="shared" si="14"/>
        <v>60</v>
      </c>
      <c r="P28" s="81">
        <f t="shared" si="14"/>
        <v>80</v>
      </c>
      <c r="Q28" s="81">
        <f t="shared" si="14"/>
        <v>0</v>
      </c>
      <c r="R28" s="81">
        <f t="shared" si="14"/>
        <v>0</v>
      </c>
      <c r="S28" s="81">
        <f t="shared" si="14"/>
        <v>97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1</v>
      </c>
      <c r="AA28" s="81">
        <f t="shared" si="14"/>
        <v>19</v>
      </c>
      <c r="AB28" s="81">
        <f t="shared" si="14"/>
        <v>0</v>
      </c>
      <c r="AC28" s="82">
        <f t="shared" si="14"/>
        <v>219349</v>
      </c>
      <c r="AD28" s="82">
        <f t="shared" si="14"/>
        <v>179413</v>
      </c>
      <c r="AE28" s="82">
        <f t="shared" si="14"/>
        <v>4933.8574999999992</v>
      </c>
      <c r="AF28" s="82">
        <f t="shared" si="14"/>
        <v>1704.4234999999999</v>
      </c>
      <c r="AG28" s="82">
        <f t="shared" si="14"/>
        <v>488.65000000000003</v>
      </c>
      <c r="AH28" s="82">
        <f t="shared" si="14"/>
        <v>168.72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4969.1949999999997</v>
      </c>
      <c r="AP28" s="82">
        <f t="shared" si="14"/>
        <v>0</v>
      </c>
      <c r="AQ28" s="84">
        <f t="shared" si="14"/>
        <v>2059</v>
      </c>
      <c r="AR28" s="85">
        <f t="shared" si="14"/>
        <v>211867.49249999996</v>
      </c>
      <c r="AS28" s="85">
        <f t="shared" si="14"/>
        <v>1873.1434999999999</v>
      </c>
      <c r="AT28" s="85">
        <f t="shared" si="14"/>
        <v>-185.85649999999993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83" t="s">
        <v>72</v>
      </c>
      <c r="B29" s="287"/>
      <c r="C29" s="284"/>
      <c r="D29" s="90">
        <f>D4+D5-D28</f>
        <v>1001124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2165</v>
      </c>
      <c r="L29" s="90">
        <f t="shared" si="15"/>
        <v>0</v>
      </c>
      <c r="M29" s="90">
        <f t="shared" si="15"/>
        <v>840</v>
      </c>
      <c r="N29" s="90">
        <f t="shared" si="15"/>
        <v>0</v>
      </c>
      <c r="O29" s="90">
        <f t="shared" si="15"/>
        <v>1140</v>
      </c>
      <c r="P29" s="90">
        <f t="shared" si="15"/>
        <v>500</v>
      </c>
      <c r="Q29" s="90">
        <f t="shared" si="15"/>
        <v>0</v>
      </c>
      <c r="R29" s="90">
        <f t="shared" si="15"/>
        <v>0</v>
      </c>
      <c r="S29" s="90">
        <f t="shared" si="15"/>
        <v>467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212</v>
      </c>
      <c r="AA29" s="90">
        <f t="shared" si="15"/>
        <v>83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83"/>
      <c r="E33" s="183"/>
      <c r="F33" s="183"/>
      <c r="G33" s="183"/>
      <c r="H33" s="183"/>
      <c r="I33" s="183"/>
      <c r="J33" s="183"/>
      <c r="K33" s="183"/>
      <c r="L33" s="113"/>
      <c r="M33" s="18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81"/>
      <c r="E34" s="181"/>
      <c r="F34" s="181"/>
      <c r="G34" s="181"/>
      <c r="H34" s="181"/>
      <c r="I34" s="181"/>
      <c r="J34" s="181"/>
      <c r="K34" s="181"/>
      <c r="L34" s="181"/>
      <c r="M34" s="18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81"/>
      <c r="E35" s="181"/>
      <c r="F35" s="181"/>
      <c r="G35" s="181"/>
      <c r="H35" s="181"/>
      <c r="I35" s="181"/>
      <c r="J35" s="181"/>
      <c r="K35" s="181"/>
      <c r="L35" s="181"/>
      <c r="M35" s="18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81"/>
      <c r="E36" s="181"/>
      <c r="F36" s="181"/>
      <c r="G36" s="181"/>
      <c r="H36" s="181"/>
      <c r="I36" s="181"/>
      <c r="J36" s="181"/>
      <c r="K36" s="181"/>
      <c r="L36" s="115"/>
      <c r="M36" s="183"/>
      <c r="O36" s="99"/>
      <c r="AR36" s="44"/>
      <c r="AS36" s="100"/>
      <c r="AT36" s="100"/>
    </row>
    <row r="37" spans="1:47" ht="15.75">
      <c r="A37" s="107"/>
      <c r="B37" s="107"/>
      <c r="C37" s="56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AR37" s="100"/>
      <c r="AS37" s="100"/>
      <c r="AT37" s="100"/>
    </row>
    <row r="38" spans="1:47" ht="15.75">
      <c r="A38" s="5"/>
      <c r="B38" s="5"/>
      <c r="C38" s="56"/>
      <c r="D38" s="181"/>
      <c r="E38" s="181"/>
      <c r="F38" s="181"/>
      <c r="G38" s="181"/>
      <c r="H38" s="181"/>
      <c r="I38" s="181"/>
      <c r="J38" s="181"/>
      <c r="K38" s="181"/>
      <c r="L38" s="115"/>
      <c r="M38" s="183"/>
      <c r="AR38" s="44"/>
      <c r="AS38" s="5"/>
      <c r="AT38" s="100"/>
    </row>
    <row r="39" spans="1:47" ht="15.75">
      <c r="A39" s="5"/>
      <c r="B39" s="5"/>
      <c r="C39" s="56"/>
      <c r="D39" s="182"/>
      <c r="E39" s="182"/>
      <c r="F39" s="182"/>
      <c r="G39" s="182"/>
      <c r="H39" s="182"/>
      <c r="I39" s="182"/>
      <c r="J39" s="182"/>
      <c r="K39" s="182"/>
      <c r="L39" s="18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85" priority="27" stopIfTrue="1" operator="greaterThan">
      <formula>0</formula>
    </cfRule>
  </conditionalFormatting>
  <conditionalFormatting sqref="AQ31">
    <cfRule type="cellIs" dxfId="184" priority="25" operator="greaterThan">
      <formula>$AQ$7:$AQ$18&lt;100</formula>
    </cfRule>
    <cfRule type="cellIs" dxfId="183" priority="26" operator="greaterThan">
      <formula>100</formula>
    </cfRule>
  </conditionalFormatting>
  <conditionalFormatting sqref="D29:J29 Q29:AB29 Q28:AA28 K4:P29">
    <cfRule type="cellIs" dxfId="182" priority="24" operator="equal">
      <formula>212030016606640</formula>
    </cfRule>
  </conditionalFormatting>
  <conditionalFormatting sqref="D29:J29 L29:AB29 L28:AA28 K4:K29">
    <cfRule type="cellIs" dxfId="181" priority="22" operator="equal">
      <formula>$K$4</formula>
    </cfRule>
    <cfRule type="cellIs" dxfId="180" priority="23" operator="equal">
      <formula>2120</formula>
    </cfRule>
  </conditionalFormatting>
  <conditionalFormatting sqref="D29:L29 M4:N29">
    <cfRule type="cellIs" dxfId="179" priority="20" operator="equal">
      <formula>$M$4</formula>
    </cfRule>
    <cfRule type="cellIs" dxfId="178" priority="21" operator="equal">
      <formula>300</formula>
    </cfRule>
  </conditionalFormatting>
  <conditionalFormatting sqref="O4:O29">
    <cfRule type="cellIs" dxfId="177" priority="18" operator="equal">
      <formula>$O$4</formula>
    </cfRule>
    <cfRule type="cellIs" dxfId="176" priority="19" operator="equal">
      <formula>1660</formula>
    </cfRule>
  </conditionalFormatting>
  <conditionalFormatting sqref="P4:P29">
    <cfRule type="cellIs" dxfId="175" priority="16" operator="equal">
      <formula>$P$4</formula>
    </cfRule>
    <cfRule type="cellIs" dxfId="174" priority="17" operator="equal">
      <formula>6640</formula>
    </cfRule>
  </conditionalFormatting>
  <conditionalFormatting sqref="AT6:AT28">
    <cfRule type="cellIs" dxfId="173" priority="15" operator="lessThan">
      <formula>0</formula>
    </cfRule>
  </conditionalFormatting>
  <conditionalFormatting sqref="AT7:AT18">
    <cfRule type="cellIs" dxfId="172" priority="12" operator="lessThan">
      <formula>0</formula>
    </cfRule>
    <cfRule type="cellIs" dxfId="171" priority="13" operator="lessThan">
      <formula>0</formula>
    </cfRule>
    <cfRule type="cellIs" dxfId="170" priority="14" operator="lessThan">
      <formula>0</formula>
    </cfRule>
  </conditionalFormatting>
  <conditionalFormatting sqref="L28:AA28 K4:K28">
    <cfRule type="cellIs" dxfId="169" priority="11" operator="equal">
      <formula>$K$4</formula>
    </cfRule>
  </conditionalFormatting>
  <conditionalFormatting sqref="D4 D6:D29">
    <cfRule type="cellIs" dxfId="168" priority="10" operator="equal">
      <formula>$D$4</formula>
    </cfRule>
  </conditionalFormatting>
  <conditionalFormatting sqref="S4:S29">
    <cfRule type="cellIs" dxfId="167" priority="9" operator="equal">
      <formula>$S$4</formula>
    </cfRule>
  </conditionalFormatting>
  <conditionalFormatting sqref="Z4:Z29">
    <cfRule type="cellIs" dxfId="166" priority="8" operator="equal">
      <formula>$Z$4</formula>
    </cfRule>
  </conditionalFormatting>
  <conditionalFormatting sqref="AA4:AA29">
    <cfRule type="cellIs" dxfId="165" priority="7" operator="equal">
      <formula>$AA$4</formula>
    </cfRule>
  </conditionalFormatting>
  <conditionalFormatting sqref="AB4:AB29">
    <cfRule type="cellIs" dxfId="164" priority="6" operator="equal">
      <formula>$AB$4</formula>
    </cfRule>
  </conditionalFormatting>
  <conditionalFormatting sqref="AB29">
    <cfRule type="cellIs" dxfId="163" priority="5" operator="equal">
      <formula>$AB$4</formula>
    </cfRule>
  </conditionalFormatting>
  <conditionalFormatting sqref="AT7:AT28">
    <cfRule type="cellIs" dxfId="162" priority="2" operator="lessThan">
      <formula>0</formula>
    </cfRule>
    <cfRule type="cellIs" dxfId="161" priority="3" operator="lessThan">
      <formula>0</formula>
    </cfRule>
    <cfRule type="cellIs" dxfId="160" priority="4" operator="lessThan">
      <formula>0</formula>
    </cfRule>
  </conditionalFormatting>
  <conditionalFormatting sqref="D5:AA5">
    <cfRule type="cellIs" dxfId="159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selection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>
      <c r="A3" s="264" t="s">
        <v>127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7" t="s">
        <v>3</v>
      </c>
      <c r="B4" s="267"/>
      <c r="C4" s="185"/>
      <c r="D4" s="185">
        <v>1001124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84">
        <v>2165</v>
      </c>
      <c r="L4" s="184">
        <v>0</v>
      </c>
      <c r="M4" s="267">
        <v>840</v>
      </c>
      <c r="N4" s="267"/>
      <c r="O4" s="184">
        <v>1140</v>
      </c>
      <c r="P4" s="184">
        <v>500</v>
      </c>
      <c r="Q4" s="3">
        <v>0</v>
      </c>
      <c r="R4" s="3">
        <v>0</v>
      </c>
      <c r="S4" s="3">
        <v>467</v>
      </c>
      <c r="T4" s="3"/>
      <c r="U4" s="3"/>
      <c r="V4" s="3"/>
      <c r="W4" s="3"/>
      <c r="X4" s="3"/>
      <c r="Y4" s="3"/>
      <c r="Z4" s="3">
        <v>212</v>
      </c>
      <c r="AA4" s="3">
        <v>83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185"/>
      <c r="D5" s="185"/>
      <c r="E5" s="185"/>
      <c r="F5" s="185"/>
      <c r="G5" s="185"/>
      <c r="H5" s="185"/>
      <c r="I5" s="185"/>
      <c r="J5" s="185"/>
      <c r="K5" s="171"/>
      <c r="L5" s="171"/>
      <c r="M5" s="171">
        <v>2000</v>
      </c>
      <c r="N5" s="171"/>
      <c r="O5" s="171"/>
      <c r="P5" s="171">
        <v>5000</v>
      </c>
      <c r="Q5" s="185"/>
      <c r="R5" s="185"/>
      <c r="S5" s="185">
        <v>500</v>
      </c>
      <c r="T5" s="185"/>
      <c r="U5" s="185"/>
      <c r="V5" s="185"/>
      <c r="W5" s="185"/>
      <c r="X5" s="185"/>
      <c r="Y5" s="185"/>
      <c r="Z5" s="185"/>
      <c r="AA5" s="185">
        <v>200</v>
      </c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86">
        <v>1908446134</v>
      </c>
      <c r="C7" s="186" t="s">
        <v>51</v>
      </c>
      <c r="D7" s="32">
        <v>8314</v>
      </c>
      <c r="E7" s="33"/>
      <c r="F7" s="32"/>
      <c r="G7" s="33"/>
      <c r="H7" s="33"/>
      <c r="I7" s="33"/>
      <c r="J7" s="33"/>
      <c r="K7" s="33">
        <v>35</v>
      </c>
      <c r="L7" s="33"/>
      <c r="M7" s="33">
        <v>50</v>
      </c>
      <c r="N7" s="33"/>
      <c r="O7" s="33"/>
      <c r="P7" s="33"/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10469</v>
      </c>
      <c r="AD7" s="34">
        <f t="shared" ref="AD7:AD27" si="0">D7*1</f>
        <v>8314</v>
      </c>
      <c r="AE7" s="36">
        <f t="shared" ref="AE7:AE27" si="1">D7*2.75%</f>
        <v>228.63499999999999</v>
      </c>
      <c r="AF7" s="36">
        <f t="shared" ref="AF7:AF27" si="2">AD7*0.95%</f>
        <v>78.983000000000004</v>
      </c>
      <c r="AG7" s="36">
        <f>SUM(E7*999+F7*499+G7*75+H7*50+I7*30+K7*20+L7*19+M7*10+P7*9+N7*10+J7*29+R7*4+Q7*5+O7*9)*2.8%</f>
        <v>33.599999999999994</v>
      </c>
      <c r="AH7" s="36">
        <f t="shared" ref="AH7:AH27" si="3">SUM(E7*999+F7*499+G7*75+H7*50+I7*30+J7*29+K7*20+L7*19+M7*10+N7*10+O7*9+P7*9+Q7*5+R7*4)*0.95%</f>
        <v>11.4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230.9725</v>
      </c>
      <c r="AP7" s="39"/>
      <c r="AQ7" s="40">
        <v>76</v>
      </c>
      <c r="AR7" s="41">
        <f>AC7-AE7-AG7-AJ7-AK7-AL7-AM7-AN7-AP7-AQ7</f>
        <v>10130.764999999999</v>
      </c>
      <c r="AS7" s="42">
        <f t="shared" ref="AS7:AS19" si="4">AF7+AH7+AI7</f>
        <v>90.38300000000001</v>
      </c>
      <c r="AT7" s="43">
        <f t="shared" ref="AT7:AT19" si="5">AS7-AQ7-AN7</f>
        <v>14.38300000000001</v>
      </c>
      <c r="AU7" s="44">
        <v>-30</v>
      </c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86">
        <v>1908446135</v>
      </c>
      <c r="C8" s="34" t="s">
        <v>52</v>
      </c>
      <c r="D8" s="47">
        <v>4720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35">
        <f t="shared" ref="AC8:AC27" si="6">D8*1+E8*999+F8*499+G8*75+H8*50+I8*30+K8*20+L8*19+M8*10+P8*9+N8*10+J8*29+S8*191+V8*4744+W8*110+X8*450+Y8*110+Z8*191+AA8*182+AB8*182+U8*30+T8*350+R8*4+Q8*5+O8*9</f>
        <v>4720</v>
      </c>
      <c r="AD8" s="186">
        <f t="shared" si="0"/>
        <v>4720</v>
      </c>
      <c r="AE8" s="49">
        <f t="shared" si="1"/>
        <v>129.80000000000001</v>
      </c>
      <c r="AF8" s="49">
        <f t="shared" si="2"/>
        <v>44.839999999999996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129.80000000000001</v>
      </c>
      <c r="AP8" s="51"/>
      <c r="AQ8" s="40">
        <v>80</v>
      </c>
      <c r="AR8" s="41">
        <f>AC8-AE8-AG8-AJ8-AK8-AL8-AM8-AN8-AP8-AQ8</f>
        <v>4510.2</v>
      </c>
      <c r="AS8" s="52">
        <f t="shared" si="4"/>
        <v>44.839999999999996</v>
      </c>
      <c r="AT8" s="53">
        <f t="shared" si="5"/>
        <v>-35.160000000000004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86">
        <v>1908446136</v>
      </c>
      <c r="C9" s="186" t="s">
        <v>53</v>
      </c>
      <c r="D9" s="47">
        <v>12060</v>
      </c>
      <c r="E9" s="48"/>
      <c r="F9" s="47"/>
      <c r="G9" s="48"/>
      <c r="H9" s="48"/>
      <c r="I9" s="48"/>
      <c r="J9" s="48"/>
      <c r="K9" s="48">
        <v>30</v>
      </c>
      <c r="L9" s="48"/>
      <c r="M9" s="48"/>
      <c r="N9" s="48"/>
      <c r="O9" s="48"/>
      <c r="P9" s="48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35">
        <f t="shared" si="6"/>
        <v>12660</v>
      </c>
      <c r="AD9" s="186">
        <f t="shared" si="0"/>
        <v>12060</v>
      </c>
      <c r="AE9" s="49">
        <f t="shared" si="1"/>
        <v>331.65</v>
      </c>
      <c r="AF9" s="49">
        <f t="shared" si="2"/>
        <v>114.57</v>
      </c>
      <c r="AG9" s="36">
        <f t="shared" si="7"/>
        <v>16.5</v>
      </c>
      <c r="AH9" s="49">
        <f t="shared" si="3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332.47500000000002</v>
      </c>
      <c r="AP9" s="51"/>
      <c r="AQ9" s="40">
        <v>101</v>
      </c>
      <c r="AR9" s="41">
        <f t="shared" ref="AR9:AR27" si="10">AC9-AE9-AG9-AJ9-AK9-AL9-AM9-AN9-AP9-AQ9</f>
        <v>12210.85</v>
      </c>
      <c r="AS9" s="52">
        <f t="shared" si="4"/>
        <v>120.27</v>
      </c>
      <c r="AT9" s="53">
        <f t="shared" si="5"/>
        <v>19.269999999999996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86">
        <v>1908446137</v>
      </c>
      <c r="C10" s="186" t="s">
        <v>54</v>
      </c>
      <c r="D10" s="47">
        <v>4732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>
        <v>20</v>
      </c>
      <c r="P10" s="48"/>
      <c r="Q10" s="186"/>
      <c r="R10" s="186"/>
      <c r="S10" s="186">
        <v>3</v>
      </c>
      <c r="T10" s="186"/>
      <c r="U10" s="186"/>
      <c r="V10" s="186"/>
      <c r="W10" s="186"/>
      <c r="X10" s="186"/>
      <c r="Y10" s="186"/>
      <c r="Z10" s="186"/>
      <c r="AA10" s="186"/>
      <c r="AB10" s="186"/>
      <c r="AC10" s="35">
        <f t="shared" si="6"/>
        <v>5485</v>
      </c>
      <c r="AD10" s="186">
        <f>D10*1</f>
        <v>4732</v>
      </c>
      <c r="AE10" s="49">
        <f>D10*2.75%</f>
        <v>130.13</v>
      </c>
      <c r="AF10" s="49">
        <f>AD10*0.95%</f>
        <v>44.954000000000001</v>
      </c>
      <c r="AG10" s="36">
        <f t="shared" si="7"/>
        <v>4.95</v>
      </c>
      <c r="AH10" s="49">
        <f t="shared" si="3"/>
        <v>1.71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130.68</v>
      </c>
      <c r="AP10" s="51"/>
      <c r="AQ10" s="40">
        <v>34</v>
      </c>
      <c r="AR10" s="41">
        <f t="shared" si="10"/>
        <v>5315.92</v>
      </c>
      <c r="AS10" s="52">
        <f>AF10+AH10+AI10</f>
        <v>46.664000000000001</v>
      </c>
      <c r="AT10" s="53">
        <f>AS10-AQ10-AN10</f>
        <v>12.664000000000001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86">
        <v>1908446138</v>
      </c>
      <c r="C11" s="57" t="s">
        <v>97</v>
      </c>
      <c r="D11" s="47">
        <v>3441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86"/>
      <c r="R11" s="186"/>
      <c r="S11" s="186">
        <v>4</v>
      </c>
      <c r="T11" s="186"/>
      <c r="U11" s="186"/>
      <c r="V11" s="186"/>
      <c r="W11" s="186"/>
      <c r="X11" s="186"/>
      <c r="Y11" s="186"/>
      <c r="Z11" s="186"/>
      <c r="AA11" s="186"/>
      <c r="AB11" s="186"/>
      <c r="AC11" s="35">
        <f t="shared" si="6"/>
        <v>4205</v>
      </c>
      <c r="AD11" s="186">
        <f t="shared" si="0"/>
        <v>3441</v>
      </c>
      <c r="AE11" s="49">
        <f t="shared" si="1"/>
        <v>94.627499999999998</v>
      </c>
      <c r="AF11" s="49">
        <f t="shared" si="2"/>
        <v>32.689500000000002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94.627499999999998</v>
      </c>
      <c r="AP11" s="51"/>
      <c r="AQ11" s="40">
        <v>40</v>
      </c>
      <c r="AR11" s="41">
        <f t="shared" si="10"/>
        <v>4070.3725000000004</v>
      </c>
      <c r="AS11" s="52">
        <f t="shared" si="4"/>
        <v>32.689500000000002</v>
      </c>
      <c r="AT11" s="53">
        <f t="shared" si="5"/>
        <v>-7.3104999999999976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86">
        <v>1908446139</v>
      </c>
      <c r="C12" s="186" t="s">
        <v>56</v>
      </c>
      <c r="D12" s="47">
        <v>5360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35">
        <f t="shared" si="6"/>
        <v>5360</v>
      </c>
      <c r="AD12" s="186">
        <f>D12*1</f>
        <v>5360</v>
      </c>
      <c r="AE12" s="49">
        <f>D12*2.75%</f>
        <v>147.4</v>
      </c>
      <c r="AF12" s="49">
        <f>AD12*0.95%</f>
        <v>50.92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147.4</v>
      </c>
      <c r="AP12" s="51"/>
      <c r="AQ12" s="40">
        <v>32</v>
      </c>
      <c r="AR12" s="41">
        <f t="shared" si="10"/>
        <v>5180.6000000000004</v>
      </c>
      <c r="AS12" s="52">
        <f>AF12+AH12+AI12</f>
        <v>50.92</v>
      </c>
      <c r="AT12" s="53">
        <f>AS12-AQ12-AN12</f>
        <v>18.920000000000002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86">
        <v>1908446140</v>
      </c>
      <c r="C13" s="186" t="s">
        <v>57</v>
      </c>
      <c r="D13" s="47">
        <v>4164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35">
        <f>D13*1+E13*999+F13*499+G13*75+H13*50+I13*30+K13*20+L13*19+M13*10+P13*9+N13*10+J13*29+S13*191+V13*4744+W13*110+X13*450+Y13*110+Z13*191+AA13*182+AB13*182+U13*30+T13*350+R13*4+Q13*5+O13*9</f>
        <v>4164</v>
      </c>
      <c r="AD13" s="186">
        <f t="shared" si="0"/>
        <v>4164</v>
      </c>
      <c r="AE13" s="49">
        <f t="shared" si="1"/>
        <v>114.51</v>
      </c>
      <c r="AF13" s="49">
        <f t="shared" si="2"/>
        <v>39.558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114.51</v>
      </c>
      <c r="AP13" s="51"/>
      <c r="AQ13" s="40">
        <v>39</v>
      </c>
      <c r="AR13" s="41">
        <f t="shared" si="10"/>
        <v>4010.49</v>
      </c>
      <c r="AS13" s="52">
        <f t="shared" si="4"/>
        <v>39.558</v>
      </c>
      <c r="AT13" s="53">
        <f>AS13-AQ13-AN13</f>
        <v>0.55799999999999983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86">
        <v>1908446141</v>
      </c>
      <c r="C14" s="186" t="s">
        <v>58</v>
      </c>
      <c r="D14" s="47">
        <v>16141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35">
        <f>D14*1+E14*999+F14*499+G14*75+H14*50+I14*30+K14*20+L14*19+M14*10+P14*9+N14*10+J14*29+S14*191+V14*4744+W14*110+X14*450+Y14*110+Z14*191+AA14*182+AB14*182+U14*30+T14*350+R14*4+Q14*5+O14*9</f>
        <v>16141</v>
      </c>
      <c r="AD14" s="186">
        <f t="shared" si="0"/>
        <v>16141</v>
      </c>
      <c r="AE14" s="49">
        <f t="shared" si="1"/>
        <v>443.8775</v>
      </c>
      <c r="AF14" s="49">
        <f t="shared" si="2"/>
        <v>153.33949999999999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443.8775</v>
      </c>
      <c r="AP14" s="51"/>
      <c r="AQ14" s="40">
        <v>127</v>
      </c>
      <c r="AR14" s="41">
        <f>AC14-AE14-AG14-AJ14-AK14-AL14-AM14-AN14-AP14-AQ14</f>
        <v>15570.122499999999</v>
      </c>
      <c r="AS14" s="52">
        <f t="shared" si="4"/>
        <v>153.33949999999999</v>
      </c>
      <c r="AT14" s="60">
        <f t="shared" si="5"/>
        <v>26.339499999999987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86">
        <v>1908446142</v>
      </c>
      <c r="C15" s="61" t="s">
        <v>59</v>
      </c>
      <c r="D15" s="47">
        <v>9557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35">
        <f t="shared" si="6"/>
        <v>9557</v>
      </c>
      <c r="AD15" s="186">
        <f t="shared" si="0"/>
        <v>9557</v>
      </c>
      <c r="AE15" s="49">
        <f t="shared" si="1"/>
        <v>262.8175</v>
      </c>
      <c r="AF15" s="49">
        <f t="shared" si="2"/>
        <v>90.791499999999999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262.8175</v>
      </c>
      <c r="AP15" s="51"/>
      <c r="AQ15" s="40">
        <v>90</v>
      </c>
      <c r="AR15" s="41">
        <f t="shared" si="10"/>
        <v>9204.1825000000008</v>
      </c>
      <c r="AS15" s="52">
        <f>AF15+AH15+AI15</f>
        <v>90.791499999999999</v>
      </c>
      <c r="AT15" s="53">
        <f>AS15-AQ15-AN15</f>
        <v>0.7914999999999992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86">
        <v>1908446143</v>
      </c>
      <c r="C16" s="186" t="s">
        <v>60</v>
      </c>
      <c r="D16" s="47">
        <v>19424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>
        <v>100</v>
      </c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35">
        <f t="shared" si="6"/>
        <v>20924</v>
      </c>
      <c r="AD16" s="186">
        <f t="shared" si="0"/>
        <v>19424</v>
      </c>
      <c r="AE16" s="49">
        <f t="shared" si="1"/>
        <v>534.16</v>
      </c>
      <c r="AF16" s="49">
        <f t="shared" si="2"/>
        <v>184.52799999999999</v>
      </c>
      <c r="AG16" s="36">
        <f t="shared" si="7"/>
        <v>41.25</v>
      </c>
      <c r="AH16" s="49">
        <f t="shared" si="3"/>
        <v>14.25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538.56000000000006</v>
      </c>
      <c r="AP16" s="51"/>
      <c r="AQ16" s="40">
        <v>128</v>
      </c>
      <c r="AR16" s="41">
        <f>AC16-AE16-AG16-AJ16-AK16-AL16-AM16-AN16-AP16-AQ16</f>
        <v>20220.59</v>
      </c>
      <c r="AS16" s="52">
        <f t="shared" si="4"/>
        <v>198.77799999999999</v>
      </c>
      <c r="AT16" s="53">
        <f t="shared" si="5"/>
        <v>70.777999999999992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86">
        <v>1908446144</v>
      </c>
      <c r="C17" s="61" t="s">
        <v>61</v>
      </c>
      <c r="D17" s="47">
        <v>3207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35">
        <f t="shared" si="6"/>
        <v>4707</v>
      </c>
      <c r="AD17" s="186">
        <f>D17*1</f>
        <v>3207</v>
      </c>
      <c r="AE17" s="49">
        <f>D17*2.75%</f>
        <v>88.192499999999995</v>
      </c>
      <c r="AF17" s="49">
        <f>AD17*0.95%</f>
        <v>30.4665</v>
      </c>
      <c r="AG17" s="36">
        <f t="shared" si="7"/>
        <v>41.25</v>
      </c>
      <c r="AH17" s="49">
        <f t="shared" si="3"/>
        <v>14.25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90.942499999999995</v>
      </c>
      <c r="AP17" s="51"/>
      <c r="AQ17" s="40">
        <v>47</v>
      </c>
      <c r="AR17" s="41">
        <f>AC17-AE17-AG17-AJ17-AK17-AL17-AM17-AN17-AP17-AQ17</f>
        <v>4530.5574999999999</v>
      </c>
      <c r="AS17" s="52">
        <f>AF17+AH17+AI17</f>
        <v>44.716499999999996</v>
      </c>
      <c r="AT17" s="53">
        <f>AS17-AQ17-AN17</f>
        <v>-2.2835000000000036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86">
        <v>1908446145</v>
      </c>
      <c r="C18" s="57" t="s">
        <v>98</v>
      </c>
      <c r="D18" s="47">
        <v>5143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/>
      <c r="P18" s="48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35">
        <f t="shared" si="6"/>
        <v>5243</v>
      </c>
      <c r="AD18" s="186">
        <f>D18*1</f>
        <v>5143</v>
      </c>
      <c r="AE18" s="49">
        <f>D18*2.75%</f>
        <v>141.4325</v>
      </c>
      <c r="AF18" s="49">
        <f>AD18*0.95%</f>
        <v>48.858499999999999</v>
      </c>
      <c r="AG18" s="36">
        <f t="shared" si="7"/>
        <v>2.75</v>
      </c>
      <c r="AH18" s="49">
        <f t="shared" si="3"/>
        <v>0.95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141.70750000000001</v>
      </c>
      <c r="AP18" s="51"/>
      <c r="AQ18" s="40">
        <v>148</v>
      </c>
      <c r="AR18" s="41">
        <f t="shared" si="10"/>
        <v>4950.8175000000001</v>
      </c>
      <c r="AS18" s="52">
        <f>AF18+AH18+AI18</f>
        <v>49.808500000000002</v>
      </c>
      <c r="AT18" s="53">
        <f>AS18-AQ18-AN18</f>
        <v>-98.191499999999991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86">
        <v>1908446146</v>
      </c>
      <c r="C19" s="186" t="s">
        <v>63</v>
      </c>
      <c r="D19" s="47">
        <v>9377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35">
        <f t="shared" si="6"/>
        <v>9377</v>
      </c>
      <c r="AD19" s="186">
        <f t="shared" si="0"/>
        <v>9377</v>
      </c>
      <c r="AE19" s="49">
        <f t="shared" si="1"/>
        <v>257.86750000000001</v>
      </c>
      <c r="AF19" s="49">
        <f t="shared" si="2"/>
        <v>89.081499999999991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257.86750000000001</v>
      </c>
      <c r="AP19" s="51"/>
      <c r="AQ19" s="63">
        <v>159</v>
      </c>
      <c r="AR19" s="64">
        <f>AC19-AE19-AG19-AJ19-AK19-AL19-AM19-AN19-AP19-AQ19</f>
        <v>8960.1324999999997</v>
      </c>
      <c r="AS19" s="52">
        <f t="shared" si="4"/>
        <v>89.081499999999991</v>
      </c>
      <c r="AT19" s="52">
        <f t="shared" si="5"/>
        <v>-69.918500000000009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86">
        <v>1908446147</v>
      </c>
      <c r="C20" s="186" t="s">
        <v>64</v>
      </c>
      <c r="D20" s="47">
        <v>6872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35">
        <f t="shared" si="6"/>
        <v>6872</v>
      </c>
      <c r="AD20" s="186">
        <f t="shared" si="0"/>
        <v>6872</v>
      </c>
      <c r="AE20" s="49">
        <f t="shared" si="1"/>
        <v>188.98</v>
      </c>
      <c r="AF20" s="49">
        <f t="shared" si="2"/>
        <v>65.283999999999992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188.98</v>
      </c>
      <c r="AP20" s="51"/>
      <c r="AQ20" s="63">
        <v>18</v>
      </c>
      <c r="AR20" s="64">
        <f>AC20-AE20-AG20-AJ20-AK20-AL20-AM20-AN20-AP20-AQ20</f>
        <v>6665.02</v>
      </c>
      <c r="AS20" s="52">
        <f>AF20+AH20+AI20</f>
        <v>65.283999999999992</v>
      </c>
      <c r="AT20" s="52">
        <f>AS20-AQ20-AN20</f>
        <v>47.283999999999992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86">
        <v>1908446148</v>
      </c>
      <c r="C21" s="186" t="s">
        <v>59</v>
      </c>
      <c r="D21" s="47">
        <v>3097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150</v>
      </c>
      <c r="Q21" s="186"/>
      <c r="R21" s="186"/>
      <c r="S21" s="186">
        <v>1</v>
      </c>
      <c r="T21" s="186"/>
      <c r="U21" s="186"/>
      <c r="V21" s="186"/>
      <c r="W21" s="186"/>
      <c r="X21" s="186"/>
      <c r="Y21" s="186"/>
      <c r="Z21" s="186"/>
      <c r="AA21" s="186">
        <v>1</v>
      </c>
      <c r="AB21" s="186"/>
      <c r="AC21" s="35">
        <f t="shared" si="6"/>
        <v>4820</v>
      </c>
      <c r="AD21" s="186">
        <f t="shared" si="0"/>
        <v>3097</v>
      </c>
      <c r="AE21" s="49">
        <f t="shared" si="1"/>
        <v>85.167500000000004</v>
      </c>
      <c r="AF21" s="49">
        <f t="shared" si="2"/>
        <v>29.421499999999998</v>
      </c>
      <c r="AG21" s="36">
        <f t="shared" si="7"/>
        <v>37.125</v>
      </c>
      <c r="AH21" s="49">
        <f t="shared" si="3"/>
        <v>12.824999999999999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89.292500000000004</v>
      </c>
      <c r="AP21" s="51"/>
      <c r="AQ21" s="63">
        <v>37</v>
      </c>
      <c r="AR21" s="65">
        <f t="shared" si="10"/>
        <v>4660.7075000000004</v>
      </c>
      <c r="AS21" s="52">
        <f t="shared" ref="AS21:AS27" si="11">AF21+AH21+AI21</f>
        <v>42.246499999999997</v>
      </c>
      <c r="AT21" s="52">
        <f t="shared" ref="AT21:AT27" si="12">AS21-AQ21-AN21</f>
        <v>5.2464999999999975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86">
        <v>1908446149</v>
      </c>
      <c r="C22" s="66" t="s">
        <v>65</v>
      </c>
      <c r="D22" s="47">
        <v>17486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35">
        <f t="shared" si="6"/>
        <v>17486</v>
      </c>
      <c r="AD22" s="186">
        <f t="shared" si="0"/>
        <v>17486</v>
      </c>
      <c r="AE22" s="49">
        <f t="shared" si="1"/>
        <v>480.86500000000001</v>
      </c>
      <c r="AF22" s="49">
        <f t="shared" si="2"/>
        <v>166.11699999999999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480.86500000000001</v>
      </c>
      <c r="AP22" s="51"/>
      <c r="AQ22" s="63">
        <v>150</v>
      </c>
      <c r="AR22" s="65">
        <f>AC22-AE22-AG22-AJ22-AK22-AL22-AM22-AN22-AP22-AQ22</f>
        <v>16855.134999999998</v>
      </c>
      <c r="AS22" s="52">
        <f>AF22+AH22+AI22</f>
        <v>166.11699999999999</v>
      </c>
      <c r="AT22" s="52">
        <f>AS22-AQ22-AN22</f>
        <v>16.11699999999999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86">
        <v>1908446150</v>
      </c>
      <c r="C23" s="186" t="s">
        <v>66</v>
      </c>
      <c r="D23" s="47">
        <v>6474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35">
        <f t="shared" si="6"/>
        <v>6474</v>
      </c>
      <c r="AD23" s="186">
        <f t="shared" si="0"/>
        <v>6474</v>
      </c>
      <c r="AE23" s="49">
        <f t="shared" si="1"/>
        <v>178.035</v>
      </c>
      <c r="AF23" s="49">
        <f t="shared" si="2"/>
        <v>61.503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178.035</v>
      </c>
      <c r="AP23" s="51"/>
      <c r="AQ23" s="63">
        <v>60</v>
      </c>
      <c r="AR23" s="65">
        <f t="shared" si="10"/>
        <v>6235.9650000000001</v>
      </c>
      <c r="AS23" s="52">
        <f t="shared" si="11"/>
        <v>61.503</v>
      </c>
      <c r="AT23" s="52">
        <f t="shared" si="12"/>
        <v>1.5030000000000001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86">
        <v>1908446151</v>
      </c>
      <c r="C24" s="186" t="s">
        <v>67</v>
      </c>
      <c r="D24" s="47">
        <v>16962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250</v>
      </c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>
        <v>5</v>
      </c>
      <c r="AB24" s="186"/>
      <c r="AC24" s="35">
        <f t="shared" si="6"/>
        <v>22122</v>
      </c>
      <c r="AD24" s="186">
        <f t="shared" si="0"/>
        <v>16962</v>
      </c>
      <c r="AE24" s="49">
        <f t="shared" si="1"/>
        <v>466.45499999999998</v>
      </c>
      <c r="AF24" s="49">
        <f t="shared" si="2"/>
        <v>161.13900000000001</v>
      </c>
      <c r="AG24" s="36">
        <f t="shared" si="7"/>
        <v>116.875</v>
      </c>
      <c r="AH24" s="49">
        <f t="shared" si="3"/>
        <v>40.375</v>
      </c>
      <c r="AI24" s="49">
        <f t="shared" si="8"/>
        <v>0</v>
      </c>
      <c r="AJ24" s="186"/>
      <c r="AK24" s="186"/>
      <c r="AL24" s="67"/>
      <c r="AM24" s="67"/>
      <c r="AN24" s="37">
        <v>0</v>
      </c>
      <c r="AO24" s="38">
        <f t="shared" si="9"/>
        <v>477.45499999999998</v>
      </c>
      <c r="AP24" s="51"/>
      <c r="AQ24" s="63">
        <v>118</v>
      </c>
      <c r="AR24" s="65">
        <f t="shared" si="10"/>
        <v>21420.67</v>
      </c>
      <c r="AS24" s="52">
        <f t="shared" si="11"/>
        <v>201.51400000000001</v>
      </c>
      <c r="AT24" s="52">
        <f t="shared" si="12"/>
        <v>83.51400000000001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86">
        <v>1908446152</v>
      </c>
      <c r="C25" s="186" t="s">
        <v>68</v>
      </c>
      <c r="D25" s="47">
        <v>5143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35">
        <f t="shared" si="6"/>
        <v>5143</v>
      </c>
      <c r="AD25" s="186">
        <f t="shared" si="0"/>
        <v>5143</v>
      </c>
      <c r="AE25" s="49">
        <f t="shared" si="1"/>
        <v>141.4325</v>
      </c>
      <c r="AF25" s="49">
        <f t="shared" si="2"/>
        <v>48.858499999999999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141.4325</v>
      </c>
      <c r="AP25" s="51"/>
      <c r="AQ25" s="63">
        <v>50</v>
      </c>
      <c r="AR25" s="65">
        <f t="shared" si="10"/>
        <v>4951.5675000000001</v>
      </c>
      <c r="AS25" s="52">
        <f t="shared" si="11"/>
        <v>48.858499999999999</v>
      </c>
      <c r="AT25" s="52">
        <f t="shared" si="12"/>
        <v>-1.1415000000000006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86">
        <v>1908446153</v>
      </c>
      <c r="C26" s="68" t="s">
        <v>69</v>
      </c>
      <c r="D26" s="47">
        <v>5909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86"/>
      <c r="R26" s="186"/>
      <c r="S26" s="186">
        <v>16</v>
      </c>
      <c r="T26" s="186"/>
      <c r="U26" s="186"/>
      <c r="V26" s="186"/>
      <c r="W26" s="186"/>
      <c r="X26" s="186"/>
      <c r="Y26" s="186"/>
      <c r="Z26" s="186"/>
      <c r="AA26" s="186">
        <v>2</v>
      </c>
      <c r="AB26" s="186"/>
      <c r="AC26" s="35">
        <f t="shared" si="6"/>
        <v>9329</v>
      </c>
      <c r="AD26" s="186">
        <f t="shared" si="0"/>
        <v>5909</v>
      </c>
      <c r="AE26" s="49">
        <f t="shared" si="1"/>
        <v>162.4975</v>
      </c>
      <c r="AF26" s="49">
        <f t="shared" si="2"/>
        <v>56.1355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162.4975</v>
      </c>
      <c r="AP26" s="51"/>
      <c r="AQ26" s="63">
        <v>56</v>
      </c>
      <c r="AR26" s="65">
        <f t="shared" si="10"/>
        <v>9110.5025000000005</v>
      </c>
      <c r="AS26" s="52">
        <f t="shared" si="11"/>
        <v>56.1355</v>
      </c>
      <c r="AT26" s="52">
        <f t="shared" si="12"/>
        <v>0.1355000000000004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86">
        <v>1908446154</v>
      </c>
      <c r="C27" s="186" t="s">
        <v>70</v>
      </c>
      <c r="D27" s="47">
        <v>7400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>
        <v>1</v>
      </c>
      <c r="AB27" s="186"/>
      <c r="AC27" s="35">
        <f t="shared" si="6"/>
        <v>7582</v>
      </c>
      <c r="AD27" s="186">
        <f t="shared" si="0"/>
        <v>7400</v>
      </c>
      <c r="AE27" s="49">
        <f t="shared" si="1"/>
        <v>203.5</v>
      </c>
      <c r="AF27" s="49">
        <f t="shared" si="2"/>
        <v>70.3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</v>
      </c>
      <c r="AP27" s="51"/>
      <c r="AQ27" s="63">
        <v>100</v>
      </c>
      <c r="AR27" s="65">
        <f t="shared" si="10"/>
        <v>7278.5</v>
      </c>
      <c r="AS27" s="52">
        <f t="shared" si="11"/>
        <v>70.3</v>
      </c>
      <c r="AT27" s="52">
        <f t="shared" si="12"/>
        <v>-29.700000000000003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81" t="s">
        <v>71</v>
      </c>
      <c r="B28" s="282"/>
      <c r="C28" s="282"/>
      <c r="D28" s="81">
        <f t="shared" ref="D28:K28" si="13">SUM(D7:D27)</f>
        <v>174983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165</v>
      </c>
      <c r="L28" s="81">
        <f t="shared" ref="L28:AT28" si="14">SUM(L7:L27)</f>
        <v>0</v>
      </c>
      <c r="M28" s="81">
        <f t="shared" si="14"/>
        <v>270</v>
      </c>
      <c r="N28" s="81">
        <f t="shared" si="14"/>
        <v>0</v>
      </c>
      <c r="O28" s="81">
        <f t="shared" si="14"/>
        <v>20</v>
      </c>
      <c r="P28" s="81">
        <f t="shared" si="14"/>
        <v>500</v>
      </c>
      <c r="Q28" s="81">
        <f t="shared" si="14"/>
        <v>0</v>
      </c>
      <c r="R28" s="81">
        <f t="shared" si="14"/>
        <v>0</v>
      </c>
      <c r="S28" s="81">
        <f t="shared" si="14"/>
        <v>29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9</v>
      </c>
      <c r="AB28" s="81">
        <f t="shared" si="14"/>
        <v>0</v>
      </c>
      <c r="AC28" s="82">
        <f t="shared" si="14"/>
        <v>192840</v>
      </c>
      <c r="AD28" s="82">
        <f t="shared" si="14"/>
        <v>174983</v>
      </c>
      <c r="AE28" s="82">
        <f t="shared" si="14"/>
        <v>4812.0325000000003</v>
      </c>
      <c r="AF28" s="82">
        <f t="shared" si="14"/>
        <v>1662.3385000000001</v>
      </c>
      <c r="AG28" s="82">
        <f t="shared" si="14"/>
        <v>294.3</v>
      </c>
      <c r="AH28" s="82">
        <f t="shared" si="14"/>
        <v>101.46000000000001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4838.2950000000001</v>
      </c>
      <c r="AP28" s="82">
        <f t="shared" si="14"/>
        <v>0</v>
      </c>
      <c r="AQ28" s="84">
        <f t="shared" si="14"/>
        <v>1690</v>
      </c>
      <c r="AR28" s="85">
        <f t="shared" si="14"/>
        <v>186043.66749999998</v>
      </c>
      <c r="AS28" s="85">
        <f t="shared" si="14"/>
        <v>1763.7984999999996</v>
      </c>
      <c r="AT28" s="85">
        <f t="shared" si="14"/>
        <v>73.798499999999976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83" t="s">
        <v>72</v>
      </c>
      <c r="B29" s="287"/>
      <c r="C29" s="284"/>
      <c r="D29" s="90">
        <f>D4+D5-D28</f>
        <v>826141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2000</v>
      </c>
      <c r="L29" s="90">
        <f t="shared" si="15"/>
        <v>0</v>
      </c>
      <c r="M29" s="90">
        <f t="shared" si="15"/>
        <v>2570</v>
      </c>
      <c r="N29" s="90">
        <f t="shared" si="15"/>
        <v>0</v>
      </c>
      <c r="O29" s="90">
        <f t="shared" si="15"/>
        <v>1120</v>
      </c>
      <c r="P29" s="90">
        <f t="shared" si="15"/>
        <v>5000</v>
      </c>
      <c r="Q29" s="90">
        <f t="shared" si="15"/>
        <v>0</v>
      </c>
      <c r="R29" s="90">
        <f t="shared" si="15"/>
        <v>0</v>
      </c>
      <c r="S29" s="90">
        <f t="shared" si="15"/>
        <v>938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212</v>
      </c>
      <c r="AA29" s="90">
        <f t="shared" si="15"/>
        <v>274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89"/>
      <c r="E33" s="189"/>
      <c r="F33" s="189"/>
      <c r="G33" s="189"/>
      <c r="H33" s="189"/>
      <c r="I33" s="189"/>
      <c r="J33" s="189"/>
      <c r="K33" s="189"/>
      <c r="L33" s="113"/>
      <c r="M33" s="18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87"/>
      <c r="E34" s="187"/>
      <c r="F34" s="187"/>
      <c r="G34" s="187"/>
      <c r="H34" s="187"/>
      <c r="I34" s="187"/>
      <c r="J34" s="187"/>
      <c r="K34" s="187"/>
      <c r="L34" s="187"/>
      <c r="M34" s="189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87"/>
      <c r="E35" s="187"/>
      <c r="F35" s="187"/>
      <c r="G35" s="187"/>
      <c r="H35" s="187"/>
      <c r="I35" s="187"/>
      <c r="J35" s="187"/>
      <c r="K35" s="187"/>
      <c r="L35" s="187"/>
      <c r="M35" s="189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87"/>
      <c r="E36" s="187"/>
      <c r="F36" s="187"/>
      <c r="G36" s="187"/>
      <c r="H36" s="187"/>
      <c r="I36" s="187"/>
      <c r="J36" s="187"/>
      <c r="K36" s="187"/>
      <c r="L36" s="115"/>
      <c r="M36" s="189"/>
      <c r="O36" s="99"/>
      <c r="AR36" s="44"/>
      <c r="AS36" s="100"/>
      <c r="AT36" s="100"/>
    </row>
    <row r="37" spans="1:47" ht="15.75">
      <c r="A37" s="107"/>
      <c r="B37" s="107"/>
      <c r="C37" s="56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AR37" s="100"/>
      <c r="AS37" s="100"/>
      <c r="AT37" s="100"/>
    </row>
    <row r="38" spans="1:47" ht="15.75">
      <c r="A38" s="5"/>
      <c r="B38" s="5"/>
      <c r="C38" s="56"/>
      <c r="D38" s="187"/>
      <c r="E38" s="187"/>
      <c r="F38" s="187"/>
      <c r="G38" s="187"/>
      <c r="H38" s="187"/>
      <c r="I38" s="187"/>
      <c r="J38" s="187"/>
      <c r="K38" s="187"/>
      <c r="L38" s="115"/>
      <c r="M38" s="189"/>
      <c r="AR38" s="44"/>
      <c r="AS38" s="5"/>
      <c r="AT38" s="100"/>
    </row>
    <row r="39" spans="1:47" ht="15.75">
      <c r="A39" s="5"/>
      <c r="B39" s="5"/>
      <c r="C39" s="56"/>
      <c r="D39" s="188"/>
      <c r="E39" s="188"/>
      <c r="F39" s="188"/>
      <c r="G39" s="188"/>
      <c r="H39" s="188"/>
      <c r="I39" s="188"/>
      <c r="J39" s="188"/>
      <c r="K39" s="188"/>
      <c r="L39" s="188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58" priority="27" stopIfTrue="1" operator="greaterThan">
      <formula>0</formula>
    </cfRule>
  </conditionalFormatting>
  <conditionalFormatting sqref="AQ31">
    <cfRule type="cellIs" dxfId="157" priority="25" operator="greaterThan">
      <formula>$AQ$7:$AQ$18&lt;100</formula>
    </cfRule>
    <cfRule type="cellIs" dxfId="156" priority="26" operator="greaterThan">
      <formula>100</formula>
    </cfRule>
  </conditionalFormatting>
  <conditionalFormatting sqref="D29:J29 Q29:AB29 Q28:AA28 K4:P29">
    <cfRule type="cellIs" dxfId="155" priority="24" operator="equal">
      <formula>212030016606640</formula>
    </cfRule>
  </conditionalFormatting>
  <conditionalFormatting sqref="D29:J29 L29:AB29 L28:AA28 K4:K29">
    <cfRule type="cellIs" dxfId="154" priority="22" operator="equal">
      <formula>$K$4</formula>
    </cfRule>
    <cfRule type="cellIs" dxfId="153" priority="23" operator="equal">
      <formula>2120</formula>
    </cfRule>
  </conditionalFormatting>
  <conditionalFormatting sqref="D29:L29 M4:N29">
    <cfRule type="cellIs" dxfId="152" priority="20" operator="equal">
      <formula>$M$4</formula>
    </cfRule>
    <cfRule type="cellIs" dxfId="151" priority="21" operator="equal">
      <formula>300</formula>
    </cfRule>
  </conditionalFormatting>
  <conditionalFormatting sqref="O4:O29">
    <cfRule type="cellIs" dxfId="150" priority="18" operator="equal">
      <formula>$O$4</formula>
    </cfRule>
    <cfRule type="cellIs" dxfId="149" priority="19" operator="equal">
      <formula>1660</formula>
    </cfRule>
  </conditionalFormatting>
  <conditionalFormatting sqref="P4:P29">
    <cfRule type="cellIs" dxfId="148" priority="16" operator="equal">
      <formula>$P$4</formula>
    </cfRule>
    <cfRule type="cellIs" dxfId="147" priority="17" operator="equal">
      <formula>6640</formula>
    </cfRule>
  </conditionalFormatting>
  <conditionalFormatting sqref="AT6:AT28">
    <cfRule type="cellIs" dxfId="146" priority="15" operator="lessThan">
      <formula>0</formula>
    </cfRule>
  </conditionalFormatting>
  <conditionalFormatting sqref="AT7:AT18">
    <cfRule type="cellIs" dxfId="145" priority="12" operator="lessThan">
      <formula>0</formula>
    </cfRule>
    <cfRule type="cellIs" dxfId="144" priority="13" operator="lessThan">
      <formula>0</formula>
    </cfRule>
    <cfRule type="cellIs" dxfId="143" priority="14" operator="lessThan">
      <formula>0</formula>
    </cfRule>
  </conditionalFormatting>
  <conditionalFormatting sqref="L28:AA28 K4:K28">
    <cfRule type="cellIs" dxfId="142" priority="11" operator="equal">
      <formula>$K$4</formula>
    </cfRule>
  </conditionalFormatting>
  <conditionalFormatting sqref="D4 D6:D29">
    <cfRule type="cellIs" dxfId="141" priority="10" operator="equal">
      <formula>$D$4</formula>
    </cfRule>
  </conditionalFormatting>
  <conditionalFormatting sqref="S4:S29">
    <cfRule type="cellIs" dxfId="140" priority="9" operator="equal">
      <formula>$S$4</formula>
    </cfRule>
  </conditionalFormatting>
  <conditionalFormatting sqref="Z4:Z29">
    <cfRule type="cellIs" dxfId="139" priority="8" operator="equal">
      <formula>$Z$4</formula>
    </cfRule>
  </conditionalFormatting>
  <conditionalFormatting sqref="AA4:AA29">
    <cfRule type="cellIs" dxfId="138" priority="7" operator="equal">
      <formula>$AA$4</formula>
    </cfRule>
  </conditionalFormatting>
  <conditionalFormatting sqref="AB4:AB29">
    <cfRule type="cellIs" dxfId="137" priority="6" operator="equal">
      <formula>$AB$4</formula>
    </cfRule>
  </conditionalFormatting>
  <conditionalFormatting sqref="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16" sqref="A16:XFD1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>
      <c r="A3" s="264" t="s">
        <v>129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7" t="s">
        <v>3</v>
      </c>
      <c r="B4" s="267"/>
      <c r="C4" s="173"/>
      <c r="D4" s="173">
        <v>826141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72">
        <v>2000</v>
      </c>
      <c r="L4" s="172">
        <v>0</v>
      </c>
      <c r="M4" s="267">
        <v>2570</v>
      </c>
      <c r="N4" s="267"/>
      <c r="O4" s="172">
        <v>1120</v>
      </c>
      <c r="P4" s="172">
        <v>5000</v>
      </c>
      <c r="Q4" s="3">
        <v>0</v>
      </c>
      <c r="R4" s="3">
        <v>0</v>
      </c>
      <c r="S4" s="3">
        <v>938</v>
      </c>
      <c r="T4" s="3"/>
      <c r="U4" s="3"/>
      <c r="V4" s="3"/>
      <c r="W4" s="3"/>
      <c r="X4" s="3"/>
      <c r="Y4" s="3"/>
      <c r="Z4" s="3">
        <v>212</v>
      </c>
      <c r="AA4" s="3">
        <v>274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173"/>
      <c r="D5" s="173"/>
      <c r="E5" s="173"/>
      <c r="F5" s="173"/>
      <c r="G5" s="173"/>
      <c r="H5" s="173"/>
      <c r="I5" s="173"/>
      <c r="J5" s="173"/>
      <c r="K5" s="171"/>
      <c r="L5" s="171"/>
      <c r="M5" s="171"/>
      <c r="N5" s="171"/>
      <c r="O5" s="171"/>
      <c r="P5" s="171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74">
        <v>1908446134</v>
      </c>
      <c r="C7" s="174" t="s">
        <v>51</v>
      </c>
      <c r="D7" s="32">
        <v>514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4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1278</v>
      </c>
      <c r="AD7" s="34">
        <f t="shared" ref="AD7:AD27" si="0">D7*1</f>
        <v>514</v>
      </c>
      <c r="AE7" s="36">
        <f t="shared" ref="AE7:AE27" si="1">D7*2.75%</f>
        <v>14.135</v>
      </c>
      <c r="AF7" s="36">
        <f t="shared" ref="AF7:AF27" si="2">AD7*0.95%</f>
        <v>4.883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14.135</v>
      </c>
      <c r="AP7" s="39"/>
      <c r="AQ7" s="40"/>
      <c r="AR7" s="41">
        <f>AC7-AE7-AG7-AJ7-AK7-AL7-AM7-AN7-AP7-AQ7</f>
        <v>1263.865</v>
      </c>
      <c r="AS7" s="42">
        <f t="shared" ref="AS7:AS19" si="4">AF7+AH7+AI7</f>
        <v>4.883</v>
      </c>
      <c r="AT7" s="43">
        <f t="shared" ref="AT7:AT19" si="5">AS7-AQ7-AN7</f>
        <v>4.883</v>
      </c>
      <c r="AU7" s="44">
        <v>-30</v>
      </c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74">
        <v>1908446135</v>
      </c>
      <c r="C8" s="34" t="s">
        <v>52</v>
      </c>
      <c r="D8" s="47">
        <v>2208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10</v>
      </c>
      <c r="Q8" s="174"/>
      <c r="R8" s="174"/>
      <c r="S8" s="174">
        <v>9</v>
      </c>
      <c r="T8" s="174"/>
      <c r="U8" s="174"/>
      <c r="V8" s="174"/>
      <c r="W8" s="174"/>
      <c r="X8" s="174"/>
      <c r="Y8" s="174"/>
      <c r="Z8" s="174"/>
      <c r="AA8" s="174"/>
      <c r="AB8" s="174"/>
      <c r="AC8" s="35">
        <f t="shared" ref="AC8:AC27" si="6">D8*1+E8*999+F8*499+G8*75+H8*50+I8*30+K8*20+L8*19+M8*10+P8*9+N8*10+J8*29+S8*191+V8*4744+W8*110+X8*450+Y8*110+Z8*191+AA8*182+AB8*182+U8*30+T8*350+R8*4+Q8*5+O8*9</f>
        <v>4017</v>
      </c>
      <c r="AD8" s="174">
        <f t="shared" si="0"/>
        <v>2208</v>
      </c>
      <c r="AE8" s="49">
        <f t="shared" si="1"/>
        <v>60.72</v>
      </c>
      <c r="AF8" s="49">
        <f t="shared" si="2"/>
        <v>20.975999999999999</v>
      </c>
      <c r="AG8" s="36">
        <f t="shared" ref="AG8:AG27" si="7">SUM(E8*999+F8*499+G8*75+H8*50+I8*30+K8*20+L8*19+M8*10+P8*9+N8*10+J8*29+R8*4+Q8*5+O8*9)*2.75%</f>
        <v>2.4750000000000001</v>
      </c>
      <c r="AH8" s="49">
        <f t="shared" si="3"/>
        <v>0.85499999999999998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60.994999999999997</v>
      </c>
      <c r="AP8" s="51"/>
      <c r="AQ8" s="40">
        <v>38</v>
      </c>
      <c r="AR8" s="41">
        <f>AC8-AE8-AG8-AJ8-AK8-AL8-AM8-AN8-AP8-AQ8</f>
        <v>3915.8050000000003</v>
      </c>
      <c r="AS8" s="52">
        <f t="shared" si="4"/>
        <v>21.831</v>
      </c>
      <c r="AT8" s="53">
        <f t="shared" si="5"/>
        <v>-16.169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74">
        <v>1908446136</v>
      </c>
      <c r="C9" s="174" t="s">
        <v>53</v>
      </c>
      <c r="D9" s="47">
        <v>6273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350</v>
      </c>
      <c r="Q9" s="174"/>
      <c r="R9" s="174"/>
      <c r="S9" s="174">
        <v>5</v>
      </c>
      <c r="T9" s="174"/>
      <c r="U9" s="174"/>
      <c r="V9" s="174"/>
      <c r="W9" s="174"/>
      <c r="X9" s="174"/>
      <c r="Y9" s="174"/>
      <c r="Z9" s="174">
        <v>3</v>
      </c>
      <c r="AA9" s="174"/>
      <c r="AB9" s="174"/>
      <c r="AC9" s="35">
        <f t="shared" si="6"/>
        <v>11751</v>
      </c>
      <c r="AD9" s="174">
        <f t="shared" si="0"/>
        <v>6273</v>
      </c>
      <c r="AE9" s="49">
        <f t="shared" si="1"/>
        <v>172.50749999999999</v>
      </c>
      <c r="AF9" s="49">
        <f t="shared" si="2"/>
        <v>59.593499999999999</v>
      </c>
      <c r="AG9" s="36">
        <f t="shared" si="7"/>
        <v>108.625</v>
      </c>
      <c r="AH9" s="49">
        <f t="shared" si="3"/>
        <v>37.524999999999999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183.50749999999999</v>
      </c>
      <c r="AP9" s="51"/>
      <c r="AQ9" s="40">
        <v>119</v>
      </c>
      <c r="AR9" s="41">
        <f t="shared" ref="AR9:AR27" si="10">AC9-AE9-AG9-AJ9-AK9-AL9-AM9-AN9-AP9-AQ9</f>
        <v>11350.8675</v>
      </c>
      <c r="AS9" s="52">
        <f t="shared" si="4"/>
        <v>97.118499999999997</v>
      </c>
      <c r="AT9" s="53">
        <f t="shared" si="5"/>
        <v>-21.881500000000003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74">
        <v>1908446137</v>
      </c>
      <c r="C10" s="174" t="s">
        <v>54</v>
      </c>
      <c r="D10" s="47">
        <v>3977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74"/>
      <c r="R10" s="174"/>
      <c r="S10" s="174">
        <v>2</v>
      </c>
      <c r="T10" s="174"/>
      <c r="U10" s="174"/>
      <c r="V10" s="174"/>
      <c r="W10" s="174"/>
      <c r="X10" s="174"/>
      <c r="Y10" s="174"/>
      <c r="Z10" s="174">
        <v>1</v>
      </c>
      <c r="AA10" s="174"/>
      <c r="AB10" s="174"/>
      <c r="AC10" s="35">
        <f t="shared" si="6"/>
        <v>4550</v>
      </c>
      <c r="AD10" s="174">
        <f>D10*1</f>
        <v>3977</v>
      </c>
      <c r="AE10" s="49">
        <f>D10*2.75%</f>
        <v>109.36750000000001</v>
      </c>
      <c r="AF10" s="49">
        <f>AD10*0.95%</f>
        <v>37.781500000000001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109.36750000000001</v>
      </c>
      <c r="AP10" s="51"/>
      <c r="AQ10" s="40">
        <v>32</v>
      </c>
      <c r="AR10" s="41">
        <f t="shared" si="10"/>
        <v>4408.6324999999997</v>
      </c>
      <c r="AS10" s="52">
        <f>AF10+AH10+AI10</f>
        <v>37.781500000000001</v>
      </c>
      <c r="AT10" s="53">
        <f>AS10-AQ10-AN10</f>
        <v>5.7815000000000012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74">
        <v>1908446138</v>
      </c>
      <c r="C11" s="57" t="s">
        <v>97</v>
      </c>
      <c r="D11" s="47">
        <v>4626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74"/>
      <c r="R11" s="174"/>
      <c r="S11" s="174">
        <v>15</v>
      </c>
      <c r="T11" s="174"/>
      <c r="U11" s="174"/>
      <c r="V11" s="174"/>
      <c r="W11" s="174"/>
      <c r="X11" s="174"/>
      <c r="Y11" s="174"/>
      <c r="Z11" s="174"/>
      <c r="AA11" s="174"/>
      <c r="AB11" s="174"/>
      <c r="AC11" s="35">
        <f t="shared" si="6"/>
        <v>7491</v>
      </c>
      <c r="AD11" s="174">
        <f t="shared" si="0"/>
        <v>4626</v>
      </c>
      <c r="AE11" s="49">
        <f t="shared" si="1"/>
        <v>127.215</v>
      </c>
      <c r="AF11" s="49">
        <f t="shared" si="2"/>
        <v>43.946999999999996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127.215</v>
      </c>
      <c r="AP11" s="51"/>
      <c r="AQ11" s="40">
        <v>53</v>
      </c>
      <c r="AR11" s="41">
        <f t="shared" si="10"/>
        <v>7310.7849999999999</v>
      </c>
      <c r="AS11" s="52">
        <f t="shared" si="4"/>
        <v>43.946999999999996</v>
      </c>
      <c r="AT11" s="53">
        <f t="shared" si="5"/>
        <v>-9.0530000000000044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74">
        <v>1908446139</v>
      </c>
      <c r="C12" s="174" t="s">
        <v>56</v>
      </c>
      <c r="D12" s="47">
        <v>4834</v>
      </c>
      <c r="E12" s="48"/>
      <c r="F12" s="47"/>
      <c r="G12" s="48"/>
      <c r="H12" s="48"/>
      <c r="I12" s="48"/>
      <c r="J12" s="48"/>
      <c r="K12" s="48">
        <v>50</v>
      </c>
      <c r="L12" s="48"/>
      <c r="M12" s="48">
        <v>50</v>
      </c>
      <c r="N12" s="48"/>
      <c r="O12" s="48"/>
      <c r="P12" s="48">
        <v>100</v>
      </c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35">
        <f>D12*1+E12*999+F12*499+G12*75+H12*50+I12*30+K12*20+L12*19+M12*10+P12*9+N12*10+J12*29+S12*191+V12*4744+W12*110+X12*450+Y12*110+Z12*191+AA12*182+AB12*182+U12*30+T12*350+R12*4+Q12*5+O12*9</f>
        <v>7234</v>
      </c>
      <c r="AD12" s="174">
        <f>D12*1</f>
        <v>4834</v>
      </c>
      <c r="AE12" s="49">
        <f>D12*2.75%</f>
        <v>132.935</v>
      </c>
      <c r="AF12" s="49">
        <f>AD12*0.95%</f>
        <v>45.923000000000002</v>
      </c>
      <c r="AG12" s="36">
        <f t="shared" si="7"/>
        <v>66</v>
      </c>
      <c r="AH12" s="49">
        <f t="shared" si="3"/>
        <v>22.8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138.435</v>
      </c>
      <c r="AP12" s="51"/>
      <c r="AQ12" s="40">
        <v>45</v>
      </c>
      <c r="AR12" s="41">
        <f t="shared" si="10"/>
        <v>6990.0649999999996</v>
      </c>
      <c r="AS12" s="52">
        <f>AF12+AH12+AI12</f>
        <v>68.722999999999999</v>
      </c>
      <c r="AT12" s="53">
        <f>AS12-AQ12-AN12</f>
        <v>23.722999999999999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74">
        <v>1908446140</v>
      </c>
      <c r="C13" s="174" t="s">
        <v>57</v>
      </c>
      <c r="D13" s="47">
        <v>2983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160</v>
      </c>
      <c r="Q13" s="174"/>
      <c r="R13" s="174"/>
      <c r="S13" s="174">
        <v>15</v>
      </c>
      <c r="T13" s="174"/>
      <c r="U13" s="174"/>
      <c r="V13" s="174"/>
      <c r="W13" s="174"/>
      <c r="X13" s="174"/>
      <c r="Y13" s="174"/>
      <c r="Z13" s="174"/>
      <c r="AA13" s="174"/>
      <c r="AB13" s="174"/>
      <c r="AC13" s="35">
        <f>D13*1+E13*999+F13*499+G13*75+H13*50+I13*30+K13*20+L13*19+M13*10+P13*9+N13*10+J13*29+S13*191+V13*4744+W13*110+X13*450+Y13*110+Z13*191+AA13*182+AB13*182+U13*30+T13*350+R13*4+Q13*5+O13*9</f>
        <v>7288</v>
      </c>
      <c r="AD13" s="174">
        <f t="shared" si="0"/>
        <v>2983</v>
      </c>
      <c r="AE13" s="49">
        <f t="shared" si="1"/>
        <v>82.032499999999999</v>
      </c>
      <c r="AF13" s="49">
        <f t="shared" si="2"/>
        <v>28.3385</v>
      </c>
      <c r="AG13" s="36">
        <f t="shared" si="7"/>
        <v>39.6</v>
      </c>
      <c r="AH13" s="49">
        <f t="shared" si="3"/>
        <v>13.68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86.432500000000005</v>
      </c>
      <c r="AP13" s="51"/>
      <c r="AQ13" s="40">
        <v>56</v>
      </c>
      <c r="AR13" s="41">
        <f t="shared" si="10"/>
        <v>7110.3674999999994</v>
      </c>
      <c r="AS13" s="52">
        <f t="shared" si="4"/>
        <v>42.018500000000003</v>
      </c>
      <c r="AT13" s="53">
        <f>AS13-AQ13-AN13</f>
        <v>-13.981499999999997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74">
        <v>1908446141</v>
      </c>
      <c r="C14" s="174" t="s">
        <v>58</v>
      </c>
      <c r="D14" s="47">
        <v>13012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220</v>
      </c>
      <c r="Q14" s="174"/>
      <c r="R14" s="174"/>
      <c r="S14" s="174">
        <v>5</v>
      </c>
      <c r="T14" s="174"/>
      <c r="U14" s="174"/>
      <c r="V14" s="174"/>
      <c r="W14" s="174"/>
      <c r="X14" s="174"/>
      <c r="Y14" s="174"/>
      <c r="Z14" s="174"/>
      <c r="AA14" s="174">
        <v>5</v>
      </c>
      <c r="AB14" s="174"/>
      <c r="AC14" s="35">
        <f>D14*1+E14*999+F14*499+G14*75+H14*50+I14*30+K14*20+L14*19+M14*10+P14*9+N14*10+J14*29+S14*191+V14*4744+W14*110+X14*450+Y14*110+Z14*191+AA14*182+AB14*182+U14*30+T14*350+R14*4+Q14*5+O14*9</f>
        <v>16857</v>
      </c>
      <c r="AD14" s="174">
        <f t="shared" si="0"/>
        <v>13012</v>
      </c>
      <c r="AE14" s="49">
        <f t="shared" si="1"/>
        <v>357.83</v>
      </c>
      <c r="AF14" s="49">
        <f t="shared" si="2"/>
        <v>123.61399999999999</v>
      </c>
      <c r="AG14" s="36">
        <f t="shared" si="7"/>
        <v>54.45</v>
      </c>
      <c r="AH14" s="49">
        <f t="shared" si="3"/>
        <v>18.809999999999999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363.88</v>
      </c>
      <c r="AP14" s="51"/>
      <c r="AQ14" s="40">
        <v>144</v>
      </c>
      <c r="AR14" s="41">
        <f>AC14-AE14-AG14-AJ14-AK14-AL14-AM14-AN14-AP14-AQ14</f>
        <v>16300.719999999998</v>
      </c>
      <c r="AS14" s="52">
        <f t="shared" si="4"/>
        <v>142.42399999999998</v>
      </c>
      <c r="AT14" s="60">
        <f t="shared" si="5"/>
        <v>-1.5760000000000218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74">
        <v>1908446142</v>
      </c>
      <c r="C15" s="61" t="s">
        <v>59</v>
      </c>
      <c r="D15" s="47">
        <v>9866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>
        <v>10</v>
      </c>
      <c r="P15" s="48">
        <v>20</v>
      </c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35">
        <f>D15*1+E15*999+F15*499+G15*75+H15*50+I15*30+K15*20+L15*19+M15*10+P15*9+N15*10+J15*29+S15*191+V15*4744+W15*110+X15*450+Y15*110+Z15*191+AA15*182+AB15*182+U15*30+T15*350+R15*4+Q15*5+O15*9</f>
        <v>10636</v>
      </c>
      <c r="AD15" s="174">
        <f t="shared" si="0"/>
        <v>9866</v>
      </c>
      <c r="AE15" s="49">
        <f t="shared" si="1"/>
        <v>271.315</v>
      </c>
      <c r="AF15" s="49">
        <f t="shared" si="2"/>
        <v>93.727000000000004</v>
      </c>
      <c r="AG15" s="36">
        <f t="shared" si="7"/>
        <v>21.175000000000001</v>
      </c>
      <c r="AH15" s="49">
        <f t="shared" si="3"/>
        <v>7.3149999999999995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273.51499999999999</v>
      </c>
      <c r="AP15" s="51"/>
      <c r="AQ15" s="40">
        <v>90</v>
      </c>
      <c r="AR15" s="41">
        <f t="shared" si="10"/>
        <v>10253.51</v>
      </c>
      <c r="AS15" s="52">
        <f>AF15+AH15+AI15</f>
        <v>101.042</v>
      </c>
      <c r="AT15" s="53">
        <f>AS15-AQ15-AN15</f>
        <v>11.042000000000002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74">
        <v>1908446143</v>
      </c>
      <c r="C16" s="174" t="s">
        <v>60</v>
      </c>
      <c r="D16" s="47">
        <v>12739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30</v>
      </c>
      <c r="Q16" s="174"/>
      <c r="R16" s="174"/>
      <c r="S16" s="174">
        <v>25</v>
      </c>
      <c r="T16" s="174"/>
      <c r="U16" s="174"/>
      <c r="V16" s="174"/>
      <c r="W16" s="174"/>
      <c r="X16" s="174"/>
      <c r="Y16" s="174"/>
      <c r="Z16" s="174"/>
      <c r="AA16" s="174"/>
      <c r="AB16" s="174"/>
      <c r="AC16" s="35">
        <f t="shared" si="6"/>
        <v>17784</v>
      </c>
      <c r="AD16" s="174">
        <f t="shared" si="0"/>
        <v>12739</v>
      </c>
      <c r="AE16" s="49">
        <f t="shared" si="1"/>
        <v>350.32249999999999</v>
      </c>
      <c r="AF16" s="49">
        <f t="shared" si="2"/>
        <v>121.0205</v>
      </c>
      <c r="AG16" s="36">
        <f t="shared" si="7"/>
        <v>7.4249999999999998</v>
      </c>
      <c r="AH16" s="49">
        <f t="shared" si="3"/>
        <v>2.5649999999999999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351.14749999999998</v>
      </c>
      <c r="AP16" s="51"/>
      <c r="AQ16" s="40">
        <v>121</v>
      </c>
      <c r="AR16" s="41">
        <f>AC16-AE16-AG16-AJ16-AK16-AL16-AM16-AN16-AP16-AQ16</f>
        <v>17305.252500000002</v>
      </c>
      <c r="AS16" s="52">
        <f t="shared" si="4"/>
        <v>123.5855</v>
      </c>
      <c r="AT16" s="53">
        <f t="shared" si="5"/>
        <v>2.5854999999999961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74">
        <v>1908446144</v>
      </c>
      <c r="C17" s="61" t="s">
        <v>61</v>
      </c>
      <c r="D17" s="47">
        <v>344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74"/>
      <c r="R17" s="174"/>
      <c r="S17" s="174">
        <v>25</v>
      </c>
      <c r="T17" s="174"/>
      <c r="U17" s="174"/>
      <c r="V17" s="174"/>
      <c r="W17" s="174"/>
      <c r="X17" s="174"/>
      <c r="Y17" s="174"/>
      <c r="Z17" s="174"/>
      <c r="AA17" s="174"/>
      <c r="AB17" s="174"/>
      <c r="AC17" s="35">
        <f t="shared" si="6"/>
        <v>5119</v>
      </c>
      <c r="AD17" s="174">
        <f>D17*1</f>
        <v>344</v>
      </c>
      <c r="AE17" s="49">
        <f>D17*2.75%</f>
        <v>9.4600000000000009</v>
      </c>
      <c r="AF17" s="49">
        <f>AD17*0.95%</f>
        <v>3.2679999999999998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9.4600000000000009</v>
      </c>
      <c r="AP17" s="51"/>
      <c r="AQ17" s="40">
        <v>109</v>
      </c>
      <c r="AR17" s="41">
        <f>AC17-AE17-AG17-AJ17-AK17-AL17-AM17-AN17-AP17-AQ17</f>
        <v>5000.54</v>
      </c>
      <c r="AS17" s="52">
        <f>AF17+AH17+AI17</f>
        <v>3.2679999999999998</v>
      </c>
      <c r="AT17" s="53">
        <f>AS17-AQ17-AN17</f>
        <v>-105.732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74">
        <v>1908446145</v>
      </c>
      <c r="C18" s="57" t="s">
        <v>98</v>
      </c>
      <c r="D18" s="47">
        <v>4112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74"/>
      <c r="R18" s="174"/>
      <c r="S18" s="174">
        <v>20</v>
      </c>
      <c r="T18" s="174"/>
      <c r="U18" s="174"/>
      <c r="V18" s="174"/>
      <c r="W18" s="174"/>
      <c r="X18" s="174"/>
      <c r="Y18" s="174"/>
      <c r="Z18" s="174"/>
      <c r="AA18" s="174">
        <v>5</v>
      </c>
      <c r="AB18" s="174"/>
      <c r="AC18" s="35">
        <f t="shared" si="6"/>
        <v>8842</v>
      </c>
      <c r="AD18" s="174">
        <f>D18*1</f>
        <v>4112</v>
      </c>
      <c r="AE18" s="49">
        <f>D18*2.75%</f>
        <v>113.08</v>
      </c>
      <c r="AF18" s="49">
        <f>AD18*0.95%</f>
        <v>39.064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113.08</v>
      </c>
      <c r="AP18" s="51"/>
      <c r="AQ18" s="40">
        <v>98</v>
      </c>
      <c r="AR18" s="41">
        <f t="shared" si="10"/>
        <v>8630.92</v>
      </c>
      <c r="AS18" s="52">
        <f>AF18+AH18+AI18</f>
        <v>39.064</v>
      </c>
      <c r="AT18" s="53">
        <f>AS18-AQ18-AN18</f>
        <v>-58.936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74">
        <v>1908446146</v>
      </c>
      <c r="C19" s="174" t="s">
        <v>63</v>
      </c>
      <c r="D19" s="47">
        <v>5143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110</v>
      </c>
      <c r="Q19" s="174"/>
      <c r="R19" s="174"/>
      <c r="S19" s="174">
        <v>16</v>
      </c>
      <c r="T19" s="174"/>
      <c r="U19" s="174"/>
      <c r="V19" s="174"/>
      <c r="W19" s="174"/>
      <c r="X19" s="174"/>
      <c r="Y19" s="174"/>
      <c r="Z19" s="174"/>
      <c r="AA19" s="174"/>
      <c r="AB19" s="174"/>
      <c r="AC19" s="35">
        <f t="shared" si="6"/>
        <v>9189</v>
      </c>
      <c r="AD19" s="174">
        <f t="shared" si="0"/>
        <v>5143</v>
      </c>
      <c r="AE19" s="49">
        <f t="shared" si="1"/>
        <v>141.4325</v>
      </c>
      <c r="AF19" s="49">
        <f t="shared" si="2"/>
        <v>48.858499999999999</v>
      </c>
      <c r="AG19" s="36">
        <f t="shared" si="7"/>
        <v>27.225000000000001</v>
      </c>
      <c r="AH19" s="49">
        <f t="shared" si="3"/>
        <v>9.4049999999999994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144.45750000000001</v>
      </c>
      <c r="AP19" s="51"/>
      <c r="AQ19" s="63">
        <v>165</v>
      </c>
      <c r="AR19" s="64">
        <f>AC19-AE19-AG19-AJ19-AK19-AL19-AM19-AN19-AP19-AQ19</f>
        <v>8855.3424999999988</v>
      </c>
      <c r="AS19" s="52">
        <f t="shared" si="4"/>
        <v>58.263500000000001</v>
      </c>
      <c r="AT19" s="52">
        <f t="shared" si="5"/>
        <v>-106.73650000000001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74">
        <v>1908446147</v>
      </c>
      <c r="C20" s="174" t="s">
        <v>64</v>
      </c>
      <c r="D20" s="47">
        <v>5651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35">
        <f t="shared" si="6"/>
        <v>5651</v>
      </c>
      <c r="AD20" s="174">
        <f t="shared" si="0"/>
        <v>5651</v>
      </c>
      <c r="AE20" s="49">
        <f t="shared" si="1"/>
        <v>155.4025</v>
      </c>
      <c r="AF20" s="49">
        <f t="shared" si="2"/>
        <v>53.6845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155.4025</v>
      </c>
      <c r="AP20" s="51"/>
      <c r="AQ20" s="63">
        <v>50</v>
      </c>
      <c r="AR20" s="64">
        <f>AC20-AE20-AG20-AJ20-AK20-AL20-AM20-AN20-AP20-AQ20</f>
        <v>5445.5974999999999</v>
      </c>
      <c r="AS20" s="52">
        <f>AF20+AH20+AI20</f>
        <v>53.6845</v>
      </c>
      <c r="AT20" s="52">
        <f>AS20-AQ20-AN20</f>
        <v>3.6844999999999999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74">
        <v>1908446148</v>
      </c>
      <c r="C21" s="174" t="s">
        <v>59</v>
      </c>
      <c r="D21" s="47">
        <v>1541</v>
      </c>
      <c r="E21" s="48"/>
      <c r="F21" s="47"/>
      <c r="G21" s="48"/>
      <c r="H21" s="48"/>
      <c r="I21" s="48"/>
      <c r="J21" s="48"/>
      <c r="K21" s="48"/>
      <c r="L21" s="48"/>
      <c r="M21" s="48">
        <v>20</v>
      </c>
      <c r="N21" s="48"/>
      <c r="O21" s="48"/>
      <c r="P21" s="48">
        <v>50</v>
      </c>
      <c r="Q21" s="174"/>
      <c r="R21" s="174"/>
      <c r="S21" s="174">
        <v>10</v>
      </c>
      <c r="T21" s="174"/>
      <c r="U21" s="174"/>
      <c r="V21" s="174"/>
      <c r="W21" s="174"/>
      <c r="X21" s="174"/>
      <c r="Y21" s="174"/>
      <c r="Z21" s="174"/>
      <c r="AA21" s="174"/>
      <c r="AB21" s="174"/>
      <c r="AC21" s="35">
        <f t="shared" si="6"/>
        <v>4101</v>
      </c>
      <c r="AD21" s="174">
        <f t="shared" si="0"/>
        <v>1541</v>
      </c>
      <c r="AE21" s="49">
        <f t="shared" si="1"/>
        <v>42.377499999999998</v>
      </c>
      <c r="AF21" s="49">
        <f t="shared" si="2"/>
        <v>14.6395</v>
      </c>
      <c r="AG21" s="36">
        <f t="shared" si="7"/>
        <v>17.875</v>
      </c>
      <c r="AH21" s="49">
        <f t="shared" si="3"/>
        <v>6.1749999999999998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44.302500000000002</v>
      </c>
      <c r="AP21" s="51"/>
      <c r="AQ21" s="63">
        <v>50</v>
      </c>
      <c r="AR21" s="65">
        <f t="shared" si="10"/>
        <v>3990.7474999999999</v>
      </c>
      <c r="AS21" s="52">
        <f t="shared" ref="AS21:AS27" si="11">AF21+AH21+AI21</f>
        <v>20.814499999999999</v>
      </c>
      <c r="AT21" s="52">
        <f t="shared" ref="AT21:AT27" si="12">AS21-AQ21-AN21</f>
        <v>-29.185500000000001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74">
        <v>1908446149</v>
      </c>
      <c r="C22" s="66" t="s">
        <v>65</v>
      </c>
      <c r="D22" s="47">
        <v>11141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250</v>
      </c>
      <c r="Q22" s="174"/>
      <c r="R22" s="174"/>
      <c r="S22" s="174">
        <v>5</v>
      </c>
      <c r="T22" s="174"/>
      <c r="U22" s="174"/>
      <c r="V22" s="174"/>
      <c r="W22" s="174"/>
      <c r="X22" s="174"/>
      <c r="Y22" s="174"/>
      <c r="Z22" s="174"/>
      <c r="AA22" s="174"/>
      <c r="AB22" s="174"/>
      <c r="AC22" s="35">
        <f t="shared" si="6"/>
        <v>14346</v>
      </c>
      <c r="AD22" s="174">
        <f t="shared" si="0"/>
        <v>11141</v>
      </c>
      <c r="AE22" s="49">
        <f t="shared" si="1"/>
        <v>306.3775</v>
      </c>
      <c r="AF22" s="49">
        <f t="shared" si="2"/>
        <v>105.8395</v>
      </c>
      <c r="AG22" s="36">
        <f t="shared" si="7"/>
        <v>61.875</v>
      </c>
      <c r="AH22" s="49">
        <f t="shared" si="3"/>
        <v>21.375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313.2525</v>
      </c>
      <c r="AP22" s="51"/>
      <c r="AQ22" s="63">
        <v>107</v>
      </c>
      <c r="AR22" s="65">
        <f>AC22-AE22-AG22-AJ22-AK22-AL22-AM22-AN22-AP22-AQ22</f>
        <v>13870.747499999999</v>
      </c>
      <c r="AS22" s="52">
        <f>AF22+AH22+AI22</f>
        <v>127.2145</v>
      </c>
      <c r="AT22" s="52">
        <f>AS22-AQ22-AN22</f>
        <v>20.214500000000001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74">
        <v>1908446150</v>
      </c>
      <c r="C23" s="174" t="s">
        <v>66</v>
      </c>
      <c r="D23" s="47">
        <v>3187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35">
        <f t="shared" si="6"/>
        <v>3187</v>
      </c>
      <c r="AD23" s="174">
        <f t="shared" si="0"/>
        <v>3187</v>
      </c>
      <c r="AE23" s="49">
        <f t="shared" si="1"/>
        <v>87.642499999999998</v>
      </c>
      <c r="AF23" s="49">
        <f t="shared" si="2"/>
        <v>30.276499999999999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87.642499999999998</v>
      </c>
      <c r="AP23" s="51"/>
      <c r="AQ23" s="63">
        <v>30</v>
      </c>
      <c r="AR23" s="65">
        <f t="shared" si="10"/>
        <v>3069.3575000000001</v>
      </c>
      <c r="AS23" s="52">
        <f t="shared" si="11"/>
        <v>30.276499999999999</v>
      </c>
      <c r="AT23" s="52">
        <f t="shared" si="12"/>
        <v>0.27649999999999864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74">
        <v>1908446151</v>
      </c>
      <c r="C24" s="174" t="s">
        <v>67</v>
      </c>
      <c r="D24" s="47">
        <v>3084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74"/>
      <c r="R24" s="174"/>
      <c r="S24" s="174">
        <v>25</v>
      </c>
      <c r="T24" s="174"/>
      <c r="U24" s="174"/>
      <c r="V24" s="174"/>
      <c r="W24" s="174"/>
      <c r="X24" s="174"/>
      <c r="Y24" s="174"/>
      <c r="Z24" s="174"/>
      <c r="AA24" s="174"/>
      <c r="AB24" s="174"/>
      <c r="AC24" s="35">
        <f t="shared" si="6"/>
        <v>7859</v>
      </c>
      <c r="AD24" s="174">
        <f t="shared" si="0"/>
        <v>3084</v>
      </c>
      <c r="AE24" s="49">
        <f t="shared" si="1"/>
        <v>84.81</v>
      </c>
      <c r="AF24" s="49">
        <f t="shared" si="2"/>
        <v>29.297999999999998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74"/>
      <c r="AK24" s="174"/>
      <c r="AL24" s="67"/>
      <c r="AM24" s="67"/>
      <c r="AN24" s="37">
        <v>0</v>
      </c>
      <c r="AO24" s="38">
        <f t="shared" si="9"/>
        <v>84.81</v>
      </c>
      <c r="AP24" s="51"/>
      <c r="AQ24" s="63">
        <v>100</v>
      </c>
      <c r="AR24" s="65">
        <f t="shared" si="10"/>
        <v>7674.19</v>
      </c>
      <c r="AS24" s="52">
        <f t="shared" si="11"/>
        <v>29.297999999999998</v>
      </c>
      <c r="AT24" s="52">
        <f t="shared" si="12"/>
        <v>-70.701999999999998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74">
        <v>1908446152</v>
      </c>
      <c r="C25" s="174" t="s">
        <v>68</v>
      </c>
      <c r="D25" s="47">
        <v>5655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74"/>
      <c r="R25" s="174"/>
      <c r="S25" s="174">
        <v>30</v>
      </c>
      <c r="T25" s="174"/>
      <c r="U25" s="174"/>
      <c r="V25" s="174"/>
      <c r="W25" s="174"/>
      <c r="X25" s="174"/>
      <c r="Y25" s="174"/>
      <c r="Z25" s="174"/>
      <c r="AA25" s="174"/>
      <c r="AB25" s="174"/>
      <c r="AC25" s="35">
        <f t="shared" si="6"/>
        <v>11385</v>
      </c>
      <c r="AD25" s="174">
        <f t="shared" si="0"/>
        <v>5655</v>
      </c>
      <c r="AE25" s="49">
        <f t="shared" si="1"/>
        <v>155.51249999999999</v>
      </c>
      <c r="AF25" s="49">
        <f t="shared" si="2"/>
        <v>53.722499999999997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155.51249999999999</v>
      </c>
      <c r="AP25" s="51"/>
      <c r="AQ25" s="63">
        <v>50</v>
      </c>
      <c r="AR25" s="65">
        <f t="shared" si="10"/>
        <v>11179.487499999999</v>
      </c>
      <c r="AS25" s="52">
        <f t="shared" si="11"/>
        <v>53.722499999999997</v>
      </c>
      <c r="AT25" s="52">
        <f t="shared" si="12"/>
        <v>3.7224999999999966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74">
        <v>1908446153</v>
      </c>
      <c r="C26" s="68" t="s">
        <v>69</v>
      </c>
      <c r="D26" s="47">
        <v>3197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74"/>
      <c r="R26" s="174"/>
      <c r="S26" s="174">
        <v>16</v>
      </c>
      <c r="T26" s="174"/>
      <c r="U26" s="174"/>
      <c r="V26" s="174"/>
      <c r="W26" s="174"/>
      <c r="X26" s="174"/>
      <c r="Y26" s="174"/>
      <c r="Z26" s="174"/>
      <c r="AA26" s="174"/>
      <c r="AB26" s="174"/>
      <c r="AC26" s="35">
        <f t="shared" si="6"/>
        <v>6253</v>
      </c>
      <c r="AD26" s="174">
        <f t="shared" si="0"/>
        <v>3197</v>
      </c>
      <c r="AE26" s="49">
        <f t="shared" si="1"/>
        <v>87.917500000000004</v>
      </c>
      <c r="AF26" s="49">
        <f t="shared" si="2"/>
        <v>30.371499999999997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87.917500000000004</v>
      </c>
      <c r="AP26" s="51"/>
      <c r="AQ26" s="63">
        <v>65</v>
      </c>
      <c r="AR26" s="65">
        <f t="shared" si="10"/>
        <v>6100.0825000000004</v>
      </c>
      <c r="AS26" s="52">
        <f t="shared" si="11"/>
        <v>30.371499999999997</v>
      </c>
      <c r="AT26" s="52">
        <f t="shared" si="12"/>
        <v>-34.628500000000003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74">
        <v>1908446154</v>
      </c>
      <c r="C27" s="174" t="s">
        <v>70</v>
      </c>
      <c r="D27" s="47">
        <v>2070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35">
        <f t="shared" si="6"/>
        <v>2070</v>
      </c>
      <c r="AD27" s="174">
        <f t="shared" si="0"/>
        <v>2070</v>
      </c>
      <c r="AE27" s="49">
        <f t="shared" si="1"/>
        <v>56.924999999999997</v>
      </c>
      <c r="AF27" s="49">
        <f t="shared" si="2"/>
        <v>19.664999999999999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56.924999999999997</v>
      </c>
      <c r="AP27" s="51"/>
      <c r="AQ27" s="63">
        <v>20</v>
      </c>
      <c r="AR27" s="65">
        <f t="shared" si="10"/>
        <v>1993.075</v>
      </c>
      <c r="AS27" s="52">
        <f t="shared" si="11"/>
        <v>19.664999999999999</v>
      </c>
      <c r="AT27" s="52">
        <f t="shared" si="12"/>
        <v>-0.33500000000000085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81" t="s">
        <v>71</v>
      </c>
      <c r="B28" s="282"/>
      <c r="C28" s="282"/>
      <c r="D28" s="81">
        <f t="shared" ref="D28:K28" si="13">SUM(D7:D27)</f>
        <v>106157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80</v>
      </c>
      <c r="L28" s="81">
        <f t="shared" ref="L28:AT28" si="14">SUM(L7:L27)</f>
        <v>0</v>
      </c>
      <c r="M28" s="81">
        <f t="shared" si="14"/>
        <v>140</v>
      </c>
      <c r="N28" s="81">
        <f t="shared" si="14"/>
        <v>0</v>
      </c>
      <c r="O28" s="81">
        <f t="shared" si="14"/>
        <v>10</v>
      </c>
      <c r="P28" s="81">
        <f t="shared" si="14"/>
        <v>1300</v>
      </c>
      <c r="Q28" s="81">
        <f t="shared" si="14"/>
        <v>0</v>
      </c>
      <c r="R28" s="81">
        <f t="shared" si="14"/>
        <v>0</v>
      </c>
      <c r="S28" s="81">
        <f t="shared" si="14"/>
        <v>227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4</v>
      </c>
      <c r="AA28" s="81">
        <f t="shared" si="14"/>
        <v>10</v>
      </c>
      <c r="AB28" s="81">
        <f t="shared" si="14"/>
        <v>0</v>
      </c>
      <c r="AC28" s="82">
        <f t="shared" si="14"/>
        <v>166888</v>
      </c>
      <c r="AD28" s="82">
        <f t="shared" si="14"/>
        <v>106157</v>
      </c>
      <c r="AE28" s="82">
        <f t="shared" si="14"/>
        <v>2919.3175000000001</v>
      </c>
      <c r="AF28" s="82">
        <f t="shared" si="14"/>
        <v>1008.4915</v>
      </c>
      <c r="AG28" s="82">
        <f t="shared" si="14"/>
        <v>406.72500000000002</v>
      </c>
      <c r="AH28" s="82">
        <f t="shared" si="14"/>
        <v>140.505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2961.3924999999999</v>
      </c>
      <c r="AP28" s="82">
        <f t="shared" si="14"/>
        <v>0</v>
      </c>
      <c r="AQ28" s="84">
        <f t="shared" si="14"/>
        <v>1542</v>
      </c>
      <c r="AR28" s="85">
        <f t="shared" si="14"/>
        <v>162019.95749999999</v>
      </c>
      <c r="AS28" s="85">
        <f t="shared" si="14"/>
        <v>1148.9965</v>
      </c>
      <c r="AT28" s="85">
        <f t="shared" si="14"/>
        <v>-393.00350000000009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83" t="s">
        <v>72</v>
      </c>
      <c r="B29" s="287"/>
      <c r="C29" s="284"/>
      <c r="D29" s="90">
        <f>D4+D5-D28</f>
        <v>719984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1920</v>
      </c>
      <c r="L29" s="90">
        <f t="shared" si="15"/>
        <v>0</v>
      </c>
      <c r="M29" s="90">
        <f t="shared" si="15"/>
        <v>2430</v>
      </c>
      <c r="N29" s="90">
        <f t="shared" si="15"/>
        <v>0</v>
      </c>
      <c r="O29" s="90">
        <f t="shared" si="15"/>
        <v>1110</v>
      </c>
      <c r="P29" s="90">
        <f t="shared" si="15"/>
        <v>3700</v>
      </c>
      <c r="Q29" s="90">
        <f t="shared" si="15"/>
        <v>0</v>
      </c>
      <c r="R29" s="90">
        <f t="shared" si="15"/>
        <v>0</v>
      </c>
      <c r="S29" s="90">
        <f t="shared" si="15"/>
        <v>711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208</v>
      </c>
      <c r="AA29" s="90">
        <f t="shared" si="15"/>
        <v>264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77"/>
      <c r="E33" s="177"/>
      <c r="F33" s="177"/>
      <c r="G33" s="177"/>
      <c r="H33" s="177"/>
      <c r="I33" s="177"/>
      <c r="J33" s="177"/>
      <c r="K33" s="177"/>
      <c r="L33" s="113"/>
      <c r="M33" s="17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75"/>
      <c r="E34" s="175"/>
      <c r="F34" s="175"/>
      <c r="G34" s="175"/>
      <c r="H34" s="175"/>
      <c r="I34" s="175"/>
      <c r="J34" s="175"/>
      <c r="K34" s="175"/>
      <c r="L34" s="175"/>
      <c r="M34" s="17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75"/>
      <c r="E35" s="175"/>
      <c r="F35" s="175"/>
      <c r="G35" s="175"/>
      <c r="H35" s="175"/>
      <c r="I35" s="175"/>
      <c r="J35" s="175"/>
      <c r="K35" s="175"/>
      <c r="L35" s="175"/>
      <c r="M35" s="17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75"/>
      <c r="E36" s="175"/>
      <c r="F36" s="175"/>
      <c r="G36" s="175"/>
      <c r="H36" s="175"/>
      <c r="I36" s="175"/>
      <c r="J36" s="175"/>
      <c r="K36" s="175"/>
      <c r="L36" s="115"/>
      <c r="M36" s="177"/>
      <c r="O36" s="99"/>
      <c r="AR36" s="44"/>
      <c r="AS36" s="100"/>
      <c r="AT36" s="100"/>
    </row>
    <row r="37" spans="1:47" ht="15.75">
      <c r="A37" s="107"/>
      <c r="B37" s="107"/>
      <c r="C37" s="56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AR37" s="100"/>
      <c r="AS37" s="100"/>
      <c r="AT37" s="100"/>
    </row>
    <row r="38" spans="1:47" ht="15.75">
      <c r="A38" s="5"/>
      <c r="B38" s="5"/>
      <c r="C38" s="56"/>
      <c r="D38" s="175"/>
      <c r="E38" s="175"/>
      <c r="F38" s="175"/>
      <c r="G38" s="175"/>
      <c r="H38" s="175"/>
      <c r="I38" s="175"/>
      <c r="J38" s="175"/>
      <c r="K38" s="175"/>
      <c r="L38" s="115"/>
      <c r="M38" s="177"/>
      <c r="AR38" s="44"/>
      <c r="AS38" s="5"/>
      <c r="AT38" s="100"/>
    </row>
    <row r="39" spans="1:47" ht="15.75">
      <c r="A39" s="5"/>
      <c r="B39" s="5"/>
      <c r="C39" s="56"/>
      <c r="D39" s="176"/>
      <c r="E39" s="176"/>
      <c r="F39" s="176"/>
      <c r="G39" s="176"/>
      <c r="H39" s="176"/>
      <c r="I39" s="176"/>
      <c r="J39" s="176"/>
      <c r="K39" s="176"/>
      <c r="L39" s="17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31" priority="27" stopIfTrue="1" operator="greaterThan">
      <formula>0</formula>
    </cfRule>
  </conditionalFormatting>
  <conditionalFormatting sqref="AQ31">
    <cfRule type="cellIs" dxfId="130" priority="25" operator="greaterThan">
      <formula>$AQ$7:$AQ$18&lt;100</formula>
    </cfRule>
    <cfRule type="cellIs" dxfId="129" priority="26" operator="greaterThan">
      <formula>100</formula>
    </cfRule>
  </conditionalFormatting>
  <conditionalFormatting sqref="D29:J29 Q29:AB29 Q28:AA28 K4:P29">
    <cfRule type="cellIs" dxfId="128" priority="24" operator="equal">
      <formula>212030016606640</formula>
    </cfRule>
  </conditionalFormatting>
  <conditionalFormatting sqref="D29:J29 L29:AB29 L28:AA28 K4:K29">
    <cfRule type="cellIs" dxfId="127" priority="22" operator="equal">
      <formula>$K$4</formula>
    </cfRule>
    <cfRule type="cellIs" dxfId="126" priority="23" operator="equal">
      <formula>2120</formula>
    </cfRule>
  </conditionalFormatting>
  <conditionalFormatting sqref="D29:L29 M4:N29">
    <cfRule type="cellIs" dxfId="125" priority="20" operator="equal">
      <formula>$M$4</formula>
    </cfRule>
    <cfRule type="cellIs" dxfId="124" priority="21" operator="equal">
      <formula>300</formula>
    </cfRule>
  </conditionalFormatting>
  <conditionalFormatting sqref="O4:O29">
    <cfRule type="cellIs" dxfId="123" priority="18" operator="equal">
      <formula>$O$4</formula>
    </cfRule>
    <cfRule type="cellIs" dxfId="122" priority="19" operator="equal">
      <formula>1660</formula>
    </cfRule>
  </conditionalFormatting>
  <conditionalFormatting sqref="P4:P29">
    <cfRule type="cellIs" dxfId="121" priority="16" operator="equal">
      <formula>$P$4</formula>
    </cfRule>
    <cfRule type="cellIs" dxfId="120" priority="17" operator="equal">
      <formula>6640</formula>
    </cfRule>
  </conditionalFormatting>
  <conditionalFormatting sqref="AT6:AT28">
    <cfRule type="cellIs" dxfId="119" priority="15" operator="lessThan">
      <formula>0</formula>
    </cfRule>
  </conditionalFormatting>
  <conditionalFormatting sqref="AT7:AT18">
    <cfRule type="cellIs" dxfId="118" priority="12" operator="lessThan">
      <formula>0</formula>
    </cfRule>
    <cfRule type="cellIs" dxfId="117" priority="13" operator="lessThan">
      <formula>0</formula>
    </cfRule>
    <cfRule type="cellIs" dxfId="116" priority="14" operator="lessThan">
      <formula>0</formula>
    </cfRule>
  </conditionalFormatting>
  <conditionalFormatting sqref="L28:AA28 K4:K28">
    <cfRule type="cellIs" dxfId="115" priority="11" operator="equal">
      <formula>$K$4</formula>
    </cfRule>
  </conditionalFormatting>
  <conditionalFormatting sqref="D4 D6:D29">
    <cfRule type="cellIs" dxfId="114" priority="10" operator="equal">
      <formula>$D$4</formula>
    </cfRule>
  </conditionalFormatting>
  <conditionalFormatting sqref="S4:S29">
    <cfRule type="cellIs" dxfId="113" priority="9" operator="equal">
      <formula>$S$4</formula>
    </cfRule>
  </conditionalFormatting>
  <conditionalFormatting sqref="Z4:Z29">
    <cfRule type="cellIs" dxfId="112" priority="8" operator="equal">
      <formula>$Z$4</formula>
    </cfRule>
  </conditionalFormatting>
  <conditionalFormatting sqref="AA4:AA29">
    <cfRule type="cellIs" dxfId="111" priority="7" operator="equal">
      <formula>$AA$4</formula>
    </cfRule>
  </conditionalFormatting>
  <conditionalFormatting sqref="AB4:AB29">
    <cfRule type="cellIs" dxfId="110" priority="6" operator="equal">
      <formula>$AB$4</formula>
    </cfRule>
  </conditionalFormatting>
  <conditionalFormatting sqref="AB29">
    <cfRule type="cellIs" dxfId="109" priority="5" operator="equal">
      <formula>$AB$4</formula>
    </cfRule>
  </conditionalFormatting>
  <conditionalFormatting sqref="AT7:AT28">
    <cfRule type="cellIs" dxfId="108" priority="2" operator="lessThan">
      <formula>0</formula>
    </cfRule>
    <cfRule type="cellIs" dxfId="107" priority="3" operator="lessThan">
      <formula>0</formula>
    </cfRule>
    <cfRule type="cellIs" dxfId="106" priority="4" operator="lessThan">
      <formula>0</formula>
    </cfRule>
  </conditionalFormatting>
  <conditionalFormatting sqref="D5:AA5">
    <cfRule type="cellIs" dxfId="10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8" sqref="A8:XFD8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>
      <c r="A3" s="264" t="s">
        <v>130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7" t="s">
        <v>3</v>
      </c>
      <c r="B4" s="267"/>
      <c r="C4" s="192"/>
      <c r="D4" s="192">
        <v>719984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91">
        <v>1920</v>
      </c>
      <c r="L4" s="191">
        <v>0</v>
      </c>
      <c r="M4" s="267">
        <v>2430</v>
      </c>
      <c r="N4" s="267"/>
      <c r="O4" s="191">
        <v>1110</v>
      </c>
      <c r="P4" s="191">
        <v>3700</v>
      </c>
      <c r="Q4" s="3">
        <v>0</v>
      </c>
      <c r="R4" s="3">
        <v>0</v>
      </c>
      <c r="S4" s="3">
        <v>711</v>
      </c>
      <c r="T4" s="3"/>
      <c r="U4" s="3"/>
      <c r="V4" s="3"/>
      <c r="W4" s="3"/>
      <c r="X4" s="3"/>
      <c r="Y4" s="3"/>
      <c r="Z4" s="3">
        <v>208</v>
      </c>
      <c r="AA4" s="3">
        <v>264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192"/>
      <c r="D5" s="192">
        <v>623377</v>
      </c>
      <c r="E5" s="192"/>
      <c r="F5" s="192"/>
      <c r="G5" s="192"/>
      <c r="H5" s="192"/>
      <c r="I5" s="192"/>
      <c r="J5" s="192"/>
      <c r="K5" s="171"/>
      <c r="L5" s="171"/>
      <c r="M5" s="171"/>
      <c r="N5" s="171"/>
      <c r="O5" s="171"/>
      <c r="P5" s="171"/>
      <c r="Q5" s="192"/>
      <c r="R5" s="192"/>
      <c r="S5" s="192">
        <v>500</v>
      </c>
      <c r="T5" s="192"/>
      <c r="U5" s="192"/>
      <c r="V5" s="192"/>
      <c r="W5" s="192"/>
      <c r="X5" s="192"/>
      <c r="Y5" s="192"/>
      <c r="Z5" s="192"/>
      <c r="AA5" s="192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90">
        <v>1908446134</v>
      </c>
      <c r="C7" s="190" t="s">
        <v>51</v>
      </c>
      <c r="D7" s="32">
        <v>11286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100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>D7*1+E7*999+F7*499+G7*75+H7*50+I7*30+K7*20+L7*19+M7*10+P7*9+N7*10+J7*29+S7*191+V7*4744+W7*110+X7*450+Y7*110+Z7*191+AA7*182+AB7*182+U7*30+T7*350+R7*4+Q7*5+O7*9</f>
        <v>12932</v>
      </c>
      <c r="AD7" s="34">
        <f t="shared" ref="AD7:AD27" si="0">D7*1</f>
        <v>11286</v>
      </c>
      <c r="AE7" s="36">
        <f t="shared" ref="AE7:AE27" si="1">D7*2.75%</f>
        <v>310.36500000000001</v>
      </c>
      <c r="AF7" s="36">
        <f t="shared" ref="AF7:AF27" si="2">AD7*0.95%</f>
        <v>107.217</v>
      </c>
      <c r="AG7" s="36">
        <f>SUM(E7*999+F7*499+G7*75+H7*50+I7*30+K7*20+L7*19+M7*10+P7*9+N7*10+J7*29+R7*4+Q7*5+O7*9)*2.8%</f>
        <v>30.799999999999997</v>
      </c>
      <c r="AH7" s="36">
        <f t="shared" ref="AH7:AH27" si="3">SUM(E7*999+F7*499+G7*75+H7*50+I7*30+J7*29+K7*20+L7*19+M7*10+N7*10+O7*9+P7*9+Q7*5+R7*4)*0.95%</f>
        <v>10.45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313.66500000000002</v>
      </c>
      <c r="AP7" s="39"/>
      <c r="AQ7" s="40">
        <v>91</v>
      </c>
      <c r="AR7" s="41">
        <f>AC7-AE7-AG7-AJ7-AK7-AL7-AM7-AN7-AP7-AQ7</f>
        <v>12499.835000000001</v>
      </c>
      <c r="AS7" s="42">
        <f t="shared" ref="AS7:AS19" si="4">AF7+AH7+AI7</f>
        <v>117.667</v>
      </c>
      <c r="AT7" s="43">
        <f t="shared" ref="AT7:AT19" si="5">AS7-AQ7-AN7</f>
        <v>26.667000000000002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90">
        <v>1908446135</v>
      </c>
      <c r="C8" s="34" t="s">
        <v>52</v>
      </c>
      <c r="D8" s="47">
        <v>3180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100</v>
      </c>
      <c r="Q8" s="190"/>
      <c r="R8" s="190"/>
      <c r="S8" s="190">
        <v>4</v>
      </c>
      <c r="T8" s="190"/>
      <c r="U8" s="190"/>
      <c r="V8" s="190"/>
      <c r="W8" s="190"/>
      <c r="X8" s="190"/>
      <c r="Y8" s="190"/>
      <c r="Z8" s="190"/>
      <c r="AA8" s="190"/>
      <c r="AB8" s="190"/>
      <c r="AC8" s="35">
        <f t="shared" ref="AC8:AC27" si="6">D8*1+E8*999+F8*499+G8*75+H8*50+I8*30+K8*20+L8*19+M8*10+P8*9+N8*10+J8*29+S8*191+V8*4744+W8*110+X8*450+Y8*110+Z8*191+AA8*182+AB8*182+U8*30+T8*350+R8*4+Q8*5+O8*9</f>
        <v>6844</v>
      </c>
      <c r="AD8" s="190">
        <f t="shared" si="0"/>
        <v>3180</v>
      </c>
      <c r="AE8" s="49">
        <f t="shared" si="1"/>
        <v>87.45</v>
      </c>
      <c r="AF8" s="49">
        <f t="shared" si="2"/>
        <v>30.21</v>
      </c>
      <c r="AG8" s="36">
        <f t="shared" ref="AG8:AG27" si="7">SUM(E8*999+F8*499+G8*75+H8*50+I8*30+K8*20+L8*19+M8*10+P8*9+N8*10+J8*29+R8*4+Q8*5+O8*9)*2.75%</f>
        <v>79.75</v>
      </c>
      <c r="AH8" s="49">
        <f t="shared" si="3"/>
        <v>27.55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94.325000000000003</v>
      </c>
      <c r="AP8" s="51"/>
      <c r="AQ8" s="40">
        <v>81</v>
      </c>
      <c r="AR8" s="41">
        <f>AC8-AE8-AG8-AJ8-AK8-AL8-AM8-AN8-AP8-AQ8</f>
        <v>6595.8</v>
      </c>
      <c r="AS8" s="52">
        <f t="shared" si="4"/>
        <v>57.760000000000005</v>
      </c>
      <c r="AT8" s="53">
        <f t="shared" si="5"/>
        <v>-23.239999999999995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90">
        <v>1908446136</v>
      </c>
      <c r="C9" s="190" t="s">
        <v>53</v>
      </c>
      <c r="D9" s="47">
        <v>8224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90"/>
      <c r="R9" s="190"/>
      <c r="S9" s="190">
        <v>15</v>
      </c>
      <c r="T9" s="190"/>
      <c r="U9" s="190"/>
      <c r="V9" s="190"/>
      <c r="W9" s="190"/>
      <c r="X9" s="190"/>
      <c r="Y9" s="190"/>
      <c r="Z9" s="190"/>
      <c r="AA9" s="190"/>
      <c r="AB9" s="190"/>
      <c r="AC9" s="35">
        <f t="shared" si="6"/>
        <v>11089</v>
      </c>
      <c r="AD9" s="190">
        <f t="shared" si="0"/>
        <v>8224</v>
      </c>
      <c r="AE9" s="49">
        <f t="shared" si="1"/>
        <v>226.16</v>
      </c>
      <c r="AF9" s="49">
        <f t="shared" si="2"/>
        <v>78.128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226.16</v>
      </c>
      <c r="AP9" s="51"/>
      <c r="AQ9" s="40">
        <v>82</v>
      </c>
      <c r="AR9" s="41">
        <f t="shared" ref="AR9:AR27" si="10">AC9-AE9-AG9-AJ9-AK9-AL9-AM9-AN9-AP9-AQ9</f>
        <v>10780.84</v>
      </c>
      <c r="AS9" s="52">
        <f t="shared" si="4"/>
        <v>78.128</v>
      </c>
      <c r="AT9" s="53">
        <f t="shared" si="5"/>
        <v>-3.8719999999999999</v>
      </c>
      <c r="AU9" s="5"/>
      <c r="AV9" s="196" t="s">
        <v>119</v>
      </c>
      <c r="AW9" s="19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90">
        <v>1908446137</v>
      </c>
      <c r="C10" s="190" t="s">
        <v>54</v>
      </c>
      <c r="D10" s="47">
        <v>1599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90"/>
      <c r="R10" s="190"/>
      <c r="S10" s="190">
        <v>13</v>
      </c>
      <c r="T10" s="190"/>
      <c r="U10" s="190"/>
      <c r="V10" s="190"/>
      <c r="W10" s="190"/>
      <c r="X10" s="190"/>
      <c r="Y10" s="190"/>
      <c r="Z10" s="190"/>
      <c r="AA10" s="190"/>
      <c r="AB10" s="190"/>
      <c r="AC10" s="35">
        <f t="shared" si="6"/>
        <v>4082</v>
      </c>
      <c r="AD10" s="190">
        <f>D10*1</f>
        <v>1599</v>
      </c>
      <c r="AE10" s="49">
        <f>D10*2.75%</f>
        <v>43.972500000000004</v>
      </c>
      <c r="AF10" s="49">
        <f>AD10*0.95%</f>
        <v>15.1905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43.972500000000004</v>
      </c>
      <c r="AP10" s="51"/>
      <c r="AQ10" s="40">
        <v>13</v>
      </c>
      <c r="AR10" s="41">
        <f t="shared" si="10"/>
        <v>4025.0275000000001</v>
      </c>
      <c r="AS10" s="52">
        <f>AF10+AH10+AI10</f>
        <v>15.1905</v>
      </c>
      <c r="AT10" s="53">
        <f>AS10-AQ10-AN10</f>
        <v>2.1905000000000001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90">
        <v>1908446138</v>
      </c>
      <c r="C11" s="57" t="s">
        <v>97</v>
      </c>
      <c r="D11" s="47">
        <v>4419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90"/>
      <c r="R11" s="190"/>
      <c r="S11" s="190">
        <v>30</v>
      </c>
      <c r="T11" s="190"/>
      <c r="U11" s="190"/>
      <c r="V11" s="190"/>
      <c r="W11" s="190"/>
      <c r="X11" s="190"/>
      <c r="Y11" s="190"/>
      <c r="Z11" s="190"/>
      <c r="AA11" s="190">
        <v>15</v>
      </c>
      <c r="AB11" s="190"/>
      <c r="AC11" s="35">
        <f t="shared" si="6"/>
        <v>12879</v>
      </c>
      <c r="AD11" s="190">
        <f t="shared" si="0"/>
        <v>4419</v>
      </c>
      <c r="AE11" s="49">
        <f t="shared" si="1"/>
        <v>121.52249999999999</v>
      </c>
      <c r="AF11" s="49">
        <f t="shared" si="2"/>
        <v>41.980499999999999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121.52249999999999</v>
      </c>
      <c r="AP11" s="51"/>
      <c r="AQ11" s="40">
        <v>37</v>
      </c>
      <c r="AR11" s="41">
        <f t="shared" si="10"/>
        <v>12720.477500000001</v>
      </c>
      <c r="AS11" s="52">
        <f t="shared" si="4"/>
        <v>41.980499999999999</v>
      </c>
      <c r="AT11" s="53">
        <f t="shared" si="5"/>
        <v>4.9804999999999993</v>
      </c>
      <c r="AU11" s="5"/>
      <c r="AV11" s="196" t="s">
        <v>121</v>
      </c>
      <c r="AW11" s="19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90">
        <v>1908446139</v>
      </c>
      <c r="C12" s="190" t="s">
        <v>56</v>
      </c>
      <c r="D12" s="47">
        <v>4632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90"/>
      <c r="R12" s="190"/>
      <c r="S12" s="190">
        <v>15</v>
      </c>
      <c r="T12" s="190"/>
      <c r="U12" s="190"/>
      <c r="V12" s="190"/>
      <c r="W12" s="190"/>
      <c r="X12" s="190"/>
      <c r="Y12" s="190"/>
      <c r="Z12" s="190"/>
      <c r="AA12" s="190"/>
      <c r="AB12" s="190"/>
      <c r="AC12" s="35">
        <f>D12*1+E12*999+F12*499+G12*75+H12*50+I12*30+K12*20+L12*19+M12*10+P12*9+N12*10+J12*29+S12*191+V12*4744+W12*110+X12*450+Y12*110+Z12*191+AA12*182+AB12*182+U12*30+T12*350+R12*4+Q12*5+O12*9</f>
        <v>7497</v>
      </c>
      <c r="AD12" s="190">
        <f>D12*1</f>
        <v>4632</v>
      </c>
      <c r="AE12" s="49">
        <f>D12*2.75%</f>
        <v>127.38</v>
      </c>
      <c r="AF12" s="49">
        <f>AD12*0.95%</f>
        <v>44.003999999999998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127.38</v>
      </c>
      <c r="AP12" s="51"/>
      <c r="AQ12" s="40">
        <v>69</v>
      </c>
      <c r="AR12" s="41">
        <f t="shared" si="10"/>
        <v>7300.62</v>
      </c>
      <c r="AS12" s="52">
        <f>AF12+AH12+AI12</f>
        <v>44.003999999999998</v>
      </c>
      <c r="AT12" s="53">
        <f>AS12-AQ12-AN12</f>
        <v>-24.996000000000002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90">
        <v>1908446140</v>
      </c>
      <c r="C13" s="190" t="s">
        <v>57</v>
      </c>
      <c r="D13" s="47">
        <v>3291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200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35">
        <f>D13*1+E13*999+F13*499+G13*75+H13*50+I13*30+K13*20+L13*19+M13*10+P13*9+N13*10+J13*29+S13*191+V13*4744+W13*110+X13*450+Y13*110+Z13*191+AA13*182+AB13*182+U13*30+T13*350+R13*4+Q13*5+O13*9</f>
        <v>5091</v>
      </c>
      <c r="AD13" s="190">
        <f t="shared" si="0"/>
        <v>3291</v>
      </c>
      <c r="AE13" s="49">
        <f t="shared" si="1"/>
        <v>90.502499999999998</v>
      </c>
      <c r="AF13" s="49">
        <f t="shared" si="2"/>
        <v>31.264499999999998</v>
      </c>
      <c r="AG13" s="36">
        <f t="shared" si="7"/>
        <v>49.5</v>
      </c>
      <c r="AH13" s="49">
        <f t="shared" si="3"/>
        <v>17.099999999999998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96.002499999999998</v>
      </c>
      <c r="AP13" s="51"/>
      <c r="AQ13" s="40">
        <v>51</v>
      </c>
      <c r="AR13" s="41">
        <f t="shared" si="10"/>
        <v>4899.9975000000004</v>
      </c>
      <c r="AS13" s="52">
        <f t="shared" si="4"/>
        <v>48.364499999999992</v>
      </c>
      <c r="AT13" s="53">
        <f>AS13-AQ13-AN13</f>
        <v>-2.6355000000000075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90">
        <v>1908446141</v>
      </c>
      <c r="C14" s="190" t="s">
        <v>58</v>
      </c>
      <c r="D14" s="47">
        <v>5140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35">
        <f>D14*1+E14*999+F14*499+G14*75+H14*50+I14*30+K14*20+L14*19+M14*10+P14*9+N14*10+J14*29+S14*191+V14*4744+W14*110+X14*450+Y14*110+Z14*191+AA14*182+AB14*182+U14*30+T14*350+R14*4+Q14*5+O14*9</f>
        <v>5140</v>
      </c>
      <c r="AD14" s="190">
        <f t="shared" si="0"/>
        <v>5140</v>
      </c>
      <c r="AE14" s="49">
        <f t="shared" si="1"/>
        <v>141.35</v>
      </c>
      <c r="AF14" s="49">
        <f t="shared" si="2"/>
        <v>48.83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141.35</v>
      </c>
      <c r="AP14" s="51"/>
      <c r="AQ14" s="40">
        <v>118</v>
      </c>
      <c r="AR14" s="41">
        <f>AC14-AE14-AG14-AJ14-AK14-AL14-AM14-AN14-AP14-AQ14</f>
        <v>4880.6499999999996</v>
      </c>
      <c r="AS14" s="52">
        <f t="shared" si="4"/>
        <v>48.83</v>
      </c>
      <c r="AT14" s="60">
        <f t="shared" si="5"/>
        <v>-69.17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90">
        <v>1908446142</v>
      </c>
      <c r="C15" s="61" t="s">
        <v>59</v>
      </c>
      <c r="D15" s="47">
        <v>17177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90"/>
      <c r="R15" s="190"/>
      <c r="S15" s="190">
        <v>10</v>
      </c>
      <c r="T15" s="190"/>
      <c r="U15" s="190"/>
      <c r="V15" s="190"/>
      <c r="W15" s="190"/>
      <c r="X15" s="190"/>
      <c r="Y15" s="190"/>
      <c r="Z15" s="190"/>
      <c r="AA15" s="190"/>
      <c r="AB15" s="190"/>
      <c r="AC15" s="35">
        <f>D15*1+E15*999+F15*499+G15*75+H15*50+I15*30+K15*20+L15*19+M15*10+P15*9+N15*10+J15*29+S15*191+V15*4744+W15*110+X15*450+Y15*110+Z15*191+AA15*182+AB15*182+U15*30+T15*350+R15*4+Q15*5+O15*9</f>
        <v>19087</v>
      </c>
      <c r="AD15" s="190">
        <f t="shared" si="0"/>
        <v>17177</v>
      </c>
      <c r="AE15" s="49">
        <f t="shared" si="1"/>
        <v>472.36750000000001</v>
      </c>
      <c r="AF15" s="49">
        <f t="shared" si="2"/>
        <v>163.1815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472.36750000000001</v>
      </c>
      <c r="AP15" s="51"/>
      <c r="AQ15" s="40">
        <v>165</v>
      </c>
      <c r="AR15" s="41">
        <f t="shared" si="10"/>
        <v>18449.6325</v>
      </c>
      <c r="AS15" s="52">
        <f>AF15+AH15+AI15</f>
        <v>163.1815</v>
      </c>
      <c r="AT15" s="53">
        <f>AS15-AQ15-AN15</f>
        <v>-1.8185000000000002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90">
        <v>1908446143</v>
      </c>
      <c r="C16" s="190" t="s">
        <v>60</v>
      </c>
      <c r="D16" s="47">
        <v>13811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300</v>
      </c>
      <c r="Q16" s="190"/>
      <c r="R16" s="190"/>
      <c r="S16" s="190">
        <v>17</v>
      </c>
      <c r="T16" s="190"/>
      <c r="U16" s="190"/>
      <c r="V16" s="190"/>
      <c r="W16" s="190"/>
      <c r="X16" s="190"/>
      <c r="Y16" s="190"/>
      <c r="Z16" s="190"/>
      <c r="AA16" s="190"/>
      <c r="AB16" s="190"/>
      <c r="AC16" s="35">
        <f t="shared" si="6"/>
        <v>19758</v>
      </c>
      <c r="AD16" s="190">
        <f t="shared" si="0"/>
        <v>13811</v>
      </c>
      <c r="AE16" s="49">
        <f t="shared" si="1"/>
        <v>379.80250000000001</v>
      </c>
      <c r="AF16" s="49">
        <f t="shared" si="2"/>
        <v>131.2045</v>
      </c>
      <c r="AG16" s="36">
        <f t="shared" si="7"/>
        <v>74.25</v>
      </c>
      <c r="AH16" s="49">
        <f t="shared" si="3"/>
        <v>25.65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388.05250000000001</v>
      </c>
      <c r="AP16" s="51"/>
      <c r="AQ16" s="40">
        <v>123</v>
      </c>
      <c r="AR16" s="41">
        <f>AC16-AE16-AG16-AJ16-AK16-AL16-AM16-AN16-AP16-AQ16</f>
        <v>19180.947499999998</v>
      </c>
      <c r="AS16" s="52">
        <f t="shared" si="4"/>
        <v>156.8545</v>
      </c>
      <c r="AT16" s="53">
        <f t="shared" si="5"/>
        <v>33.854500000000002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90">
        <v>1908446144</v>
      </c>
      <c r="C17" s="61" t="s">
        <v>61</v>
      </c>
      <c r="D17" s="47">
        <v>5381</v>
      </c>
      <c r="E17" s="48"/>
      <c r="F17" s="47"/>
      <c r="G17" s="48"/>
      <c r="H17" s="48"/>
      <c r="I17" s="48"/>
      <c r="J17" s="48"/>
      <c r="K17" s="48">
        <v>70</v>
      </c>
      <c r="L17" s="48"/>
      <c r="M17" s="48">
        <v>80</v>
      </c>
      <c r="N17" s="48"/>
      <c r="O17" s="48"/>
      <c r="P17" s="48">
        <v>50</v>
      </c>
      <c r="Q17" s="190"/>
      <c r="R17" s="190"/>
      <c r="S17" s="190">
        <v>15</v>
      </c>
      <c r="T17" s="190"/>
      <c r="U17" s="190"/>
      <c r="V17" s="190"/>
      <c r="W17" s="190"/>
      <c r="X17" s="190"/>
      <c r="Y17" s="190"/>
      <c r="Z17" s="190"/>
      <c r="AA17" s="190"/>
      <c r="AB17" s="190"/>
      <c r="AC17" s="35">
        <f t="shared" si="6"/>
        <v>10896</v>
      </c>
      <c r="AD17" s="190">
        <f>D17*1</f>
        <v>5381</v>
      </c>
      <c r="AE17" s="49">
        <f>D17*2.75%</f>
        <v>147.97749999999999</v>
      </c>
      <c r="AF17" s="49">
        <f>AD17*0.95%</f>
        <v>51.119500000000002</v>
      </c>
      <c r="AG17" s="36">
        <f t="shared" si="7"/>
        <v>72.875</v>
      </c>
      <c r="AH17" s="49">
        <f t="shared" si="3"/>
        <v>25.175000000000001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153.47749999999999</v>
      </c>
      <c r="AP17" s="51"/>
      <c r="AQ17" s="40">
        <v>75</v>
      </c>
      <c r="AR17" s="41">
        <f>AC17-AE17-AG17-AJ17-AK17-AL17-AM17-AN17-AP17-AQ17</f>
        <v>10600.147499999999</v>
      </c>
      <c r="AS17" s="52">
        <f>AF17+AH17+AI17</f>
        <v>76.294499999999999</v>
      </c>
      <c r="AT17" s="53">
        <f>AS17-AQ17-AN17</f>
        <v>1.2944999999999993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90">
        <v>1908446145</v>
      </c>
      <c r="C18" s="57" t="s">
        <v>98</v>
      </c>
      <c r="D18" s="47">
        <v>1954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90"/>
      <c r="R18" s="190"/>
      <c r="S18" s="190">
        <v>5</v>
      </c>
      <c r="T18" s="190"/>
      <c r="U18" s="190"/>
      <c r="V18" s="190"/>
      <c r="W18" s="190"/>
      <c r="X18" s="190"/>
      <c r="Y18" s="190"/>
      <c r="Z18" s="190"/>
      <c r="AA18" s="190"/>
      <c r="AB18" s="190"/>
      <c r="AC18" s="35">
        <f t="shared" si="6"/>
        <v>2909</v>
      </c>
      <c r="AD18" s="190">
        <f>D18*1</f>
        <v>1954</v>
      </c>
      <c r="AE18" s="49">
        <f>D18*2.75%</f>
        <v>53.734999999999999</v>
      </c>
      <c r="AF18" s="49">
        <f>AD18*0.95%</f>
        <v>18.562999999999999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53.734999999999999</v>
      </c>
      <c r="AP18" s="51"/>
      <c r="AQ18" s="40">
        <v>100</v>
      </c>
      <c r="AR18" s="41">
        <f t="shared" si="10"/>
        <v>2755.2649999999999</v>
      </c>
      <c r="AS18" s="52">
        <f>AF18+AH18+AI18</f>
        <v>18.562999999999999</v>
      </c>
      <c r="AT18" s="53">
        <f>AS18-AQ18-AN18</f>
        <v>-81.436999999999998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90">
        <v>1908446146</v>
      </c>
      <c r="C19" s="190" t="s">
        <v>63</v>
      </c>
      <c r="D19" s="47">
        <v>8838</v>
      </c>
      <c r="E19" s="48"/>
      <c r="F19" s="47"/>
      <c r="G19" s="48"/>
      <c r="H19" s="48"/>
      <c r="I19" s="48"/>
      <c r="J19" s="48"/>
      <c r="K19" s="48">
        <v>50</v>
      </c>
      <c r="L19" s="48"/>
      <c r="M19" s="48">
        <v>50</v>
      </c>
      <c r="N19" s="48"/>
      <c r="O19" s="48"/>
      <c r="P19" s="48"/>
      <c r="Q19" s="190"/>
      <c r="R19" s="190"/>
      <c r="S19" s="190">
        <v>1</v>
      </c>
      <c r="T19" s="190"/>
      <c r="U19" s="190"/>
      <c r="V19" s="190"/>
      <c r="W19" s="190"/>
      <c r="X19" s="190"/>
      <c r="Y19" s="190"/>
      <c r="Z19" s="190"/>
      <c r="AA19" s="190"/>
      <c r="AB19" s="190"/>
      <c r="AC19" s="35">
        <f t="shared" si="6"/>
        <v>10529</v>
      </c>
      <c r="AD19" s="190">
        <f t="shared" si="0"/>
        <v>8838</v>
      </c>
      <c r="AE19" s="49">
        <f t="shared" si="1"/>
        <v>243.04499999999999</v>
      </c>
      <c r="AF19" s="49">
        <f t="shared" si="2"/>
        <v>83.960999999999999</v>
      </c>
      <c r="AG19" s="36">
        <f t="shared" si="7"/>
        <v>41.25</v>
      </c>
      <c r="AH19" s="49">
        <f t="shared" si="3"/>
        <v>14.25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245.79499999999999</v>
      </c>
      <c r="AP19" s="51"/>
      <c r="AQ19" s="63">
        <v>174</v>
      </c>
      <c r="AR19" s="64">
        <f>AC19-AE19-AG19-AJ19-AK19-AL19-AM19-AN19-AP19-AQ19</f>
        <v>10070.705</v>
      </c>
      <c r="AS19" s="52">
        <f t="shared" si="4"/>
        <v>98.210999999999999</v>
      </c>
      <c r="AT19" s="52">
        <f t="shared" si="5"/>
        <v>-75.789000000000001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90">
        <v>1908446147</v>
      </c>
      <c r="C20" s="190" t="s">
        <v>64</v>
      </c>
      <c r="D20" s="47">
        <v>3598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35">
        <f t="shared" si="6"/>
        <v>3598</v>
      </c>
      <c r="AD20" s="190">
        <f t="shared" si="0"/>
        <v>3598</v>
      </c>
      <c r="AE20" s="49">
        <f t="shared" si="1"/>
        <v>98.945000000000007</v>
      </c>
      <c r="AF20" s="49">
        <f t="shared" si="2"/>
        <v>34.180999999999997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98.945000000000007</v>
      </c>
      <c r="AP20" s="51"/>
      <c r="AQ20" s="63">
        <v>35</v>
      </c>
      <c r="AR20" s="64">
        <f>AC20-AE20-AG20-AJ20-AK20-AL20-AM20-AN20-AP20-AQ20</f>
        <v>3464.0549999999998</v>
      </c>
      <c r="AS20" s="52">
        <f>AF20+AH20+AI20</f>
        <v>34.180999999999997</v>
      </c>
      <c r="AT20" s="52">
        <f>AS20-AQ20-AN20</f>
        <v>-0.81900000000000261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90">
        <v>1908446148</v>
      </c>
      <c r="C21" s="190" t="s">
        <v>59</v>
      </c>
      <c r="D21" s="47">
        <v>1028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90"/>
      <c r="R21" s="190"/>
      <c r="S21" s="190">
        <v>24</v>
      </c>
      <c r="T21" s="190"/>
      <c r="U21" s="190"/>
      <c r="V21" s="190"/>
      <c r="W21" s="190"/>
      <c r="X21" s="190"/>
      <c r="Y21" s="190"/>
      <c r="Z21" s="190"/>
      <c r="AA21" s="190"/>
      <c r="AB21" s="190"/>
      <c r="AC21" s="35">
        <f t="shared" si="6"/>
        <v>5612</v>
      </c>
      <c r="AD21" s="190">
        <f t="shared" si="0"/>
        <v>1028</v>
      </c>
      <c r="AE21" s="49">
        <f t="shared" si="1"/>
        <v>28.27</v>
      </c>
      <c r="AF21" s="49">
        <f t="shared" si="2"/>
        <v>9.766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28.27</v>
      </c>
      <c r="AP21" s="51"/>
      <c r="AQ21" s="63">
        <v>84</v>
      </c>
      <c r="AR21" s="65">
        <f t="shared" si="10"/>
        <v>5499.73</v>
      </c>
      <c r="AS21" s="52">
        <f t="shared" ref="AS21:AS27" si="11">AF21+AH21+AI21</f>
        <v>9.766</v>
      </c>
      <c r="AT21" s="52">
        <f t="shared" ref="AT21:AT27" si="12">AS21-AQ21-AN21</f>
        <v>-74.233999999999995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90">
        <v>1908446149</v>
      </c>
      <c r="C22" s="66" t="s">
        <v>65</v>
      </c>
      <c r="D22" s="47">
        <v>10527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90"/>
      <c r="R22" s="190"/>
      <c r="S22" s="190">
        <v>30</v>
      </c>
      <c r="T22" s="190"/>
      <c r="U22" s="190"/>
      <c r="V22" s="190"/>
      <c r="W22" s="190"/>
      <c r="X22" s="190"/>
      <c r="Y22" s="190"/>
      <c r="Z22" s="190"/>
      <c r="AA22" s="190"/>
      <c r="AB22" s="190"/>
      <c r="AC22" s="35">
        <f t="shared" si="6"/>
        <v>16257</v>
      </c>
      <c r="AD22" s="190">
        <f t="shared" si="0"/>
        <v>10527</v>
      </c>
      <c r="AE22" s="49">
        <f t="shared" si="1"/>
        <v>289.49250000000001</v>
      </c>
      <c r="AF22" s="49">
        <f t="shared" si="2"/>
        <v>100.0065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289.49250000000001</v>
      </c>
      <c r="AP22" s="51"/>
      <c r="AQ22" s="63">
        <v>152</v>
      </c>
      <c r="AR22" s="65">
        <f>AC22-AE22-AG22-AJ22-AK22-AL22-AM22-AN22-AP22-AQ22</f>
        <v>15815.5075</v>
      </c>
      <c r="AS22" s="52">
        <f>AF22+AH22+AI22</f>
        <v>100.0065</v>
      </c>
      <c r="AT22" s="52">
        <f>AS22-AQ22-AN22</f>
        <v>-51.993499999999997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90">
        <v>1908446150</v>
      </c>
      <c r="C23" s="190" t="s">
        <v>66</v>
      </c>
      <c r="D23" s="47">
        <v>4933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35">
        <f t="shared" si="6"/>
        <v>4933</v>
      </c>
      <c r="AD23" s="190">
        <f t="shared" si="0"/>
        <v>4933</v>
      </c>
      <c r="AE23" s="49">
        <f t="shared" si="1"/>
        <v>135.6575</v>
      </c>
      <c r="AF23" s="49">
        <f t="shared" si="2"/>
        <v>46.863500000000002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135.6575</v>
      </c>
      <c r="AP23" s="51"/>
      <c r="AQ23" s="63">
        <v>50</v>
      </c>
      <c r="AR23" s="65">
        <f t="shared" si="10"/>
        <v>4747.3424999999997</v>
      </c>
      <c r="AS23" s="52">
        <f t="shared" si="11"/>
        <v>46.863500000000002</v>
      </c>
      <c r="AT23" s="52">
        <f t="shared" si="12"/>
        <v>-3.1364999999999981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90">
        <v>1908446151</v>
      </c>
      <c r="C24" s="190" t="s">
        <v>67</v>
      </c>
      <c r="D24" s="47">
        <v>12850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35">
        <f t="shared" si="6"/>
        <v>12850</v>
      </c>
      <c r="AD24" s="190">
        <f t="shared" si="0"/>
        <v>12850</v>
      </c>
      <c r="AE24" s="49">
        <f t="shared" si="1"/>
        <v>353.375</v>
      </c>
      <c r="AF24" s="49">
        <f t="shared" si="2"/>
        <v>122.075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90"/>
      <c r="AK24" s="190"/>
      <c r="AL24" s="67"/>
      <c r="AM24" s="67"/>
      <c r="AN24" s="37">
        <v>0</v>
      </c>
      <c r="AO24" s="38">
        <f t="shared" si="9"/>
        <v>353.375</v>
      </c>
      <c r="AP24" s="51"/>
      <c r="AQ24" s="63">
        <v>106</v>
      </c>
      <c r="AR24" s="65">
        <f t="shared" si="10"/>
        <v>12390.625</v>
      </c>
      <c r="AS24" s="52">
        <f t="shared" si="11"/>
        <v>122.075</v>
      </c>
      <c r="AT24" s="52">
        <f t="shared" si="12"/>
        <v>16.075000000000003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90">
        <v>1908446152</v>
      </c>
      <c r="C25" s="190" t="s">
        <v>68</v>
      </c>
      <c r="D25" s="47">
        <v>6273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35">
        <f t="shared" si="6"/>
        <v>6273</v>
      </c>
      <c r="AD25" s="190">
        <f t="shared" si="0"/>
        <v>6273</v>
      </c>
      <c r="AE25" s="49">
        <f t="shared" si="1"/>
        <v>172.50749999999999</v>
      </c>
      <c r="AF25" s="49">
        <f t="shared" si="2"/>
        <v>59.593499999999999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172.50749999999999</v>
      </c>
      <c r="AP25" s="51"/>
      <c r="AQ25" s="63">
        <v>60</v>
      </c>
      <c r="AR25" s="65">
        <f t="shared" si="10"/>
        <v>6040.4925000000003</v>
      </c>
      <c r="AS25" s="52">
        <f t="shared" si="11"/>
        <v>59.593499999999999</v>
      </c>
      <c r="AT25" s="52">
        <f t="shared" si="12"/>
        <v>-0.40650000000000119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90">
        <v>1908446153</v>
      </c>
      <c r="C26" s="68" t="s">
        <v>69</v>
      </c>
      <c r="D26" s="47">
        <v>3084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35">
        <f t="shared" si="6"/>
        <v>3084</v>
      </c>
      <c r="AD26" s="190">
        <f t="shared" si="0"/>
        <v>3084</v>
      </c>
      <c r="AE26" s="49">
        <f t="shared" si="1"/>
        <v>84.81</v>
      </c>
      <c r="AF26" s="49">
        <f t="shared" si="2"/>
        <v>29.297999999999998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84.81</v>
      </c>
      <c r="AP26" s="51"/>
      <c r="AQ26" s="63">
        <v>50</v>
      </c>
      <c r="AR26" s="65">
        <f t="shared" si="10"/>
        <v>2949.19</v>
      </c>
      <c r="AS26" s="52">
        <f t="shared" si="11"/>
        <v>29.297999999999998</v>
      </c>
      <c r="AT26" s="52">
        <f t="shared" si="12"/>
        <v>-20.702000000000002</v>
      </c>
      <c r="AU26" s="5">
        <v>-50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90">
        <v>1908446154</v>
      </c>
      <c r="C27" s="190" t="s">
        <v>70</v>
      </c>
      <c r="D27" s="47">
        <v>15000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90"/>
      <c r="R27" s="190"/>
      <c r="S27" s="190">
        <v>5</v>
      </c>
      <c r="T27" s="190"/>
      <c r="U27" s="190"/>
      <c r="V27" s="190"/>
      <c r="W27" s="190"/>
      <c r="X27" s="190"/>
      <c r="Y27" s="190"/>
      <c r="Z27" s="190"/>
      <c r="AA27" s="190"/>
      <c r="AB27" s="190"/>
      <c r="AC27" s="35">
        <f t="shared" si="6"/>
        <v>15955</v>
      </c>
      <c r="AD27" s="190">
        <f t="shared" si="0"/>
        <v>15000</v>
      </c>
      <c r="AE27" s="49">
        <f t="shared" si="1"/>
        <v>412.5</v>
      </c>
      <c r="AF27" s="49">
        <f t="shared" si="2"/>
        <v>142.5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412.5</v>
      </c>
      <c r="AP27" s="51"/>
      <c r="AQ27" s="63">
        <v>150</v>
      </c>
      <c r="AR27" s="65">
        <f t="shared" si="10"/>
        <v>15392.5</v>
      </c>
      <c r="AS27" s="52">
        <f t="shared" si="11"/>
        <v>142.5</v>
      </c>
      <c r="AT27" s="52">
        <f t="shared" si="12"/>
        <v>-7.5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81" t="s">
        <v>71</v>
      </c>
      <c r="B28" s="282"/>
      <c r="C28" s="282"/>
      <c r="D28" s="81">
        <f t="shared" ref="D28:K28" si="13">SUM(D7:D27)</f>
        <v>146225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170</v>
      </c>
      <c r="L28" s="81">
        <f t="shared" ref="L28:AT28" si="14">SUM(L7:L27)</f>
        <v>0</v>
      </c>
      <c r="M28" s="81">
        <f t="shared" si="14"/>
        <v>250</v>
      </c>
      <c r="N28" s="81">
        <f t="shared" si="14"/>
        <v>0</v>
      </c>
      <c r="O28" s="81">
        <f t="shared" si="14"/>
        <v>0</v>
      </c>
      <c r="P28" s="81">
        <f t="shared" si="14"/>
        <v>750</v>
      </c>
      <c r="Q28" s="81">
        <f t="shared" si="14"/>
        <v>0</v>
      </c>
      <c r="R28" s="81">
        <f t="shared" si="14"/>
        <v>0</v>
      </c>
      <c r="S28" s="81">
        <f t="shared" si="14"/>
        <v>184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18</v>
      </c>
      <c r="AB28" s="81">
        <f t="shared" si="14"/>
        <v>0</v>
      </c>
      <c r="AC28" s="82">
        <f t="shared" si="14"/>
        <v>197295</v>
      </c>
      <c r="AD28" s="82">
        <f t="shared" si="14"/>
        <v>146225</v>
      </c>
      <c r="AE28" s="82">
        <f t="shared" si="14"/>
        <v>4021.1875</v>
      </c>
      <c r="AF28" s="82">
        <f t="shared" si="14"/>
        <v>1389.1374999999998</v>
      </c>
      <c r="AG28" s="82">
        <f t="shared" si="14"/>
        <v>348.42500000000001</v>
      </c>
      <c r="AH28" s="82">
        <f t="shared" si="14"/>
        <v>120.175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4053.3625000000002</v>
      </c>
      <c r="AP28" s="82">
        <f t="shared" si="14"/>
        <v>0</v>
      </c>
      <c r="AQ28" s="84">
        <f t="shared" si="14"/>
        <v>1866</v>
      </c>
      <c r="AR28" s="85">
        <f t="shared" si="14"/>
        <v>191059.38750000001</v>
      </c>
      <c r="AS28" s="85">
        <f t="shared" si="14"/>
        <v>1509.3125</v>
      </c>
      <c r="AT28" s="85">
        <f t="shared" si="14"/>
        <v>-356.6875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83" t="s">
        <v>72</v>
      </c>
      <c r="B29" s="287"/>
      <c r="C29" s="284"/>
      <c r="D29" s="90">
        <f>D4+D5-D28</f>
        <v>1197136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1750</v>
      </c>
      <c r="L29" s="90">
        <f t="shared" si="15"/>
        <v>0</v>
      </c>
      <c r="M29" s="90">
        <f t="shared" si="15"/>
        <v>2180</v>
      </c>
      <c r="N29" s="90">
        <f t="shared" si="15"/>
        <v>0</v>
      </c>
      <c r="O29" s="90">
        <f t="shared" si="15"/>
        <v>1110</v>
      </c>
      <c r="P29" s="90">
        <f t="shared" si="15"/>
        <v>2950</v>
      </c>
      <c r="Q29" s="90">
        <f t="shared" si="15"/>
        <v>0</v>
      </c>
      <c r="R29" s="90">
        <f t="shared" si="15"/>
        <v>0</v>
      </c>
      <c r="S29" s="90">
        <f t="shared" si="15"/>
        <v>1027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208</v>
      </c>
      <c r="AA29" s="90">
        <f t="shared" si="15"/>
        <v>246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>
        <v>274</v>
      </c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95"/>
      <c r="E33" s="195"/>
      <c r="F33" s="195"/>
      <c r="G33" s="195"/>
      <c r="H33" s="195"/>
      <c r="I33" s="195"/>
      <c r="J33" s="195"/>
      <c r="K33" s="195"/>
      <c r="L33" s="113"/>
      <c r="M33" s="195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93"/>
      <c r="E34" s="193"/>
      <c r="F34" s="193"/>
      <c r="G34" s="193"/>
      <c r="H34" s="193"/>
      <c r="I34" s="193"/>
      <c r="J34" s="193"/>
      <c r="K34" s="193"/>
      <c r="L34" s="193"/>
      <c r="M34" s="195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93"/>
      <c r="E35" s="193"/>
      <c r="F35" s="193"/>
      <c r="G35" s="193"/>
      <c r="H35" s="193"/>
      <c r="I35" s="193"/>
      <c r="J35" s="193"/>
      <c r="K35" s="193"/>
      <c r="L35" s="193"/>
      <c r="M35" s="195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93"/>
      <c r="E36" s="193"/>
      <c r="F36" s="193"/>
      <c r="G36" s="193"/>
      <c r="H36" s="193"/>
      <c r="I36" s="193"/>
      <c r="J36" s="193"/>
      <c r="K36" s="193"/>
      <c r="L36" s="115"/>
      <c r="M36" s="195"/>
      <c r="O36" s="99"/>
      <c r="AR36" s="44"/>
      <c r="AS36" s="100"/>
      <c r="AT36" s="100"/>
    </row>
    <row r="37" spans="1:47" ht="15.75">
      <c r="A37" s="107"/>
      <c r="B37" s="107"/>
      <c r="C37" s="56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AR37" s="100"/>
      <c r="AS37" s="100"/>
      <c r="AT37" s="100"/>
    </row>
    <row r="38" spans="1:47" ht="15.75">
      <c r="A38" s="5"/>
      <c r="B38" s="5"/>
      <c r="C38" s="56"/>
      <c r="D38" s="193"/>
      <c r="E38" s="193"/>
      <c r="F38" s="193"/>
      <c r="G38" s="193"/>
      <c r="H38" s="193"/>
      <c r="I38" s="193"/>
      <c r="J38" s="193"/>
      <c r="K38" s="193"/>
      <c r="L38" s="115"/>
      <c r="M38" s="195"/>
      <c r="AR38" s="44"/>
      <c r="AS38" s="5"/>
      <c r="AT38" s="100"/>
    </row>
    <row r="39" spans="1:47" ht="15.75">
      <c r="A39" s="5"/>
      <c r="B39" s="5"/>
      <c r="C39" s="56"/>
      <c r="D39" s="194"/>
      <c r="E39" s="194"/>
      <c r="F39" s="194"/>
      <c r="G39" s="194"/>
      <c r="H39" s="194"/>
      <c r="I39" s="194"/>
      <c r="J39" s="194"/>
      <c r="K39" s="194"/>
      <c r="L39" s="194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04" priority="27" stopIfTrue="1" operator="greaterThan">
      <formula>0</formula>
    </cfRule>
  </conditionalFormatting>
  <conditionalFormatting sqref="AQ31">
    <cfRule type="cellIs" dxfId="103" priority="25" operator="greaterThan">
      <formula>$AQ$7:$AQ$18&lt;100</formula>
    </cfRule>
    <cfRule type="cellIs" dxfId="102" priority="26" operator="greaterThan">
      <formula>100</formula>
    </cfRule>
  </conditionalFormatting>
  <conditionalFormatting sqref="D29:J29 Q29:AB29 Q28:AA28 K4:P29">
    <cfRule type="cellIs" dxfId="101" priority="24" operator="equal">
      <formula>212030016606640</formula>
    </cfRule>
  </conditionalFormatting>
  <conditionalFormatting sqref="D29:J29 L29:AB29 L28:AA28 K4:K29">
    <cfRule type="cellIs" dxfId="100" priority="22" operator="equal">
      <formula>$K$4</formula>
    </cfRule>
    <cfRule type="cellIs" dxfId="99" priority="23" operator="equal">
      <formula>2120</formula>
    </cfRule>
  </conditionalFormatting>
  <conditionalFormatting sqref="D29:L29 M4:N29">
    <cfRule type="cellIs" dxfId="98" priority="20" operator="equal">
      <formula>$M$4</formula>
    </cfRule>
    <cfRule type="cellIs" dxfId="97" priority="21" operator="equal">
      <formula>300</formula>
    </cfRule>
  </conditionalFormatting>
  <conditionalFormatting sqref="O4:O29">
    <cfRule type="cellIs" dxfId="96" priority="18" operator="equal">
      <formula>$O$4</formula>
    </cfRule>
    <cfRule type="cellIs" dxfId="95" priority="19" operator="equal">
      <formula>1660</formula>
    </cfRule>
  </conditionalFormatting>
  <conditionalFormatting sqref="P4:P29">
    <cfRule type="cellIs" dxfId="94" priority="16" operator="equal">
      <formula>$P$4</formula>
    </cfRule>
    <cfRule type="cellIs" dxfId="93" priority="17" operator="equal">
      <formula>6640</formula>
    </cfRule>
  </conditionalFormatting>
  <conditionalFormatting sqref="AT6:AT28">
    <cfRule type="cellIs" dxfId="92" priority="15" operator="lessThan">
      <formula>0</formula>
    </cfRule>
  </conditionalFormatting>
  <conditionalFormatting sqref="AT7:AT18">
    <cfRule type="cellIs" dxfId="91" priority="12" operator="lessThan">
      <formula>0</formula>
    </cfRule>
    <cfRule type="cellIs" dxfId="90" priority="13" operator="lessThan">
      <formula>0</formula>
    </cfRule>
    <cfRule type="cellIs" dxfId="89" priority="14" operator="lessThan">
      <formula>0</formula>
    </cfRule>
  </conditionalFormatting>
  <conditionalFormatting sqref="L28:AA28 K4:K28">
    <cfRule type="cellIs" dxfId="88" priority="11" operator="equal">
      <formula>$K$4</formula>
    </cfRule>
  </conditionalFormatting>
  <conditionalFormatting sqref="D4 D6:D29">
    <cfRule type="cellIs" dxfId="87" priority="10" operator="equal">
      <formula>$D$4</formula>
    </cfRule>
  </conditionalFormatting>
  <conditionalFormatting sqref="S4:S29">
    <cfRule type="cellIs" dxfId="86" priority="9" operator="equal">
      <formula>$S$4</formula>
    </cfRule>
  </conditionalFormatting>
  <conditionalFormatting sqref="Z4:Z29">
    <cfRule type="cellIs" dxfId="85" priority="8" operator="equal">
      <formula>$Z$4</formula>
    </cfRule>
  </conditionalFormatting>
  <conditionalFormatting sqref="AA4:AA29">
    <cfRule type="cellIs" dxfId="84" priority="7" operator="equal">
      <formula>$AA$4</formula>
    </cfRule>
  </conditionalFormatting>
  <conditionalFormatting sqref="AB4:AB29">
    <cfRule type="cellIs" dxfId="83" priority="6" operator="equal">
      <formula>$AB$4</formula>
    </cfRule>
  </conditionalFormatting>
  <conditionalFormatting sqref="AB29">
    <cfRule type="cellIs" dxfId="82" priority="5" operator="equal">
      <formula>$AB$4</formula>
    </cfRule>
  </conditionalFormatting>
  <conditionalFormatting sqref="AT7:AT28">
    <cfRule type="cellIs" dxfId="81" priority="2" operator="lessThan">
      <formula>0</formula>
    </cfRule>
    <cfRule type="cellIs" dxfId="80" priority="3" operator="lessThan">
      <formula>0</formula>
    </cfRule>
    <cfRule type="cellIs" dxfId="79" priority="4" operator="lessThan">
      <formula>0</formula>
    </cfRule>
  </conditionalFormatting>
  <conditionalFormatting sqref="D5:AA5">
    <cfRule type="cellIs" dxfId="78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7" topLeftCell="AC8" activePane="bottomRight" state="frozen"/>
      <selection pane="topRight" activeCell="Z1" sqref="Z1"/>
      <selection pane="bottomLeft" activeCell="A8" sqref="A8"/>
      <selection pane="bottomRight" sqref="A1:XFD1048576"/>
    </sheetView>
  </sheetViews>
  <sheetFormatPr defaultRowHeight="15"/>
  <cols>
    <col min="1" max="1" width="7.4257812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3" style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>
      <c r="A3" s="264" t="s">
        <v>131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7" t="s">
        <v>3</v>
      </c>
      <c r="B4" s="267"/>
      <c r="C4" s="199"/>
      <c r="D4" s="199">
        <v>1197136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98">
        <v>1750</v>
      </c>
      <c r="L4" s="198">
        <v>0</v>
      </c>
      <c r="M4" s="267">
        <v>2180</v>
      </c>
      <c r="N4" s="267"/>
      <c r="O4" s="198">
        <v>1110</v>
      </c>
      <c r="P4" s="198">
        <v>2950</v>
      </c>
      <c r="Q4" s="3">
        <v>0</v>
      </c>
      <c r="R4" s="3">
        <v>0</v>
      </c>
      <c r="S4" s="3">
        <v>1027</v>
      </c>
      <c r="T4" s="3"/>
      <c r="U4" s="3"/>
      <c r="V4" s="3"/>
      <c r="W4" s="3"/>
      <c r="X4" s="3"/>
      <c r="Y4" s="3"/>
      <c r="Z4" s="3">
        <v>208</v>
      </c>
      <c r="AA4" s="3">
        <v>246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199"/>
      <c r="D5" s="199"/>
      <c r="E5" s="199"/>
      <c r="F5" s="199"/>
      <c r="G5" s="199"/>
      <c r="H5" s="199"/>
      <c r="I5" s="199"/>
      <c r="J5" s="199"/>
      <c r="K5" s="171"/>
      <c r="L5" s="171"/>
      <c r="M5" s="171"/>
      <c r="N5" s="171"/>
      <c r="O5" s="171"/>
      <c r="P5" s="171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46" t="s">
        <v>50</v>
      </c>
      <c r="AU6" s="236" t="s">
        <v>134</v>
      </c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200">
        <v>1908446134</v>
      </c>
      <c r="C7" s="200" t="s">
        <v>51</v>
      </c>
      <c r="D7" s="32">
        <v>18747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11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20848</v>
      </c>
      <c r="AD7" s="34">
        <f t="shared" ref="AD7:AD27" si="0">D7*1</f>
        <v>18747</v>
      </c>
      <c r="AE7" s="36">
        <f t="shared" ref="AE7:AE27" si="1">D7*2.75%</f>
        <v>515.54250000000002</v>
      </c>
      <c r="AF7" s="36">
        <f t="shared" ref="AF7:AF27" si="2">AD7*0.95%</f>
        <v>178.09649999999999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515.54250000000002</v>
      </c>
      <c r="AP7" s="39"/>
      <c r="AQ7" s="40">
        <v>103</v>
      </c>
      <c r="AR7" s="41">
        <f>AC7-AE7-AG7-AJ7-AK7-AL7-AM7-AN7-AP7-AQ7</f>
        <v>20229.4575</v>
      </c>
      <c r="AS7" s="42">
        <f t="shared" ref="AS7:AS19" si="4">AF7+AH7+AI7</f>
        <v>178.09649999999999</v>
      </c>
      <c r="AT7" s="237">
        <f t="shared" ref="AT7:AT19" si="5">AS7-AQ7-AN7</f>
        <v>75.096499999999992</v>
      </c>
      <c r="AU7" s="50">
        <v>90</v>
      </c>
      <c r="AV7" s="292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00">
        <v>1908446135</v>
      </c>
      <c r="C8" s="34" t="s">
        <v>52</v>
      </c>
      <c r="D8" s="47">
        <v>7819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00"/>
      <c r="R8" s="200"/>
      <c r="S8" s="200">
        <v>1</v>
      </c>
      <c r="T8" s="200"/>
      <c r="U8" s="200"/>
      <c r="V8" s="200"/>
      <c r="W8" s="200"/>
      <c r="X8" s="200"/>
      <c r="Y8" s="200"/>
      <c r="Z8" s="200"/>
      <c r="AA8" s="200"/>
      <c r="AB8" s="200"/>
      <c r="AC8" s="35">
        <f t="shared" ref="AC8:AC27" si="6">D8*1+E8*999+F8*499+G8*75+H8*50+I8*30+K8*20+L8*19+M8*10+P8*9+N8*10+J8*29+S8*191+V8*4744+W8*110+X8*450+Y8*110+Z8*191+AA8*182+AB8*182+U8*30+T8*350+R8*4+Q8*5+O8*9</f>
        <v>8010</v>
      </c>
      <c r="AD8" s="200">
        <f t="shared" si="0"/>
        <v>7819</v>
      </c>
      <c r="AE8" s="49">
        <f t="shared" si="1"/>
        <v>215.02250000000001</v>
      </c>
      <c r="AF8" s="49">
        <f t="shared" si="2"/>
        <v>74.280500000000004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215.02250000000001</v>
      </c>
      <c r="AP8" s="51"/>
      <c r="AQ8" s="40">
        <v>70</v>
      </c>
      <c r="AR8" s="41">
        <f>AC8-AE8-AG8-AJ8-AK8-AL8-AM8-AN8-AP8-AQ8</f>
        <v>7724.9775</v>
      </c>
      <c r="AS8" s="52">
        <f t="shared" si="4"/>
        <v>74.280500000000004</v>
      </c>
      <c r="AT8" s="238">
        <f t="shared" si="5"/>
        <v>4.2805000000000035</v>
      </c>
      <c r="AU8" s="102">
        <v>54</v>
      </c>
      <c r="AV8" s="242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00">
        <v>1908446136</v>
      </c>
      <c r="C9" s="200" t="s">
        <v>53</v>
      </c>
      <c r="D9" s="47">
        <v>26648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35">
        <f t="shared" si="6"/>
        <v>26648</v>
      </c>
      <c r="AD9" s="200">
        <f t="shared" si="0"/>
        <v>26648</v>
      </c>
      <c r="AE9" s="49">
        <f t="shared" si="1"/>
        <v>732.82</v>
      </c>
      <c r="AF9" s="49">
        <f t="shared" si="2"/>
        <v>253.15600000000001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732.82</v>
      </c>
      <c r="AP9" s="51"/>
      <c r="AQ9" s="40">
        <v>147</v>
      </c>
      <c r="AR9" s="41">
        <f t="shared" ref="AR9:AR27" si="10">AC9-AE9-AG9-AJ9-AK9-AL9-AM9-AN9-AP9-AQ9</f>
        <v>25768.18</v>
      </c>
      <c r="AS9" s="52">
        <f t="shared" si="4"/>
        <v>253.15600000000001</v>
      </c>
      <c r="AT9" s="238">
        <f t="shared" si="5"/>
        <v>106.15600000000001</v>
      </c>
      <c r="AU9" s="102">
        <v>198</v>
      </c>
      <c r="AV9" s="243" t="s">
        <v>119</v>
      </c>
      <c r="AW9" s="19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200">
        <v>1908446137</v>
      </c>
      <c r="C10" s="200" t="s">
        <v>54</v>
      </c>
      <c r="D10" s="47">
        <v>12745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70</v>
      </c>
      <c r="Q10" s="200"/>
      <c r="R10" s="200"/>
      <c r="S10" s="200">
        <v>10</v>
      </c>
      <c r="T10" s="200"/>
      <c r="U10" s="200"/>
      <c r="V10" s="200"/>
      <c r="W10" s="200"/>
      <c r="X10" s="200"/>
      <c r="Y10" s="200"/>
      <c r="Z10" s="200">
        <v>1</v>
      </c>
      <c r="AA10" s="200"/>
      <c r="AB10" s="200"/>
      <c r="AC10" s="35">
        <f t="shared" si="6"/>
        <v>15476</v>
      </c>
      <c r="AD10" s="200">
        <f>D10*1</f>
        <v>12745</v>
      </c>
      <c r="AE10" s="49">
        <f>D10*2.75%</f>
        <v>350.48750000000001</v>
      </c>
      <c r="AF10" s="49">
        <f>AD10*0.95%</f>
        <v>121.0775</v>
      </c>
      <c r="AG10" s="36">
        <f t="shared" si="7"/>
        <v>17.324999999999999</v>
      </c>
      <c r="AH10" s="49">
        <f t="shared" si="3"/>
        <v>5.9849999999999994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352.41250000000002</v>
      </c>
      <c r="AP10" s="51"/>
      <c r="AQ10" s="40">
        <v>73</v>
      </c>
      <c r="AR10" s="41">
        <f t="shared" si="10"/>
        <v>15035.1875</v>
      </c>
      <c r="AS10" s="52">
        <f>AF10+AH10+AI10</f>
        <v>127.0625</v>
      </c>
      <c r="AT10" s="238">
        <f>AS10-AQ10-AN10</f>
        <v>54.0625</v>
      </c>
      <c r="AU10" s="102">
        <v>54</v>
      </c>
      <c r="AV10" s="244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00">
        <v>1908446138</v>
      </c>
      <c r="C11" s="57" t="s">
        <v>97</v>
      </c>
      <c r="D11" s="47">
        <v>11157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200"/>
      <c r="R11" s="200"/>
      <c r="S11" s="200">
        <v>1</v>
      </c>
      <c r="T11" s="200"/>
      <c r="U11" s="200"/>
      <c r="V11" s="200"/>
      <c r="W11" s="200"/>
      <c r="X11" s="200"/>
      <c r="Y11" s="200"/>
      <c r="Z11" s="200"/>
      <c r="AA11" s="200"/>
      <c r="AB11" s="200"/>
      <c r="AC11" s="35">
        <f t="shared" si="6"/>
        <v>11348</v>
      </c>
      <c r="AD11" s="200">
        <f t="shared" si="0"/>
        <v>11157</v>
      </c>
      <c r="AE11" s="49">
        <f t="shared" si="1"/>
        <v>306.8175</v>
      </c>
      <c r="AF11" s="49">
        <f t="shared" si="2"/>
        <v>105.9915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306.8175</v>
      </c>
      <c r="AP11" s="51"/>
      <c r="AQ11" s="40">
        <v>84</v>
      </c>
      <c r="AR11" s="41">
        <f t="shared" si="10"/>
        <v>10957.182500000001</v>
      </c>
      <c r="AS11" s="52">
        <f t="shared" si="4"/>
        <v>105.9915</v>
      </c>
      <c r="AT11" s="238">
        <f t="shared" si="5"/>
        <v>21.991500000000002</v>
      </c>
      <c r="AU11" s="102">
        <v>72</v>
      </c>
      <c r="AV11" s="243" t="s">
        <v>121</v>
      </c>
      <c r="AW11" s="19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00">
        <v>1908446139</v>
      </c>
      <c r="C12" s="200" t="s">
        <v>56</v>
      </c>
      <c r="D12" s="47">
        <v>13351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35">
        <f>D12*1+E12*999+F12*499+G12*75+H12*50+I12*30+K12*20+L12*19+M12*10+P12*9+N12*10+J12*29+S12*191+V12*4744+W12*110+X12*450+Y12*110+Z12*191+AA12*182+AB12*182+U12*30+T12*350+R12*4+Q12*5+O12*9</f>
        <v>13351</v>
      </c>
      <c r="AD12" s="200">
        <f>D12*1</f>
        <v>13351</v>
      </c>
      <c r="AE12" s="49">
        <f>D12*2.75%</f>
        <v>367.15249999999997</v>
      </c>
      <c r="AF12" s="49">
        <f>AD12*0.95%</f>
        <v>126.83449999999999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367.15249999999997</v>
      </c>
      <c r="AP12" s="51"/>
      <c r="AQ12" s="40">
        <v>75</v>
      </c>
      <c r="AR12" s="41">
        <f t="shared" si="10"/>
        <v>12908.8475</v>
      </c>
      <c r="AS12" s="52">
        <f>AF12+AH12+AI12</f>
        <v>126.83449999999999</v>
      </c>
      <c r="AT12" s="238">
        <f>AS12-AQ12-AN12</f>
        <v>51.834499999999991</v>
      </c>
      <c r="AU12" s="102">
        <v>108</v>
      </c>
      <c r="AV12" s="245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00">
        <v>1908446140</v>
      </c>
      <c r="C13" s="200" t="s">
        <v>57</v>
      </c>
      <c r="D13" s="47">
        <v>11455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35">
        <f>D13*1+E13*999+F13*499+G13*75+H13*50+I13*30+K13*20+L13*19+M13*10+P13*9+N13*10+J13*29+S13*191+V13*4744+W13*110+X13*450+Y13*110+Z13*191+AA13*182+AB13*182+U13*30+T13*350+R13*4+Q13*5+O13*9</f>
        <v>11455</v>
      </c>
      <c r="AD13" s="200">
        <f t="shared" si="0"/>
        <v>11455</v>
      </c>
      <c r="AE13" s="49">
        <f t="shared" si="1"/>
        <v>315.01249999999999</v>
      </c>
      <c r="AF13" s="49">
        <f t="shared" si="2"/>
        <v>108.82249999999999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315.01249999999999</v>
      </c>
      <c r="AP13" s="51"/>
      <c r="AQ13" s="40">
        <v>80</v>
      </c>
      <c r="AR13" s="41">
        <f t="shared" si="10"/>
        <v>11059.987499999999</v>
      </c>
      <c r="AS13" s="52">
        <f t="shared" si="4"/>
        <v>108.82249999999999</v>
      </c>
      <c r="AT13" s="238">
        <f>AS13-AQ13-AN13</f>
        <v>28.822499999999991</v>
      </c>
      <c r="AU13" s="102">
        <v>72</v>
      </c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00">
        <v>1908446141</v>
      </c>
      <c r="C14" s="200" t="s">
        <v>58</v>
      </c>
      <c r="D14" s="47">
        <v>42101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35">
        <f>D14*1+E14*999+F14*499+G14*75+H14*50+I14*30+K14*20+L14*19+M14*10+P14*9+N14*10+J14*29+S14*191+V14*4744+W14*110+X14*450+Y14*110+Z14*191+AA14*182+AB14*182+U14*30+T14*350+R14*4+Q14*5+O14*9</f>
        <v>42101</v>
      </c>
      <c r="AD14" s="200">
        <f t="shared" si="0"/>
        <v>42101</v>
      </c>
      <c r="AE14" s="49">
        <f t="shared" si="1"/>
        <v>1157.7774999999999</v>
      </c>
      <c r="AF14" s="49">
        <f t="shared" si="2"/>
        <v>399.95949999999999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1157.7774999999999</v>
      </c>
      <c r="AP14" s="51"/>
      <c r="AQ14" s="40">
        <v>160</v>
      </c>
      <c r="AR14" s="41">
        <f>AC14-AE14-AG14-AJ14-AK14-AL14-AM14-AN14-AP14-AQ14</f>
        <v>40783.222500000003</v>
      </c>
      <c r="AS14" s="52">
        <f t="shared" si="4"/>
        <v>399.95949999999999</v>
      </c>
      <c r="AT14" s="239">
        <f t="shared" si="5"/>
        <v>239.95949999999999</v>
      </c>
      <c r="AU14" s="102">
        <v>330</v>
      </c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00">
        <v>1908446142</v>
      </c>
      <c r="C15" s="61" t="s">
        <v>59</v>
      </c>
      <c r="D15" s="47">
        <v>31258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200"/>
      <c r="R15" s="200"/>
      <c r="S15" s="200">
        <v>16</v>
      </c>
      <c r="T15" s="200"/>
      <c r="U15" s="200"/>
      <c r="V15" s="200"/>
      <c r="W15" s="200"/>
      <c r="X15" s="200"/>
      <c r="Y15" s="200"/>
      <c r="Z15" s="200"/>
      <c r="AA15" s="200"/>
      <c r="AB15" s="200"/>
      <c r="AC15" s="35">
        <f>D15*1+E15*999+F15*499+G15*75+H15*50+I15*30+K15*20+L15*19+M15*10+P15*9+N15*10+J15*29+S15*191+V15*4744+W15*110+X15*450+Y15*110+Z15*191+AA15*182+AB15*182+U15*30+T15*350+R15*4+Q15*5+O15*9</f>
        <v>34314</v>
      </c>
      <c r="AD15" s="200">
        <f t="shared" si="0"/>
        <v>31258</v>
      </c>
      <c r="AE15" s="49">
        <f t="shared" si="1"/>
        <v>859.59500000000003</v>
      </c>
      <c r="AF15" s="49">
        <f t="shared" si="2"/>
        <v>296.95099999999996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859.59500000000003</v>
      </c>
      <c r="AP15" s="51"/>
      <c r="AQ15" s="40">
        <v>240</v>
      </c>
      <c r="AR15" s="41">
        <f t="shared" si="10"/>
        <v>33214.404999999999</v>
      </c>
      <c r="AS15" s="52">
        <f>AF15+AH15+AI15</f>
        <v>296.95099999999996</v>
      </c>
      <c r="AT15" s="238">
        <f>AS15-AQ15-AN15</f>
        <v>56.950999999999965</v>
      </c>
      <c r="AU15" s="102">
        <v>162</v>
      </c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00">
        <v>1908446143</v>
      </c>
      <c r="C16" s="200" t="s">
        <v>60</v>
      </c>
      <c r="D16" s="47">
        <v>11155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35">
        <f t="shared" si="6"/>
        <v>11155</v>
      </c>
      <c r="AD16" s="200">
        <f t="shared" si="0"/>
        <v>11155</v>
      </c>
      <c r="AE16" s="49">
        <f t="shared" si="1"/>
        <v>306.76249999999999</v>
      </c>
      <c r="AF16" s="49">
        <f t="shared" si="2"/>
        <v>105.9725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306.76249999999999</v>
      </c>
      <c r="AP16" s="51"/>
      <c r="AQ16" s="40">
        <v>188</v>
      </c>
      <c r="AR16" s="41">
        <f>AC16-AE16-AG16-AJ16-AK16-AL16-AM16-AN16-AP16-AQ16</f>
        <v>10660.237499999999</v>
      </c>
      <c r="AS16" s="52">
        <f t="shared" si="4"/>
        <v>105.9725</v>
      </c>
      <c r="AT16" s="238">
        <f t="shared" si="5"/>
        <v>-82.027500000000003</v>
      </c>
      <c r="AU16" s="102">
        <v>54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00">
        <v>1908446144</v>
      </c>
      <c r="C17" s="61" t="s">
        <v>61</v>
      </c>
      <c r="D17" s="47">
        <v>30000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35">
        <f t="shared" si="6"/>
        <v>30000</v>
      </c>
      <c r="AD17" s="200">
        <f>D17*1</f>
        <v>30000</v>
      </c>
      <c r="AE17" s="49">
        <f>D17*2.75%</f>
        <v>825</v>
      </c>
      <c r="AF17" s="49">
        <f>AD17*0.95%</f>
        <v>285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825</v>
      </c>
      <c r="AP17" s="51"/>
      <c r="AQ17" s="40">
        <v>190</v>
      </c>
      <c r="AR17" s="41">
        <f>AC17-AE17-AG17-AJ17-AK17-AL17-AM17-AN17-AP17-AQ17</f>
        <v>28985</v>
      </c>
      <c r="AS17" s="52">
        <f>AF17+AH17+AI17</f>
        <v>285</v>
      </c>
      <c r="AT17" s="238">
        <f>AS17-AQ17-AN17</f>
        <v>95</v>
      </c>
      <c r="AU17" s="102">
        <v>171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200">
        <v>1908446145</v>
      </c>
      <c r="C18" s="57" t="s">
        <v>98</v>
      </c>
      <c r="D18" s="47">
        <v>11986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200"/>
      <c r="R18" s="200"/>
      <c r="S18" s="200">
        <v>7</v>
      </c>
      <c r="T18" s="200"/>
      <c r="U18" s="200"/>
      <c r="V18" s="200"/>
      <c r="W18" s="200"/>
      <c r="X18" s="200"/>
      <c r="Y18" s="200"/>
      <c r="Z18" s="200"/>
      <c r="AA18" s="200"/>
      <c r="AB18" s="200"/>
      <c r="AC18" s="35">
        <f t="shared" si="6"/>
        <v>13323</v>
      </c>
      <c r="AD18" s="200">
        <f>D18*1</f>
        <v>11986</v>
      </c>
      <c r="AE18" s="49">
        <f>D18*2.75%</f>
        <v>329.61500000000001</v>
      </c>
      <c r="AF18" s="49">
        <f>AD18*0.95%</f>
        <v>113.86699999999999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329.61500000000001</v>
      </c>
      <c r="AP18" s="51"/>
      <c r="AQ18" s="40">
        <v>100</v>
      </c>
      <c r="AR18" s="41">
        <f t="shared" si="10"/>
        <v>12893.385</v>
      </c>
      <c r="AS18" s="52">
        <f>AF18+AH18+AI18</f>
        <v>113.86699999999999</v>
      </c>
      <c r="AT18" s="238">
        <f>AS18-AQ18-AN18</f>
        <v>13.86699999999999</v>
      </c>
      <c r="AU18" s="102">
        <v>54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00">
        <v>1908446146</v>
      </c>
      <c r="C19" s="200" t="s">
        <v>63</v>
      </c>
      <c r="D19" s="47">
        <v>29142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35">
        <f t="shared" si="6"/>
        <v>29142</v>
      </c>
      <c r="AD19" s="200">
        <f t="shared" si="0"/>
        <v>29142</v>
      </c>
      <c r="AE19" s="49">
        <f t="shared" si="1"/>
        <v>801.40499999999997</v>
      </c>
      <c r="AF19" s="49">
        <f t="shared" si="2"/>
        <v>276.84899999999999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801.40499999999997</v>
      </c>
      <c r="AP19" s="51"/>
      <c r="AQ19" s="63">
        <v>191</v>
      </c>
      <c r="AR19" s="64">
        <f>AC19-AE19-AG19-AJ19-AK19-AL19-AM19-AN19-AP19-AQ19</f>
        <v>28149.595000000001</v>
      </c>
      <c r="AS19" s="52">
        <f t="shared" si="4"/>
        <v>276.84899999999999</v>
      </c>
      <c r="AT19" s="240">
        <f t="shared" si="5"/>
        <v>85.84899999999999</v>
      </c>
      <c r="AU19" s="102">
        <v>229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00">
        <v>1908446147</v>
      </c>
      <c r="C20" s="200" t="s">
        <v>64</v>
      </c>
      <c r="D20" s="47">
        <v>11411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35">
        <f t="shared" si="6"/>
        <v>11411</v>
      </c>
      <c r="AD20" s="200">
        <f t="shared" si="0"/>
        <v>11411</v>
      </c>
      <c r="AE20" s="49">
        <f t="shared" si="1"/>
        <v>313.80250000000001</v>
      </c>
      <c r="AF20" s="49">
        <f t="shared" si="2"/>
        <v>108.4045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313.80250000000001</v>
      </c>
      <c r="AP20" s="51"/>
      <c r="AQ20" s="63">
        <v>100</v>
      </c>
      <c r="AR20" s="64">
        <f>AC20-AE20-AG20-AJ20-AK20-AL20-AM20-AN20-AP20-AQ20</f>
        <v>10997.1975</v>
      </c>
      <c r="AS20" s="52">
        <f>AF20+AH20+AI20</f>
        <v>108.4045</v>
      </c>
      <c r="AT20" s="240">
        <f>AS20-AQ20-AN20</f>
        <v>8.4044999999999987</v>
      </c>
      <c r="AU20" s="102">
        <v>113</v>
      </c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00">
        <v>1908446148</v>
      </c>
      <c r="C21" s="200" t="s">
        <v>59</v>
      </c>
      <c r="D21" s="47">
        <v>6193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00"/>
      <c r="R21" s="200"/>
      <c r="S21" s="200">
        <v>38</v>
      </c>
      <c r="T21" s="200"/>
      <c r="U21" s="200"/>
      <c r="V21" s="200"/>
      <c r="W21" s="200"/>
      <c r="X21" s="200"/>
      <c r="Y21" s="200"/>
      <c r="Z21" s="200"/>
      <c r="AA21" s="200"/>
      <c r="AB21" s="200"/>
      <c r="AC21" s="35">
        <f t="shared" si="6"/>
        <v>13451</v>
      </c>
      <c r="AD21" s="200">
        <f t="shared" si="0"/>
        <v>6193</v>
      </c>
      <c r="AE21" s="49">
        <f t="shared" si="1"/>
        <v>170.3075</v>
      </c>
      <c r="AF21" s="49">
        <f t="shared" si="2"/>
        <v>58.833500000000001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170.3075</v>
      </c>
      <c r="AP21" s="51"/>
      <c r="AQ21" s="63">
        <v>53</v>
      </c>
      <c r="AR21" s="65">
        <f t="shared" si="10"/>
        <v>13227.692499999999</v>
      </c>
      <c r="AS21" s="52">
        <f t="shared" ref="AS21:AS27" si="11">AF21+AH21+AI21</f>
        <v>58.833500000000001</v>
      </c>
      <c r="AT21" s="240">
        <f t="shared" ref="AT21:AT27" si="12">AS21-AQ21-AN21</f>
        <v>5.8335000000000008</v>
      </c>
      <c r="AU21" s="102">
        <v>27</v>
      </c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00">
        <v>1908446149</v>
      </c>
      <c r="C22" s="66" t="s">
        <v>65</v>
      </c>
      <c r="D22" s="47">
        <v>20935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00"/>
      <c r="R22" s="200"/>
      <c r="S22" s="200">
        <v>8</v>
      </c>
      <c r="T22" s="200"/>
      <c r="U22" s="200"/>
      <c r="V22" s="200"/>
      <c r="W22" s="200"/>
      <c r="X22" s="200"/>
      <c r="Y22" s="200"/>
      <c r="Z22" s="200"/>
      <c r="AA22" s="200"/>
      <c r="AB22" s="200"/>
      <c r="AC22" s="35">
        <f t="shared" si="6"/>
        <v>22463</v>
      </c>
      <c r="AD22" s="200">
        <f t="shared" si="0"/>
        <v>20935</v>
      </c>
      <c r="AE22" s="49">
        <f t="shared" si="1"/>
        <v>575.71249999999998</v>
      </c>
      <c r="AF22" s="49">
        <f t="shared" si="2"/>
        <v>198.88249999999999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575.71249999999998</v>
      </c>
      <c r="AP22" s="51"/>
      <c r="AQ22" s="63">
        <v>150</v>
      </c>
      <c r="AR22" s="65">
        <f>AC22-AE22-AG22-AJ22-AK22-AL22-AM22-AN22-AP22-AQ22</f>
        <v>21737.287499999999</v>
      </c>
      <c r="AS22" s="52">
        <f>AF22+AH22+AI22</f>
        <v>198.88249999999999</v>
      </c>
      <c r="AT22" s="240">
        <f>AS22-AQ22-AN22</f>
        <v>48.882499999999993</v>
      </c>
      <c r="AU22" s="102">
        <v>153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00">
        <v>1908446150</v>
      </c>
      <c r="C23" s="200" t="s">
        <v>66</v>
      </c>
      <c r="D23" s="47">
        <v>17174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35">
        <f t="shared" si="6"/>
        <v>17174</v>
      </c>
      <c r="AD23" s="200">
        <f t="shared" si="0"/>
        <v>17174</v>
      </c>
      <c r="AE23" s="49">
        <f t="shared" si="1"/>
        <v>472.28500000000003</v>
      </c>
      <c r="AF23" s="49">
        <f t="shared" si="2"/>
        <v>163.15299999999999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472.28500000000003</v>
      </c>
      <c r="AP23" s="51"/>
      <c r="AQ23" s="63">
        <v>140</v>
      </c>
      <c r="AR23" s="65">
        <f t="shared" si="10"/>
        <v>16561.715</v>
      </c>
      <c r="AS23" s="52">
        <f t="shared" si="11"/>
        <v>163.15299999999999</v>
      </c>
      <c r="AT23" s="240">
        <f t="shared" si="12"/>
        <v>23.152999999999992</v>
      </c>
      <c r="AU23" s="102">
        <v>117</v>
      </c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00">
        <v>1908446151</v>
      </c>
      <c r="C24" s="200" t="s">
        <v>67</v>
      </c>
      <c r="D24" s="47">
        <v>22382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00"/>
      <c r="R24" s="200"/>
      <c r="S24" s="200">
        <v>6</v>
      </c>
      <c r="T24" s="200"/>
      <c r="U24" s="200"/>
      <c r="V24" s="200"/>
      <c r="W24" s="200"/>
      <c r="X24" s="200"/>
      <c r="Y24" s="200"/>
      <c r="Z24" s="200"/>
      <c r="AA24" s="200"/>
      <c r="AB24" s="200"/>
      <c r="AC24" s="35">
        <f t="shared" si="6"/>
        <v>23528</v>
      </c>
      <c r="AD24" s="200">
        <f t="shared" si="0"/>
        <v>22382</v>
      </c>
      <c r="AE24" s="49">
        <f t="shared" si="1"/>
        <v>615.505</v>
      </c>
      <c r="AF24" s="49">
        <f t="shared" si="2"/>
        <v>212.62899999999999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200"/>
      <c r="AK24" s="200"/>
      <c r="AL24" s="67"/>
      <c r="AM24" s="67"/>
      <c r="AN24" s="37">
        <v>0</v>
      </c>
      <c r="AO24" s="38">
        <f t="shared" si="9"/>
        <v>615.505</v>
      </c>
      <c r="AP24" s="51"/>
      <c r="AQ24" s="63">
        <v>128</v>
      </c>
      <c r="AR24" s="65">
        <f t="shared" si="10"/>
        <v>22784.494999999999</v>
      </c>
      <c r="AS24" s="52">
        <f t="shared" si="11"/>
        <v>212.62899999999999</v>
      </c>
      <c r="AT24" s="240">
        <f t="shared" si="12"/>
        <v>84.628999999999991</v>
      </c>
      <c r="AU24" s="102">
        <v>144</v>
      </c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200">
        <v>1908446152</v>
      </c>
      <c r="C25" s="200" t="s">
        <v>68</v>
      </c>
      <c r="D25" s="47">
        <v>18860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35">
        <f t="shared" si="6"/>
        <v>18860</v>
      </c>
      <c r="AD25" s="200">
        <f t="shared" si="0"/>
        <v>18860</v>
      </c>
      <c r="AE25" s="49">
        <f t="shared" si="1"/>
        <v>518.65</v>
      </c>
      <c r="AF25" s="49">
        <f t="shared" si="2"/>
        <v>179.17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518.65</v>
      </c>
      <c r="AP25" s="51"/>
      <c r="AQ25" s="63">
        <v>153</v>
      </c>
      <c r="AR25" s="65">
        <f t="shared" si="10"/>
        <v>18188.349999999999</v>
      </c>
      <c r="AS25" s="52">
        <f t="shared" si="11"/>
        <v>179.17</v>
      </c>
      <c r="AT25" s="240">
        <f t="shared" si="12"/>
        <v>26.169999999999987</v>
      </c>
      <c r="AU25" s="102">
        <v>153</v>
      </c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200">
        <v>1908446153</v>
      </c>
      <c r="C26" s="68" t="s">
        <v>69</v>
      </c>
      <c r="D26" s="47">
        <v>26716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60</v>
      </c>
      <c r="Q26" s="200"/>
      <c r="R26" s="200"/>
      <c r="S26" s="200">
        <v>22</v>
      </c>
      <c r="T26" s="200"/>
      <c r="U26" s="200"/>
      <c r="V26" s="200"/>
      <c r="W26" s="200"/>
      <c r="X26" s="200"/>
      <c r="Y26" s="200"/>
      <c r="Z26" s="200"/>
      <c r="AA26" s="200"/>
      <c r="AB26" s="200"/>
      <c r="AC26" s="35">
        <f t="shared" si="6"/>
        <v>31458</v>
      </c>
      <c r="AD26" s="200">
        <f t="shared" si="0"/>
        <v>26716</v>
      </c>
      <c r="AE26" s="49">
        <f t="shared" si="1"/>
        <v>734.69</v>
      </c>
      <c r="AF26" s="49">
        <f t="shared" si="2"/>
        <v>253.80199999999999</v>
      </c>
      <c r="AG26" s="36">
        <f t="shared" si="7"/>
        <v>14.85</v>
      </c>
      <c r="AH26" s="49">
        <f t="shared" si="3"/>
        <v>5.13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736.34</v>
      </c>
      <c r="AP26" s="51"/>
      <c r="AQ26" s="63">
        <v>150</v>
      </c>
      <c r="AR26" s="65">
        <f t="shared" si="10"/>
        <v>30558.460000000003</v>
      </c>
      <c r="AS26" s="52">
        <f t="shared" si="11"/>
        <v>258.93200000000002</v>
      </c>
      <c r="AT26" s="240">
        <f t="shared" si="12"/>
        <v>108.93200000000002</v>
      </c>
      <c r="AU26" s="102">
        <v>216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200">
        <v>1908446154</v>
      </c>
      <c r="C27" s="200" t="s">
        <v>70</v>
      </c>
      <c r="D27" s="47">
        <v>12510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100</v>
      </c>
      <c r="N27" s="48"/>
      <c r="O27" s="48"/>
      <c r="P27" s="48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35">
        <f t="shared" si="6"/>
        <v>15510</v>
      </c>
      <c r="AD27" s="200">
        <f t="shared" si="0"/>
        <v>12510</v>
      </c>
      <c r="AE27" s="49">
        <f t="shared" si="1"/>
        <v>344.02499999999998</v>
      </c>
      <c r="AF27" s="49">
        <f t="shared" si="2"/>
        <v>118.845</v>
      </c>
      <c r="AG27" s="36">
        <f t="shared" si="7"/>
        <v>82.5</v>
      </c>
      <c r="AH27" s="49">
        <f t="shared" si="3"/>
        <v>28.5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349.52499999999998</v>
      </c>
      <c r="AP27" s="51"/>
      <c r="AQ27" s="63">
        <v>150</v>
      </c>
      <c r="AR27" s="65">
        <f t="shared" si="10"/>
        <v>14933.475</v>
      </c>
      <c r="AS27" s="52">
        <f t="shared" si="11"/>
        <v>147.345</v>
      </c>
      <c r="AT27" s="240">
        <f t="shared" si="12"/>
        <v>-2.6550000000000011</v>
      </c>
      <c r="AU27" s="102">
        <v>72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81" t="s">
        <v>71</v>
      </c>
      <c r="B28" s="282"/>
      <c r="C28" s="282"/>
      <c r="D28" s="81">
        <f t="shared" ref="D28:K28" si="13">SUM(D7:D27)</f>
        <v>393745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100</v>
      </c>
      <c r="L28" s="81">
        <f t="shared" ref="L28:AT28" si="14">SUM(L7:L27)</f>
        <v>0</v>
      </c>
      <c r="M28" s="81">
        <f t="shared" si="14"/>
        <v>100</v>
      </c>
      <c r="N28" s="81">
        <f t="shared" si="14"/>
        <v>0</v>
      </c>
      <c r="O28" s="81">
        <f t="shared" si="14"/>
        <v>0</v>
      </c>
      <c r="P28" s="81">
        <f t="shared" si="14"/>
        <v>130</v>
      </c>
      <c r="Q28" s="81">
        <f t="shared" si="14"/>
        <v>0</v>
      </c>
      <c r="R28" s="81">
        <f t="shared" si="14"/>
        <v>0</v>
      </c>
      <c r="S28" s="81">
        <f t="shared" si="14"/>
        <v>120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1</v>
      </c>
      <c r="AA28" s="81">
        <f t="shared" si="14"/>
        <v>0</v>
      </c>
      <c r="AB28" s="81">
        <f t="shared" si="14"/>
        <v>0</v>
      </c>
      <c r="AC28" s="82">
        <f t="shared" si="14"/>
        <v>421026</v>
      </c>
      <c r="AD28" s="82">
        <f t="shared" si="14"/>
        <v>393745</v>
      </c>
      <c r="AE28" s="82">
        <f t="shared" si="14"/>
        <v>10827.987499999997</v>
      </c>
      <c r="AF28" s="82">
        <f t="shared" si="14"/>
        <v>3740.5775000000003</v>
      </c>
      <c r="AG28" s="82">
        <f t="shared" si="14"/>
        <v>114.675</v>
      </c>
      <c r="AH28" s="82">
        <f t="shared" si="14"/>
        <v>39.614999999999995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10837.062499999998</v>
      </c>
      <c r="AP28" s="82">
        <f t="shared" si="14"/>
        <v>0</v>
      </c>
      <c r="AQ28" s="84">
        <f t="shared" si="14"/>
        <v>2725</v>
      </c>
      <c r="AR28" s="85">
        <f t="shared" si="14"/>
        <v>407358.33749999997</v>
      </c>
      <c r="AS28" s="85">
        <f t="shared" si="14"/>
        <v>3780.1925000000006</v>
      </c>
      <c r="AT28" s="241">
        <f t="shared" si="14"/>
        <v>1055.1924999999999</v>
      </c>
      <c r="AU28" s="247">
        <f>SUM(AU7:AU27)</f>
        <v>2643</v>
      </c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83" t="s">
        <v>72</v>
      </c>
      <c r="B29" s="287"/>
      <c r="C29" s="284"/>
      <c r="D29" s="90">
        <f>D4+D5-D28</f>
        <v>803391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1650</v>
      </c>
      <c r="L29" s="90">
        <f t="shared" si="15"/>
        <v>0</v>
      </c>
      <c r="M29" s="90">
        <f t="shared" si="15"/>
        <v>2080</v>
      </c>
      <c r="N29" s="90">
        <f t="shared" si="15"/>
        <v>0</v>
      </c>
      <c r="O29" s="90">
        <f t="shared" si="15"/>
        <v>1110</v>
      </c>
      <c r="P29" s="90">
        <f t="shared" si="15"/>
        <v>2820</v>
      </c>
      <c r="Q29" s="90">
        <f t="shared" si="15"/>
        <v>0</v>
      </c>
      <c r="R29" s="90">
        <f t="shared" si="15"/>
        <v>0</v>
      </c>
      <c r="S29" s="90">
        <f t="shared" si="15"/>
        <v>907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207</v>
      </c>
      <c r="AA29" s="90">
        <f t="shared" si="15"/>
        <v>246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U29" s="248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203"/>
      <c r="E33" s="203"/>
      <c r="F33" s="203"/>
      <c r="G33" s="203"/>
      <c r="H33" s="203"/>
      <c r="I33" s="203"/>
      <c r="J33" s="203"/>
      <c r="K33" s="203"/>
      <c r="L33" s="113"/>
      <c r="M33" s="20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201"/>
      <c r="E34" s="201"/>
      <c r="F34" s="201"/>
      <c r="G34" s="201"/>
      <c r="H34" s="201"/>
      <c r="I34" s="201"/>
      <c r="J34" s="201"/>
      <c r="K34" s="201"/>
      <c r="L34" s="201"/>
      <c r="M34" s="20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201"/>
      <c r="E35" s="201"/>
      <c r="F35" s="201"/>
      <c r="G35" s="201"/>
      <c r="H35" s="201"/>
      <c r="I35" s="201"/>
      <c r="J35" s="201"/>
      <c r="K35" s="201"/>
      <c r="L35" s="201"/>
      <c r="M35" s="20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201"/>
      <c r="E36" s="201"/>
      <c r="F36" s="201"/>
      <c r="G36" s="201"/>
      <c r="H36" s="201"/>
      <c r="I36" s="201"/>
      <c r="J36" s="201"/>
      <c r="K36" s="201"/>
      <c r="L36" s="115"/>
      <c r="M36" s="203"/>
      <c r="O36" s="99"/>
      <c r="AR36" s="44"/>
      <c r="AS36" s="100"/>
      <c r="AT36" s="100"/>
    </row>
    <row r="37" spans="1:47" ht="15.75">
      <c r="A37" s="107"/>
      <c r="B37" s="107"/>
      <c r="C37" s="56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AR37" s="100"/>
      <c r="AS37" s="100"/>
      <c r="AT37" s="100"/>
    </row>
    <row r="38" spans="1:47" ht="15.75">
      <c r="A38" s="5"/>
      <c r="B38" s="5"/>
      <c r="C38" s="56"/>
      <c r="D38" s="201"/>
      <c r="E38" s="201"/>
      <c r="F38" s="201"/>
      <c r="G38" s="201"/>
      <c r="H38" s="201"/>
      <c r="I38" s="201"/>
      <c r="J38" s="201"/>
      <c r="K38" s="201"/>
      <c r="L38" s="115"/>
      <c r="M38" s="203"/>
      <c r="AR38" s="44"/>
      <c r="AS38" s="5"/>
      <c r="AT38" s="100"/>
    </row>
    <row r="39" spans="1:47" ht="15.75">
      <c r="A39" s="5"/>
      <c r="B39" s="5"/>
      <c r="C39" s="56"/>
      <c r="D39" s="202"/>
      <c r="E39" s="202"/>
      <c r="F39" s="202"/>
      <c r="G39" s="202"/>
      <c r="H39" s="202"/>
      <c r="I39" s="202"/>
      <c r="J39" s="202"/>
      <c r="K39" s="202"/>
      <c r="L39" s="20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7" priority="27" stopIfTrue="1" operator="greaterThan">
      <formula>0</formula>
    </cfRule>
  </conditionalFormatting>
  <conditionalFormatting sqref="AQ31">
    <cfRule type="cellIs" dxfId="76" priority="25" operator="greaterThan">
      <formula>$AQ$7:$AQ$18&lt;100</formula>
    </cfRule>
    <cfRule type="cellIs" dxfId="75" priority="26" operator="greaterThan">
      <formula>100</formula>
    </cfRule>
  </conditionalFormatting>
  <conditionalFormatting sqref="D29:J29 Q29:AB29 Q28:AA28 K4:P29">
    <cfRule type="cellIs" dxfId="74" priority="24" operator="equal">
      <formula>212030016606640</formula>
    </cfRule>
  </conditionalFormatting>
  <conditionalFormatting sqref="D29:J29 L29:AB29 L28:AA28 K4:K29">
    <cfRule type="cellIs" dxfId="73" priority="22" operator="equal">
      <formula>$K$4</formula>
    </cfRule>
    <cfRule type="cellIs" dxfId="72" priority="23" operator="equal">
      <formula>2120</formula>
    </cfRule>
  </conditionalFormatting>
  <conditionalFormatting sqref="D29:L29 M4:N29">
    <cfRule type="cellIs" dxfId="71" priority="20" operator="equal">
      <formula>$M$4</formula>
    </cfRule>
    <cfRule type="cellIs" dxfId="70" priority="21" operator="equal">
      <formula>300</formula>
    </cfRule>
  </conditionalFormatting>
  <conditionalFormatting sqref="O4:O29">
    <cfRule type="cellIs" dxfId="69" priority="18" operator="equal">
      <formula>$O$4</formula>
    </cfRule>
    <cfRule type="cellIs" dxfId="68" priority="19" operator="equal">
      <formula>1660</formula>
    </cfRule>
  </conditionalFormatting>
  <conditionalFormatting sqref="P4:P29">
    <cfRule type="cellIs" dxfId="67" priority="16" operator="equal">
      <formula>$P$4</formula>
    </cfRule>
    <cfRule type="cellIs" dxfId="66" priority="17" operator="equal">
      <formula>6640</formula>
    </cfRule>
  </conditionalFormatting>
  <conditionalFormatting sqref="AT6:AT28">
    <cfRule type="cellIs" dxfId="65" priority="15" operator="lessThan">
      <formula>0</formula>
    </cfRule>
  </conditionalFormatting>
  <conditionalFormatting sqref="AT7:AT18">
    <cfRule type="cellIs" dxfId="64" priority="12" operator="lessThan">
      <formula>0</formula>
    </cfRule>
    <cfRule type="cellIs" dxfId="63" priority="13" operator="lessThan">
      <formula>0</formula>
    </cfRule>
    <cfRule type="cellIs" dxfId="62" priority="14" operator="lessThan">
      <formula>0</formula>
    </cfRule>
  </conditionalFormatting>
  <conditionalFormatting sqref="L28:AA28 K4:K28">
    <cfRule type="cellIs" dxfId="61" priority="11" operator="equal">
      <formula>$K$4</formula>
    </cfRule>
  </conditionalFormatting>
  <conditionalFormatting sqref="D4 D6:D29">
    <cfRule type="cellIs" dxfId="60" priority="10" operator="equal">
      <formula>$D$4</formula>
    </cfRule>
  </conditionalFormatting>
  <conditionalFormatting sqref="S4:S29">
    <cfRule type="cellIs" dxfId="59" priority="9" operator="equal">
      <formula>$S$4</formula>
    </cfRule>
  </conditionalFormatting>
  <conditionalFormatting sqref="Z4:Z29">
    <cfRule type="cellIs" dxfId="58" priority="8" operator="equal">
      <formula>$Z$4</formula>
    </cfRule>
  </conditionalFormatting>
  <conditionalFormatting sqref="AA4:AA29">
    <cfRule type="cellIs" dxfId="57" priority="7" operator="equal">
      <formula>$AA$4</formula>
    </cfRule>
  </conditionalFormatting>
  <conditionalFormatting sqref="AB4:AB29">
    <cfRule type="cellIs" dxfId="56" priority="6" operator="equal">
      <formula>$AB$4</formula>
    </cfRule>
  </conditionalFormatting>
  <conditionalFormatting sqref="AB29">
    <cfRule type="cellIs" dxfId="55" priority="5" operator="equal">
      <formula>$AB$4</formula>
    </cfRule>
  </conditionalFormatting>
  <conditionalFormatting sqref="AT7:AT28">
    <cfRule type="cellIs" dxfId="54" priority="2" operator="lessThan">
      <formula>0</formula>
    </cfRule>
    <cfRule type="cellIs" dxfId="53" priority="3" operator="lessThan">
      <formula>0</formula>
    </cfRule>
    <cfRule type="cellIs" dxfId="52" priority="4" operator="lessThan">
      <formula>0</formula>
    </cfRule>
  </conditionalFormatting>
  <conditionalFormatting sqref="D5:AA5">
    <cfRule type="cellIs" dxfId="5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11" sqref="A11:XFD1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>
      <c r="A3" s="264" t="s">
        <v>87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>
      <c r="A4" s="267" t="s">
        <v>3</v>
      </c>
      <c r="B4" s="267"/>
      <c r="C4" s="2"/>
      <c r="D4" s="2">
        <v>300335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3090</v>
      </c>
      <c r="L4" s="4">
        <v>0</v>
      </c>
      <c r="M4" s="267">
        <v>1650</v>
      </c>
      <c r="N4" s="267"/>
      <c r="O4" s="4">
        <v>1360</v>
      </c>
      <c r="P4" s="4">
        <v>3800</v>
      </c>
      <c r="Q4" s="3">
        <v>0</v>
      </c>
      <c r="R4" s="3">
        <v>0</v>
      </c>
      <c r="S4" s="3">
        <v>1161</v>
      </c>
      <c r="T4" s="3"/>
      <c r="U4" s="3"/>
      <c r="V4" s="3"/>
      <c r="W4" s="3"/>
      <c r="X4" s="3"/>
      <c r="Y4" s="3"/>
      <c r="Z4" s="3">
        <v>300</v>
      </c>
      <c r="AA4" s="3">
        <v>745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"/>
      <c r="D5" s="2">
        <v>736169</v>
      </c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11456</v>
      </c>
      <c r="E7" s="33"/>
      <c r="F7" s="32"/>
      <c r="G7" s="33"/>
      <c r="H7" s="33"/>
      <c r="I7" s="33"/>
      <c r="J7" s="33"/>
      <c r="K7" s="33"/>
      <c r="L7" s="33"/>
      <c r="M7" s="33">
        <v>50</v>
      </c>
      <c r="N7" s="33"/>
      <c r="O7" s="33"/>
      <c r="P7" s="33">
        <v>220</v>
      </c>
      <c r="Q7" s="34"/>
      <c r="R7" s="34"/>
      <c r="S7" s="34">
        <v>50</v>
      </c>
      <c r="T7" s="34"/>
      <c r="U7" s="34"/>
      <c r="V7" s="34"/>
      <c r="W7" s="34"/>
      <c r="X7" s="34"/>
      <c r="Y7" s="34"/>
      <c r="Z7" s="34"/>
      <c r="AA7" s="34">
        <v>30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29126</v>
      </c>
      <c r="AD7" s="34">
        <f t="shared" ref="AD7:AD28" si="1">D7*1</f>
        <v>11456</v>
      </c>
      <c r="AE7" s="36">
        <f t="shared" ref="AE7:AE28" si="2">D7*2.75%</f>
        <v>315.04000000000002</v>
      </c>
      <c r="AF7" s="36">
        <f t="shared" ref="AF7:AF28" si="3">AD7*0.95%</f>
        <v>108.83199999999999</v>
      </c>
      <c r="AG7" s="36">
        <f>SUM(E7*999+F7*499+G7*75+H7*50+I7*30+K7*20+L7*19+M7*10+P7*9+N7*10+J7*29+R7*4+Q7*5+O7*9)*2.8%</f>
        <v>69.44</v>
      </c>
      <c r="AH7" s="36">
        <f t="shared" ref="AH7:AH28" si="4">SUM(E7*999+F7*499+G7*75+H7*50+I7*30+J7*29+K7*20+L7*19+M7*10+N7*10+O7*9+P7*9+Q7*5+R7*4)*0.95%</f>
        <v>23.56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322.46499999999997</v>
      </c>
      <c r="AP7" s="39"/>
      <c r="AQ7" s="40">
        <v>103</v>
      </c>
      <c r="AR7" s="41">
        <f>AC7-AE7-AG7-AJ7-AK7-AL7-AM7-AN7-AP7-AQ7</f>
        <v>28638.52</v>
      </c>
      <c r="AS7" s="42">
        <f t="shared" ref="AS7:AS19" si="5">AF7+AH7+AI7</f>
        <v>132.392</v>
      </c>
      <c r="AT7" s="43">
        <f t="shared" ref="AT7:AT19" si="6">AS7-AQ7-AN7</f>
        <v>29.391999999999996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3494</v>
      </c>
      <c r="E8" s="48"/>
      <c r="F8" s="47"/>
      <c r="G8" s="48"/>
      <c r="H8" s="48"/>
      <c r="I8" s="48"/>
      <c r="J8" s="48"/>
      <c r="K8" s="48">
        <v>100</v>
      </c>
      <c r="L8" s="48"/>
      <c r="M8" s="48"/>
      <c r="N8" s="48"/>
      <c r="O8" s="48">
        <v>30</v>
      </c>
      <c r="P8" s="48">
        <v>60</v>
      </c>
      <c r="Q8" s="31"/>
      <c r="R8" s="31"/>
      <c r="S8" s="31">
        <v>15</v>
      </c>
      <c r="T8" s="31"/>
      <c r="U8" s="31"/>
      <c r="V8" s="31"/>
      <c r="W8" s="31"/>
      <c r="X8" s="31"/>
      <c r="Y8" s="31"/>
      <c r="Z8" s="31"/>
      <c r="AA8" s="31">
        <v>12</v>
      </c>
      <c r="AB8" s="31"/>
      <c r="AC8" s="35">
        <f t="shared" si="0"/>
        <v>11425</v>
      </c>
      <c r="AD8" s="31">
        <f t="shared" si="1"/>
        <v>3494</v>
      </c>
      <c r="AE8" s="49">
        <f t="shared" si="2"/>
        <v>96.084999999999994</v>
      </c>
      <c r="AF8" s="49">
        <f t="shared" si="3"/>
        <v>33.192999999999998</v>
      </c>
      <c r="AG8" s="36">
        <f t="shared" ref="AG8:AG28" si="7">SUM(E8*999+F8*499+G8*75+H8*50+I8*30+K8*20+L8*19+M8*10+P8*9+N8*10+J8*29+R8*4+Q8*5+O8*9)*2.75%</f>
        <v>77.275000000000006</v>
      </c>
      <c r="AH8" s="49">
        <f t="shared" si="4"/>
        <v>26.695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101.31</v>
      </c>
      <c r="AP8" s="51"/>
      <c r="AQ8" s="40">
        <v>160</v>
      </c>
      <c r="AR8" s="41">
        <f t="shared" ref="AR8:AR28" si="10">AC8-AE8-AG8-AJ8-AK8-AL8-AM8-AN8-AP8-AQ8</f>
        <v>11091.640000000001</v>
      </c>
      <c r="AS8" s="52">
        <f t="shared" si="5"/>
        <v>59.887999999999998</v>
      </c>
      <c r="AT8" s="53">
        <f t="shared" si="6"/>
        <v>-100.11199999999999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17481</v>
      </c>
      <c r="E9" s="48"/>
      <c r="F9" s="47"/>
      <c r="G9" s="48"/>
      <c r="H9" s="48"/>
      <c r="I9" s="48"/>
      <c r="J9" s="48"/>
      <c r="K9" s="48">
        <v>60</v>
      </c>
      <c r="L9" s="48"/>
      <c r="M9" s="48">
        <v>100</v>
      </c>
      <c r="N9" s="48"/>
      <c r="O9" s="48"/>
      <c r="P9" s="48">
        <v>270</v>
      </c>
      <c r="Q9" s="31"/>
      <c r="R9" s="31"/>
      <c r="S9" s="31">
        <v>10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24961</v>
      </c>
      <c r="AD9" s="31">
        <f t="shared" si="1"/>
        <v>17481</v>
      </c>
      <c r="AE9" s="49">
        <f t="shared" si="2"/>
        <v>480.72750000000002</v>
      </c>
      <c r="AF9" s="49">
        <f t="shared" si="3"/>
        <v>166.06950000000001</v>
      </c>
      <c r="AG9" s="36">
        <f t="shared" si="7"/>
        <v>127.325</v>
      </c>
      <c r="AH9" s="49">
        <f t="shared" si="4"/>
        <v>43.984999999999999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492.55250000000001</v>
      </c>
      <c r="AP9" s="51"/>
      <c r="AQ9" s="40">
        <v>133</v>
      </c>
      <c r="AR9" s="41">
        <f t="shared" si="10"/>
        <v>24219.947499999998</v>
      </c>
      <c r="AS9" s="52">
        <f t="shared" si="5"/>
        <v>210.05450000000002</v>
      </c>
      <c r="AT9" s="53">
        <f t="shared" si="6"/>
        <v>77.054500000000019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5758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250</v>
      </c>
      <c r="Q10" s="31"/>
      <c r="R10" s="31"/>
      <c r="S10" s="31">
        <v>15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11813</v>
      </c>
      <c r="AD10" s="31">
        <f>D10*1</f>
        <v>5758</v>
      </c>
      <c r="AE10" s="49">
        <f>D10*2.75%</f>
        <v>158.345</v>
      </c>
      <c r="AF10" s="49">
        <f>AD10*0.95%</f>
        <v>54.701000000000001</v>
      </c>
      <c r="AG10" s="36">
        <f t="shared" si="7"/>
        <v>61.875</v>
      </c>
      <c r="AH10" s="49">
        <f t="shared" si="4"/>
        <v>21.375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165.22</v>
      </c>
      <c r="AP10" s="51"/>
      <c r="AQ10" s="40">
        <v>43</v>
      </c>
      <c r="AR10" s="41">
        <f t="shared" si="10"/>
        <v>11549.78</v>
      </c>
      <c r="AS10" s="52">
        <f>AF10+AH10+AI10</f>
        <v>76.075999999999993</v>
      </c>
      <c r="AT10" s="53">
        <f>AS10-AQ10-AN10</f>
        <v>33.075999999999993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8021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>
        <v>50</v>
      </c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17571</v>
      </c>
      <c r="AD11" s="31">
        <f t="shared" si="1"/>
        <v>8021</v>
      </c>
      <c r="AE11" s="49">
        <f t="shared" si="2"/>
        <v>220.57750000000001</v>
      </c>
      <c r="AF11" s="49">
        <f t="shared" si="3"/>
        <v>76.1995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220.57750000000001</v>
      </c>
      <c r="AP11" s="51"/>
      <c r="AQ11" s="40">
        <v>31</v>
      </c>
      <c r="AR11" s="41">
        <f t="shared" si="10"/>
        <v>17319.422500000001</v>
      </c>
      <c r="AS11" s="52">
        <f t="shared" si="5"/>
        <v>76.1995</v>
      </c>
      <c r="AT11" s="53">
        <f t="shared" si="6"/>
        <v>45.1995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5151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60</v>
      </c>
      <c r="N12" s="48"/>
      <c r="O12" s="48">
        <v>40</v>
      </c>
      <c r="P12" s="48">
        <v>100</v>
      </c>
      <c r="Q12" s="31"/>
      <c r="R12" s="31"/>
      <c r="S12" s="31">
        <v>5</v>
      </c>
      <c r="T12" s="31"/>
      <c r="U12" s="31"/>
      <c r="V12" s="31"/>
      <c r="W12" s="31"/>
      <c r="X12" s="31"/>
      <c r="Y12" s="31"/>
      <c r="Z12" s="31">
        <v>5</v>
      </c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9321</v>
      </c>
      <c r="AD12" s="31">
        <f>D12*1</f>
        <v>5151</v>
      </c>
      <c r="AE12" s="49">
        <f>D12*2.75%</f>
        <v>141.6525</v>
      </c>
      <c r="AF12" s="49">
        <f>AD12*0.95%</f>
        <v>48.9345</v>
      </c>
      <c r="AG12" s="36">
        <f t="shared" si="7"/>
        <v>62.15</v>
      </c>
      <c r="AH12" s="49">
        <f t="shared" si="4"/>
        <v>21.47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147.70250000000001</v>
      </c>
      <c r="AP12" s="51"/>
      <c r="AQ12" s="40">
        <v>66</v>
      </c>
      <c r="AR12" s="41">
        <f t="shared" si="10"/>
        <v>9051.1975000000002</v>
      </c>
      <c r="AS12" s="52">
        <f>AF12+AH12+AI12</f>
        <v>70.404499999999999</v>
      </c>
      <c r="AT12" s="53">
        <f>AS12-AQ12-AN12</f>
        <v>4.4044999999999987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6375</v>
      </c>
      <c r="E13" s="48"/>
      <c r="F13" s="47"/>
      <c r="G13" s="48"/>
      <c r="H13" s="48"/>
      <c r="I13" s="48"/>
      <c r="J13" s="48"/>
      <c r="K13" s="48"/>
      <c r="L13" s="48"/>
      <c r="M13" s="48">
        <v>20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6575</v>
      </c>
      <c r="AD13" s="31">
        <f t="shared" si="1"/>
        <v>6375</v>
      </c>
      <c r="AE13" s="49">
        <f t="shared" si="2"/>
        <v>175.3125</v>
      </c>
      <c r="AF13" s="49">
        <f t="shared" si="3"/>
        <v>60.5625</v>
      </c>
      <c r="AG13" s="36">
        <f t="shared" si="7"/>
        <v>5.5</v>
      </c>
      <c r="AH13" s="49">
        <f t="shared" si="4"/>
        <v>1.9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175.86250000000001</v>
      </c>
      <c r="AP13" s="51"/>
      <c r="AQ13" s="40">
        <v>53</v>
      </c>
      <c r="AR13" s="41">
        <f t="shared" si="10"/>
        <v>6341.1875</v>
      </c>
      <c r="AS13" s="52">
        <f t="shared" si="5"/>
        <v>62.462499999999999</v>
      </c>
      <c r="AT13" s="53">
        <f>AS13-AQ13-AN13</f>
        <v>9.4624999999999986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12915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>
        <v>100</v>
      </c>
      <c r="P14" s="48">
        <v>200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25</v>
      </c>
      <c r="AB14" s="31"/>
      <c r="AC14" s="35">
        <f t="shared" si="0"/>
        <v>29955</v>
      </c>
      <c r="AD14" s="31">
        <f t="shared" si="1"/>
        <v>12915</v>
      </c>
      <c r="AE14" s="49">
        <f t="shared" si="2"/>
        <v>355.16250000000002</v>
      </c>
      <c r="AF14" s="49">
        <f t="shared" si="3"/>
        <v>122.6925</v>
      </c>
      <c r="AG14" s="36">
        <f t="shared" si="7"/>
        <v>129.25</v>
      </c>
      <c r="AH14" s="49">
        <f t="shared" si="4"/>
        <v>44.65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367.53750000000002</v>
      </c>
      <c r="AP14" s="51"/>
      <c r="AQ14" s="40">
        <v>251</v>
      </c>
      <c r="AR14" s="41">
        <f>AC14-AE14-AG14-AJ14-AK14-AL14-AM14-AN14-AP14-AQ14</f>
        <v>29219.587500000001</v>
      </c>
      <c r="AS14" s="52">
        <f t="shared" si="5"/>
        <v>167.3425</v>
      </c>
      <c r="AT14" s="60">
        <f t="shared" si="6"/>
        <v>-83.657499999999999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3598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3598</v>
      </c>
      <c r="AD15" s="31">
        <f t="shared" si="1"/>
        <v>3598</v>
      </c>
      <c r="AE15" s="49">
        <f t="shared" si="2"/>
        <v>98.945000000000007</v>
      </c>
      <c r="AF15" s="49">
        <f t="shared" si="3"/>
        <v>34.180999999999997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98.945000000000007</v>
      </c>
      <c r="AP15" s="51"/>
      <c r="AQ15" s="40"/>
      <c r="AR15" s="41">
        <f t="shared" si="10"/>
        <v>3499.0549999999998</v>
      </c>
      <c r="AS15" s="52">
        <f>AF15+AH15+AI15</f>
        <v>34.180999999999997</v>
      </c>
      <c r="AT15" s="53">
        <f>AS15-AQ15-AN15</f>
        <v>34.180999999999997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19223</v>
      </c>
      <c r="E16" s="48"/>
      <c r="F16" s="47"/>
      <c r="G16" s="48"/>
      <c r="H16" s="48"/>
      <c r="I16" s="48"/>
      <c r="J16" s="48"/>
      <c r="K16" s="48"/>
      <c r="L16" s="48"/>
      <c r="M16" s="48">
        <v>50</v>
      </c>
      <c r="N16" s="48"/>
      <c r="O16" s="48"/>
      <c r="P16" s="48">
        <v>300</v>
      </c>
      <c r="Q16" s="31"/>
      <c r="R16" s="31"/>
      <c r="S16" s="31">
        <v>7</v>
      </c>
      <c r="T16" s="31"/>
      <c r="U16" s="31"/>
      <c r="V16" s="31"/>
      <c r="W16" s="31"/>
      <c r="X16" s="31"/>
      <c r="Y16" s="31"/>
      <c r="Z16" s="31"/>
      <c r="AA16" s="31">
        <v>5</v>
      </c>
      <c r="AB16" s="31"/>
      <c r="AC16" s="35">
        <f t="shared" si="0"/>
        <v>24700</v>
      </c>
      <c r="AD16" s="31">
        <f t="shared" si="1"/>
        <v>19223</v>
      </c>
      <c r="AE16" s="49">
        <f t="shared" si="2"/>
        <v>528.63250000000005</v>
      </c>
      <c r="AF16" s="49">
        <f t="shared" si="3"/>
        <v>182.61849999999998</v>
      </c>
      <c r="AG16" s="36">
        <f t="shared" si="7"/>
        <v>88</v>
      </c>
      <c r="AH16" s="49">
        <f t="shared" si="4"/>
        <v>30.4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538.25750000000005</v>
      </c>
      <c r="AP16" s="51"/>
      <c r="AQ16" s="40">
        <v>135</v>
      </c>
      <c r="AR16" s="41">
        <f>AC16-AE16-AG16-AJ16-AK16-AL16-AM16-AN16-AP16-AQ16</f>
        <v>23948.3675</v>
      </c>
      <c r="AS16" s="52">
        <f t="shared" si="5"/>
        <v>213.01849999999999</v>
      </c>
      <c r="AT16" s="53">
        <f t="shared" si="6"/>
        <v>78.018499999999989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13740</v>
      </c>
      <c r="E17" s="48"/>
      <c r="F17" s="47"/>
      <c r="G17" s="48"/>
      <c r="H17" s="48"/>
      <c r="I17" s="48"/>
      <c r="J17" s="48"/>
      <c r="K17" s="48">
        <v>40</v>
      </c>
      <c r="L17" s="48"/>
      <c r="M17" s="48">
        <v>70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5</v>
      </c>
      <c r="AB17" s="31"/>
      <c r="AC17" s="35">
        <f t="shared" si="0"/>
        <v>19945</v>
      </c>
      <c r="AD17" s="31">
        <f>D17*1</f>
        <v>13740</v>
      </c>
      <c r="AE17" s="49">
        <f>D17*2.75%</f>
        <v>377.85</v>
      </c>
      <c r="AF17" s="49">
        <f>AD17*0.95%</f>
        <v>130.53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383.625</v>
      </c>
      <c r="AP17" s="51"/>
      <c r="AQ17" s="40">
        <v>101</v>
      </c>
      <c r="AR17" s="41">
        <f>AC17-AE17-AG17-AJ17-AK17-AL17-AM17-AN17-AP17-AQ17</f>
        <v>19400.150000000001</v>
      </c>
      <c r="AS17" s="52">
        <f>AF17+AH17+AI17</f>
        <v>153.33000000000001</v>
      </c>
      <c r="AT17" s="53">
        <f>AS17-AQ17-AN17</f>
        <v>52.330000000000013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5140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8500</v>
      </c>
      <c r="AD18" s="31">
        <f>D18*1</f>
        <v>5140</v>
      </c>
      <c r="AE18" s="49">
        <f>D18*2.75%</f>
        <v>141.35</v>
      </c>
      <c r="AF18" s="49">
        <f>AD18*0.95%</f>
        <v>48.83</v>
      </c>
      <c r="AG18" s="36">
        <f t="shared" si="7"/>
        <v>39.875</v>
      </c>
      <c r="AH18" s="49">
        <f t="shared" si="4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144.1</v>
      </c>
      <c r="AP18" s="51"/>
      <c r="AQ18" s="40">
        <v>90</v>
      </c>
      <c r="AR18" s="41">
        <f t="shared" si="10"/>
        <v>8228.7749999999996</v>
      </c>
      <c r="AS18" s="52">
        <f>AF18+AH18+AI18</f>
        <v>62.604999999999997</v>
      </c>
      <c r="AT18" s="53">
        <f>AS18-AQ18-AN18</f>
        <v>-27.395000000000003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7196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16746</v>
      </c>
      <c r="AD19" s="31">
        <f t="shared" si="1"/>
        <v>7196</v>
      </c>
      <c r="AE19" s="49">
        <f t="shared" si="2"/>
        <v>197.89000000000001</v>
      </c>
      <c r="AF19" s="49">
        <f t="shared" si="3"/>
        <v>68.361999999999995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197.89000000000001</v>
      </c>
      <c r="AP19" s="51"/>
      <c r="AQ19" s="63">
        <v>150</v>
      </c>
      <c r="AR19" s="64">
        <f t="shared" si="10"/>
        <v>16398.11</v>
      </c>
      <c r="AS19" s="52">
        <f t="shared" si="5"/>
        <v>68.361999999999995</v>
      </c>
      <c r="AT19" s="52">
        <f t="shared" si="6"/>
        <v>-81.638000000000005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5756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5756</v>
      </c>
      <c r="AD20" s="31">
        <f t="shared" si="1"/>
        <v>5756</v>
      </c>
      <c r="AE20" s="49">
        <f t="shared" si="2"/>
        <v>158.29</v>
      </c>
      <c r="AF20" s="49">
        <f t="shared" si="3"/>
        <v>54.682000000000002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158.29</v>
      </c>
      <c r="AP20" s="51"/>
      <c r="AQ20" s="63"/>
      <c r="AR20" s="64">
        <f>AC20-AE20-AG20-AJ20-AK20-AL20-AM20-AN20-AP20-AQ20</f>
        <v>5597.71</v>
      </c>
      <c r="AS20" s="52">
        <f>AF20+AH20+AI20</f>
        <v>54.682000000000002</v>
      </c>
      <c r="AT20" s="52">
        <f>AS20-AQ20-AN20</f>
        <v>54.682000000000002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6681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>
        <v>5</v>
      </c>
      <c r="AB21" s="31"/>
      <c r="AC21" s="35">
        <f t="shared" si="0"/>
        <v>8576</v>
      </c>
      <c r="AD21" s="31">
        <f t="shared" si="1"/>
        <v>6681</v>
      </c>
      <c r="AE21" s="49">
        <f t="shared" si="2"/>
        <v>183.72749999999999</v>
      </c>
      <c r="AF21" s="49">
        <f t="shared" si="3"/>
        <v>63.469499999999996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183.72749999999999</v>
      </c>
      <c r="AP21" s="51"/>
      <c r="AQ21" s="63">
        <v>193</v>
      </c>
      <c r="AR21" s="65">
        <f t="shared" si="10"/>
        <v>8199.2724999999991</v>
      </c>
      <c r="AS21" s="52">
        <f t="shared" ref="AS21:AS28" si="11">AF21+AH21+AI21</f>
        <v>63.469499999999996</v>
      </c>
      <c r="AT21" s="52">
        <f t="shared" ref="AT21:AT28" si="12">AS21-AQ21-AN21</f>
        <v>-129.53050000000002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30000</v>
      </c>
      <c r="E22" s="48"/>
      <c r="F22" s="47"/>
      <c r="G22" s="48"/>
      <c r="H22" s="48"/>
      <c r="I22" s="48"/>
      <c r="J22" s="48"/>
      <c r="K22" s="48">
        <v>200</v>
      </c>
      <c r="L22" s="48"/>
      <c r="M22" s="48"/>
      <c r="N22" s="48"/>
      <c r="O22" s="48"/>
      <c r="P22" s="48">
        <v>120</v>
      </c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30</v>
      </c>
      <c r="AB22" s="31"/>
      <c r="AC22" s="35">
        <f t="shared" si="0"/>
        <v>50270</v>
      </c>
      <c r="AD22" s="31">
        <f t="shared" si="1"/>
        <v>30000</v>
      </c>
      <c r="AE22" s="49">
        <f t="shared" si="2"/>
        <v>825</v>
      </c>
      <c r="AF22" s="49">
        <f t="shared" si="3"/>
        <v>285</v>
      </c>
      <c r="AG22" s="36">
        <f t="shared" si="7"/>
        <v>139.69999999999999</v>
      </c>
      <c r="AH22" s="49">
        <f t="shared" si="4"/>
        <v>48.26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833.8</v>
      </c>
      <c r="AP22" s="51"/>
      <c r="AQ22" s="63">
        <v>265</v>
      </c>
      <c r="AR22" s="65">
        <f>AC22-AE22-AG22-AJ22-AK22-AL22-AM22-AN22-AP22-AQ22</f>
        <v>49040.3</v>
      </c>
      <c r="AS22" s="52">
        <f>AF22+AH22+AI22</f>
        <v>333.26</v>
      </c>
      <c r="AT22" s="52">
        <f>AS22-AQ22-AN22</f>
        <v>68.259999999999991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7607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7607</v>
      </c>
      <c r="AD23" s="31">
        <f t="shared" si="1"/>
        <v>7607</v>
      </c>
      <c r="AE23" s="49">
        <f t="shared" si="2"/>
        <v>209.1925</v>
      </c>
      <c r="AF23" s="49">
        <f t="shared" si="3"/>
        <v>72.266499999999994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209.1925</v>
      </c>
      <c r="AP23" s="51"/>
      <c r="AQ23" s="63">
        <v>100</v>
      </c>
      <c r="AR23" s="65">
        <f t="shared" si="10"/>
        <v>7297.8074999999999</v>
      </c>
      <c r="AS23" s="52">
        <f t="shared" si="11"/>
        <v>72.266499999999994</v>
      </c>
      <c r="AT23" s="52">
        <f t="shared" si="12"/>
        <v>-27.733500000000006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15000</v>
      </c>
      <c r="E24" s="48"/>
      <c r="F24" s="47"/>
      <c r="G24" s="48"/>
      <c r="H24" s="48"/>
      <c r="I24" s="48"/>
      <c r="J24" s="48"/>
      <c r="K24" s="48">
        <v>100</v>
      </c>
      <c r="L24" s="48"/>
      <c r="M24" s="48">
        <v>80</v>
      </c>
      <c r="N24" s="48"/>
      <c r="O24" s="48"/>
      <c r="P24" s="48">
        <v>250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25</v>
      </c>
      <c r="AB24" s="31"/>
      <c r="AC24" s="35">
        <f t="shared" si="0"/>
        <v>34300</v>
      </c>
      <c r="AD24" s="31">
        <f t="shared" si="1"/>
        <v>15000</v>
      </c>
      <c r="AE24" s="49">
        <f t="shared" si="2"/>
        <v>412.5</v>
      </c>
      <c r="AF24" s="49">
        <f t="shared" si="3"/>
        <v>142.5</v>
      </c>
      <c r="AG24" s="36">
        <f t="shared" si="7"/>
        <v>138.875</v>
      </c>
      <c r="AH24" s="49">
        <f t="shared" si="4"/>
        <v>47.975000000000001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424.32499999999999</v>
      </c>
      <c r="AP24" s="51"/>
      <c r="AQ24" s="63">
        <v>119</v>
      </c>
      <c r="AR24" s="65">
        <f t="shared" si="10"/>
        <v>33629.625</v>
      </c>
      <c r="AS24" s="52">
        <f t="shared" si="11"/>
        <v>190.47499999999999</v>
      </c>
      <c r="AT24" s="52">
        <f t="shared" si="12"/>
        <v>71.474999999999994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8954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>
        <v>0</v>
      </c>
      <c r="AC25" s="35">
        <f t="shared" si="0"/>
        <v>8954</v>
      </c>
      <c r="AD25" s="31">
        <f t="shared" si="1"/>
        <v>8954</v>
      </c>
      <c r="AE25" s="49">
        <f t="shared" si="2"/>
        <v>246.23500000000001</v>
      </c>
      <c r="AF25" s="49">
        <f t="shared" si="3"/>
        <v>85.063000000000002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246.23500000000001</v>
      </c>
      <c r="AP25" s="51"/>
      <c r="AQ25" s="63">
        <v>100</v>
      </c>
      <c r="AR25" s="65">
        <f t="shared" si="10"/>
        <v>8607.7649999999994</v>
      </c>
      <c r="AS25" s="52">
        <f t="shared" si="11"/>
        <v>85.063000000000002</v>
      </c>
      <c r="AT25" s="52">
        <f t="shared" si="12"/>
        <v>-14.936999999999998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9300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>
        <v>10</v>
      </c>
      <c r="AB26" s="31"/>
      <c r="AC26" s="35">
        <f t="shared" si="0"/>
        <v>13090</v>
      </c>
      <c r="AD26" s="31">
        <f t="shared" si="1"/>
        <v>9300</v>
      </c>
      <c r="AE26" s="49">
        <f t="shared" si="2"/>
        <v>255.75</v>
      </c>
      <c r="AF26" s="49">
        <f t="shared" si="3"/>
        <v>88.35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255.75</v>
      </c>
      <c r="AP26" s="51"/>
      <c r="AQ26" s="63">
        <v>84</v>
      </c>
      <c r="AR26" s="65">
        <f t="shared" si="10"/>
        <v>12750.25</v>
      </c>
      <c r="AS26" s="52">
        <f t="shared" si="11"/>
        <v>88.35</v>
      </c>
      <c r="AT26" s="52">
        <f t="shared" si="12"/>
        <v>4.3499999999999943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7196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25</v>
      </c>
      <c r="T27" s="31"/>
      <c r="U27" s="31"/>
      <c r="V27" s="31"/>
      <c r="W27" s="31"/>
      <c r="X27" s="31"/>
      <c r="Y27" s="31"/>
      <c r="Z27" s="31"/>
      <c r="AA27" s="31">
        <v>15</v>
      </c>
      <c r="AB27" s="31"/>
      <c r="AC27" s="35">
        <f t="shared" si="0"/>
        <v>14791</v>
      </c>
      <c r="AD27" s="31">
        <f t="shared" si="1"/>
        <v>7196</v>
      </c>
      <c r="AE27" s="49">
        <f t="shared" si="2"/>
        <v>197.89000000000001</v>
      </c>
      <c r="AF27" s="49">
        <f t="shared" si="3"/>
        <v>68.361999999999995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197.89000000000001</v>
      </c>
      <c r="AP27" s="51"/>
      <c r="AQ27" s="63">
        <v>50</v>
      </c>
      <c r="AR27" s="65">
        <f t="shared" si="10"/>
        <v>14543.11</v>
      </c>
      <c r="AS27" s="52">
        <f t="shared" si="11"/>
        <v>68.361999999999995</v>
      </c>
      <c r="AT27" s="52">
        <f t="shared" si="12"/>
        <v>18.361999999999995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 t="shared" ref="D29:AT29" si="14">SUM(D7:D28)</f>
        <v>210042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620</v>
      </c>
      <c r="L29" s="81">
        <f t="shared" ref="L29:N29" si="15">SUM(L7:L18)</f>
        <v>0</v>
      </c>
      <c r="M29" s="81">
        <f>SUM(M7:M27)</f>
        <v>530</v>
      </c>
      <c r="N29" s="81">
        <f t="shared" si="15"/>
        <v>0</v>
      </c>
      <c r="O29" s="81">
        <f>SUM(O7:O27)</f>
        <v>170</v>
      </c>
      <c r="P29" s="81">
        <f>SUM(P7:P27)</f>
        <v>1920</v>
      </c>
      <c r="Q29" s="81">
        <f t="shared" si="14"/>
        <v>0</v>
      </c>
      <c r="R29" s="81">
        <f t="shared" si="14"/>
        <v>0</v>
      </c>
      <c r="S29" s="81">
        <f t="shared" si="14"/>
        <v>407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172</v>
      </c>
      <c r="AB29" s="81">
        <f t="shared" si="14"/>
        <v>0</v>
      </c>
      <c r="AC29" s="82">
        <f t="shared" si="14"/>
        <v>357580</v>
      </c>
      <c r="AD29" s="82">
        <f t="shared" si="14"/>
        <v>210042</v>
      </c>
      <c r="AE29" s="82">
        <f t="shared" si="14"/>
        <v>5776.1549999999997</v>
      </c>
      <c r="AF29" s="82">
        <f t="shared" si="14"/>
        <v>1995.3989999999999</v>
      </c>
      <c r="AG29" s="82">
        <f t="shared" si="14"/>
        <v>1005.2650000000001</v>
      </c>
      <c r="AH29" s="82">
        <f t="shared" si="14"/>
        <v>346.84500000000003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5865.2550000000001</v>
      </c>
      <c r="AP29" s="82">
        <f t="shared" si="14"/>
        <v>0</v>
      </c>
      <c r="AQ29" s="84">
        <f t="shared" si="14"/>
        <v>2227</v>
      </c>
      <c r="AR29" s="85">
        <f>SUM(AR7:AR28)</f>
        <v>348571.57999999996</v>
      </c>
      <c r="AS29" s="85">
        <f>SUM(AS7:AS28)</f>
        <v>2342.2440000000001</v>
      </c>
      <c r="AT29" s="85">
        <f t="shared" si="14"/>
        <v>115.24399999999993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4"/>
      <c r="C30" s="89"/>
      <c r="D30" s="90">
        <f t="shared" ref="D30:AB30" si="16">D4+D5-D29</f>
        <v>826462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2470</v>
      </c>
      <c r="L30" s="90">
        <f t="shared" si="16"/>
        <v>0</v>
      </c>
      <c r="M30" s="90">
        <f t="shared" si="16"/>
        <v>1120</v>
      </c>
      <c r="N30" s="90">
        <f t="shared" si="16"/>
        <v>0</v>
      </c>
      <c r="O30" s="90">
        <f t="shared" si="16"/>
        <v>1190</v>
      </c>
      <c r="P30" s="90">
        <f t="shared" si="16"/>
        <v>1880</v>
      </c>
      <c r="Q30" s="90">
        <f t="shared" si="16"/>
        <v>0</v>
      </c>
      <c r="R30" s="90">
        <f t="shared" si="16"/>
        <v>0</v>
      </c>
      <c r="S30" s="90">
        <f t="shared" si="16"/>
        <v>754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295</v>
      </c>
      <c r="AA30" s="90">
        <f t="shared" si="16"/>
        <v>573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85" t="s">
        <v>73</v>
      </c>
      <c r="E32" s="285"/>
      <c r="F32" s="285"/>
      <c r="G32" s="285"/>
      <c r="H32" s="285"/>
      <c r="I32" s="285"/>
      <c r="J32" s="285"/>
      <c r="K32" s="285"/>
      <c r="L32" s="285"/>
      <c r="M32" s="285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278" t="s">
        <v>76</v>
      </c>
      <c r="E33" s="278"/>
      <c r="F33" s="278"/>
      <c r="G33" s="278"/>
      <c r="H33" s="278"/>
      <c r="I33" s="278"/>
      <c r="J33" s="278"/>
      <c r="K33" s="278"/>
      <c r="L33" s="101"/>
      <c r="M33" s="101">
        <v>386746.34749999997</v>
      </c>
      <c r="P33" s="5"/>
      <c r="Q33" s="5"/>
      <c r="R33" s="5"/>
      <c r="AR33" s="102">
        <v>12543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9" t="s">
        <v>77</v>
      </c>
      <c r="E34" s="279"/>
      <c r="F34" s="279"/>
      <c r="G34" s="279"/>
      <c r="H34" s="279"/>
      <c r="I34" s="279"/>
      <c r="J34" s="279"/>
      <c r="K34" s="279"/>
      <c r="L34" s="47"/>
      <c r="M34" s="104"/>
      <c r="N34" s="44"/>
      <c r="O34" s="44"/>
      <c r="P34" s="5"/>
      <c r="Q34" s="5"/>
      <c r="AC34" s="99"/>
      <c r="AQ34" s="5"/>
      <c r="AR34" s="67">
        <v>18807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6"/>
      <c r="E35" s="276"/>
      <c r="F35" s="276"/>
      <c r="G35" s="276"/>
      <c r="H35" s="276"/>
      <c r="I35" s="276"/>
      <c r="J35" s="276"/>
      <c r="K35" s="276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280" t="s">
        <v>78</v>
      </c>
      <c r="E36" s="280"/>
      <c r="F36" s="280"/>
      <c r="G36" s="280"/>
      <c r="H36" s="280"/>
      <c r="I36" s="280"/>
      <c r="J36" s="280"/>
      <c r="K36" s="280"/>
      <c r="L36" s="31"/>
      <c r="M36" s="104">
        <v>142698</v>
      </c>
      <c r="O36" s="5"/>
      <c r="P36" s="5"/>
      <c r="Q36" s="5"/>
      <c r="AQ36" s="5"/>
      <c r="AR36" s="67">
        <v>9545</v>
      </c>
      <c r="AS36" s="67" t="s">
        <v>64</v>
      </c>
      <c r="AT36" s="67"/>
    </row>
    <row r="37" spans="1:48" ht="15.75">
      <c r="A37" s="5"/>
      <c r="B37" s="5"/>
      <c r="C37" s="56"/>
      <c r="D37" s="278" t="s">
        <v>79</v>
      </c>
      <c r="E37" s="278"/>
      <c r="F37" s="278"/>
      <c r="G37" s="278"/>
      <c r="H37" s="278"/>
      <c r="I37" s="278"/>
      <c r="J37" s="278"/>
      <c r="K37" s="278"/>
      <c r="L37" s="105"/>
      <c r="M37" s="106">
        <f>M35-M36</f>
        <v>244048.34749999997</v>
      </c>
      <c r="O37" s="99"/>
      <c r="AR37" s="50"/>
      <c r="AS37" s="67"/>
      <c r="AT37" s="67"/>
    </row>
    <row r="38" spans="1:48" ht="15.75">
      <c r="A38" s="107"/>
      <c r="B38" s="107"/>
      <c r="C38" s="56"/>
      <c r="D38" s="276" t="s">
        <v>81</v>
      </c>
      <c r="E38" s="276"/>
      <c r="F38" s="276"/>
      <c r="G38" s="276"/>
      <c r="H38" s="276"/>
      <c r="I38" s="276"/>
      <c r="J38" s="276"/>
      <c r="K38" s="276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276" t="s">
        <v>83</v>
      </c>
      <c r="E39" s="276"/>
      <c r="F39" s="276"/>
      <c r="G39" s="276"/>
      <c r="H39" s="276"/>
      <c r="I39" s="276"/>
      <c r="J39" s="276"/>
      <c r="K39" s="276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277" t="s">
        <v>85</v>
      </c>
      <c r="E40" s="277"/>
      <c r="F40" s="277"/>
      <c r="G40" s="277"/>
      <c r="H40" s="277"/>
      <c r="I40" s="277"/>
      <c r="J40" s="277"/>
      <c r="K40" s="277"/>
      <c r="L40" s="108"/>
      <c r="M40" s="109">
        <f>M36+M39</f>
        <v>142746.34749999997</v>
      </c>
      <c r="AO40" s="110"/>
      <c r="AR40" s="102"/>
      <c r="AS40" s="102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66742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678" priority="17" stopIfTrue="1" operator="greaterThan">
      <formula>0</formula>
    </cfRule>
  </conditionalFormatting>
  <conditionalFormatting sqref="AQ32">
    <cfRule type="cellIs" dxfId="677" priority="15" operator="greaterThan">
      <formula>$AQ$7:$AQ$18&lt;100</formula>
    </cfRule>
    <cfRule type="cellIs" dxfId="676" priority="16" operator="greaterThan">
      <formula>100</formula>
    </cfRule>
  </conditionalFormatting>
  <conditionalFormatting sqref="K4:P30 D30:J30 Q30:AB30">
    <cfRule type="cellIs" dxfId="675" priority="14" operator="equal">
      <formula>212030016606640</formula>
    </cfRule>
  </conditionalFormatting>
  <conditionalFormatting sqref="K4:K30 L29:P29 D30:J30 L30:AB30">
    <cfRule type="cellIs" dxfId="674" priority="12" operator="equal">
      <formula>$K$4</formula>
    </cfRule>
    <cfRule type="cellIs" dxfId="673" priority="13" operator="equal">
      <formula>2120</formula>
    </cfRule>
  </conditionalFormatting>
  <conditionalFormatting sqref="M4:N30 D30:L30">
    <cfRule type="cellIs" dxfId="672" priority="10" operator="equal">
      <formula>$M$4</formula>
    </cfRule>
    <cfRule type="cellIs" dxfId="671" priority="11" operator="equal">
      <formula>300</formula>
    </cfRule>
  </conditionalFormatting>
  <conditionalFormatting sqref="O4:O30">
    <cfRule type="cellIs" dxfId="670" priority="8" operator="equal">
      <formula>$O$4</formula>
    </cfRule>
    <cfRule type="cellIs" dxfId="669" priority="9" operator="equal">
      <formula>1660</formula>
    </cfRule>
  </conditionalFormatting>
  <conditionalFormatting sqref="P4:P30">
    <cfRule type="cellIs" dxfId="668" priority="6" operator="equal">
      <formula>$P$4</formula>
    </cfRule>
    <cfRule type="cellIs" dxfId="667" priority="7" operator="equal">
      <formula>6640</formula>
    </cfRule>
  </conditionalFormatting>
  <conditionalFormatting sqref="AT6:AT29">
    <cfRule type="cellIs" dxfId="666" priority="5" operator="lessThan">
      <formula>0</formula>
    </cfRule>
  </conditionalFormatting>
  <conditionalFormatting sqref="AT7:AT18">
    <cfRule type="cellIs" dxfId="665" priority="2" operator="lessThan">
      <formula>0</formula>
    </cfRule>
    <cfRule type="cellIs" dxfId="664" priority="3" operator="lessThan">
      <formula>0</formula>
    </cfRule>
    <cfRule type="cellIs" dxfId="663" priority="4" operator="lessThan">
      <formula>0</formula>
    </cfRule>
  </conditionalFormatting>
  <conditionalFormatting sqref="K4:K29 L29:P29">
    <cfRule type="cellIs" dxfId="662" priority="1" operator="equal">
      <formula>$K$4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AO23" activePane="bottomRight" state="frozen"/>
      <selection pane="topRight" activeCell="Z1" sqref="Z1"/>
      <selection pane="bottomLeft" activeCell="A9" sqref="A9"/>
      <selection pane="bottomRight" activeCell="AU28" sqref="AU28"/>
    </sheetView>
  </sheetViews>
  <sheetFormatPr defaultRowHeight="15"/>
  <cols>
    <col min="1" max="1" width="7.4257812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3" style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customHeight="1" thickBo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ht="18.75">
      <c r="A3" s="264" t="s">
        <v>135</v>
      </c>
      <c r="B3" s="265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7" t="s">
        <v>3</v>
      </c>
      <c r="B4" s="267"/>
      <c r="C4" s="258"/>
      <c r="D4" s="258">
        <v>803391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56">
        <v>1650</v>
      </c>
      <c r="L4" s="256">
        <v>0</v>
      </c>
      <c r="M4" s="267">
        <v>2080</v>
      </c>
      <c r="N4" s="267"/>
      <c r="O4" s="256">
        <v>1110</v>
      </c>
      <c r="P4" s="256">
        <v>2820</v>
      </c>
      <c r="Q4" s="3">
        <v>0</v>
      </c>
      <c r="R4" s="3">
        <v>0</v>
      </c>
      <c r="S4" s="3">
        <v>907</v>
      </c>
      <c r="T4" s="3"/>
      <c r="U4" s="3"/>
      <c r="V4" s="3"/>
      <c r="W4" s="3"/>
      <c r="X4" s="3"/>
      <c r="Y4" s="3"/>
      <c r="Z4" s="3">
        <v>207</v>
      </c>
      <c r="AA4" s="3">
        <v>246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58"/>
      <c r="D5" s="258"/>
      <c r="E5" s="258"/>
      <c r="F5" s="258"/>
      <c r="G5" s="258"/>
      <c r="H5" s="258"/>
      <c r="I5" s="258"/>
      <c r="J5" s="258"/>
      <c r="K5" s="171"/>
      <c r="L5" s="171"/>
      <c r="M5" s="171"/>
      <c r="N5" s="171"/>
      <c r="O5" s="171"/>
      <c r="P5" s="171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46" t="s">
        <v>50</v>
      </c>
      <c r="AU6" s="236" t="s">
        <v>134</v>
      </c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260">
        <v>1908446134</v>
      </c>
      <c r="C7" s="260" t="s">
        <v>51</v>
      </c>
      <c r="D7" s="32">
        <v>10803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3</v>
      </c>
      <c r="T7" s="34"/>
      <c r="U7" s="34"/>
      <c r="V7" s="34"/>
      <c r="W7" s="34"/>
      <c r="X7" s="34"/>
      <c r="Y7" s="34"/>
      <c r="Z7" s="34"/>
      <c r="AA7" s="34">
        <v>1</v>
      </c>
      <c r="AB7" s="34"/>
      <c r="AC7" s="35">
        <f>D7*1+E7*999+F7*499+G7*75+H7*50+I7*30+K7*20+L7*19+M7*10+P7*9+N7*10+J7*29+S7*191+V7*4744+W7*110+X7*450+Y7*110+Z7*191+AA7*182+AB7*182+U7*30+T7*350+R7*4+Q7*5+O7*9</f>
        <v>11558</v>
      </c>
      <c r="AD7" s="34">
        <f t="shared" ref="AD7:AD27" si="0">D7*1</f>
        <v>10803</v>
      </c>
      <c r="AE7" s="36">
        <f t="shared" ref="AE7:AE27" si="1">D7*2.75%</f>
        <v>297.08249999999998</v>
      </c>
      <c r="AF7" s="36">
        <f t="shared" ref="AF7:AF27" si="2">AD7*0.95%</f>
        <v>102.6285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297.08249999999998</v>
      </c>
      <c r="AP7" s="39"/>
      <c r="AQ7" s="40">
        <v>84</v>
      </c>
      <c r="AR7" s="41">
        <f>AC7-AE7-AG7-AJ7-AK7-AL7-AM7-AN7-AP7-AQ7</f>
        <v>11176.9175</v>
      </c>
      <c r="AS7" s="42">
        <f t="shared" ref="AS7:AS19" si="4">AF7+AH7+AI7</f>
        <v>102.6285</v>
      </c>
      <c r="AT7" s="237">
        <f t="shared" ref="AT7:AT19" si="5">AS7-AQ7-AN7</f>
        <v>18.628500000000003</v>
      </c>
      <c r="AU7" s="50">
        <v>63</v>
      </c>
      <c r="AV7" s="292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60">
        <v>1908446135</v>
      </c>
      <c r="C8" s="34" t="s">
        <v>52</v>
      </c>
      <c r="D8" s="47">
        <v>18064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60"/>
      <c r="R8" s="260"/>
      <c r="S8" s="260">
        <v>1</v>
      </c>
      <c r="T8" s="260"/>
      <c r="U8" s="260"/>
      <c r="V8" s="260"/>
      <c r="W8" s="260"/>
      <c r="X8" s="260"/>
      <c r="Y8" s="260"/>
      <c r="Z8" s="260"/>
      <c r="AA8" s="260"/>
      <c r="AB8" s="260"/>
      <c r="AC8" s="35">
        <f t="shared" ref="AC8:AC27" si="6">D8*1+E8*999+F8*499+G8*75+H8*50+I8*30+K8*20+L8*19+M8*10+P8*9+N8*10+J8*29+S8*191+V8*4744+W8*110+X8*450+Y8*110+Z8*191+AA8*182+AB8*182+U8*30+T8*350+R8*4+Q8*5+O8*9</f>
        <v>18255</v>
      </c>
      <c r="AD8" s="260">
        <f t="shared" si="0"/>
        <v>18064</v>
      </c>
      <c r="AE8" s="49">
        <f t="shared" si="1"/>
        <v>496.76</v>
      </c>
      <c r="AF8" s="49">
        <f t="shared" si="2"/>
        <v>171.608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496.76</v>
      </c>
      <c r="AP8" s="51"/>
      <c r="AQ8" s="40">
        <v>168</v>
      </c>
      <c r="AR8" s="41">
        <f>AC8-AE8-AG8-AJ8-AK8-AL8-AM8-AN8-AP8-AQ8</f>
        <v>17590.240000000002</v>
      </c>
      <c r="AS8" s="52">
        <f t="shared" si="4"/>
        <v>171.608</v>
      </c>
      <c r="AT8" s="238">
        <f t="shared" si="5"/>
        <v>3.6080000000000041</v>
      </c>
      <c r="AU8" s="102">
        <v>90</v>
      </c>
      <c r="AV8" s="242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60">
        <v>1908446136</v>
      </c>
      <c r="C9" s="260" t="s">
        <v>53</v>
      </c>
      <c r="D9" s="47">
        <v>19602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60"/>
      <c r="R9" s="260"/>
      <c r="S9" s="260">
        <v>15</v>
      </c>
      <c r="T9" s="260"/>
      <c r="U9" s="260"/>
      <c r="V9" s="260"/>
      <c r="W9" s="260"/>
      <c r="X9" s="260"/>
      <c r="Y9" s="260"/>
      <c r="Z9" s="260"/>
      <c r="AA9" s="260"/>
      <c r="AB9" s="260"/>
      <c r="AC9" s="35">
        <f t="shared" si="6"/>
        <v>22467</v>
      </c>
      <c r="AD9" s="260">
        <f t="shared" si="0"/>
        <v>19602</v>
      </c>
      <c r="AE9" s="49">
        <f t="shared" si="1"/>
        <v>539.05499999999995</v>
      </c>
      <c r="AF9" s="49">
        <f t="shared" si="2"/>
        <v>186.21899999999999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539.05499999999995</v>
      </c>
      <c r="AP9" s="51"/>
      <c r="AQ9" s="40">
        <v>143</v>
      </c>
      <c r="AR9" s="41">
        <f t="shared" ref="AR9:AR27" si="10">AC9-AE9-AG9-AJ9-AK9-AL9-AM9-AN9-AP9-AQ9</f>
        <v>21784.945</v>
      </c>
      <c r="AS9" s="52">
        <f t="shared" si="4"/>
        <v>186.21899999999999</v>
      </c>
      <c r="AT9" s="238">
        <f t="shared" si="5"/>
        <v>43.218999999999994</v>
      </c>
      <c r="AU9" s="102">
        <v>144</v>
      </c>
      <c r="AV9" s="243" t="s">
        <v>119</v>
      </c>
      <c r="AW9" s="19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260">
        <v>1908446137</v>
      </c>
      <c r="C10" s="260" t="s">
        <v>54</v>
      </c>
      <c r="D10" s="47">
        <v>3395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60"/>
      <c r="R10" s="260"/>
      <c r="S10" s="260">
        <v>6</v>
      </c>
      <c r="T10" s="260"/>
      <c r="U10" s="260"/>
      <c r="V10" s="260"/>
      <c r="W10" s="260"/>
      <c r="X10" s="260"/>
      <c r="Y10" s="260"/>
      <c r="Z10" s="260">
        <v>1</v>
      </c>
      <c r="AA10" s="260"/>
      <c r="AB10" s="260"/>
      <c r="AC10" s="35">
        <f t="shared" si="6"/>
        <v>4732</v>
      </c>
      <c r="AD10" s="260">
        <f>D10*1</f>
        <v>3395</v>
      </c>
      <c r="AE10" s="49">
        <f>D10*2.75%</f>
        <v>93.362499999999997</v>
      </c>
      <c r="AF10" s="49">
        <f>AD10*0.95%</f>
        <v>32.252499999999998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93.362499999999997</v>
      </c>
      <c r="AP10" s="51"/>
      <c r="AQ10" s="40">
        <v>28</v>
      </c>
      <c r="AR10" s="41">
        <f t="shared" si="10"/>
        <v>4610.6374999999998</v>
      </c>
      <c r="AS10" s="52">
        <f>AF10+AH10+AI10</f>
        <v>32.252499999999998</v>
      </c>
      <c r="AT10" s="238">
        <f>AS10-AQ10-AN10</f>
        <v>4.2524999999999977</v>
      </c>
      <c r="AU10" s="102"/>
      <c r="AV10" s="244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60">
        <v>1908446138</v>
      </c>
      <c r="C11" s="57" t="s">
        <v>97</v>
      </c>
      <c r="D11" s="47">
        <v>4967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250</v>
      </c>
      <c r="Q11" s="260"/>
      <c r="R11" s="260"/>
      <c r="S11" s="260">
        <v>14</v>
      </c>
      <c r="T11" s="260"/>
      <c r="U11" s="260"/>
      <c r="V11" s="260"/>
      <c r="W11" s="260"/>
      <c r="X11" s="260"/>
      <c r="Y11" s="260"/>
      <c r="Z11" s="260"/>
      <c r="AA11" s="260">
        <v>3</v>
      </c>
      <c r="AB11" s="260"/>
      <c r="AC11" s="35">
        <f t="shared" si="6"/>
        <v>10437</v>
      </c>
      <c r="AD11" s="260">
        <f t="shared" si="0"/>
        <v>4967</v>
      </c>
      <c r="AE11" s="49">
        <f t="shared" si="1"/>
        <v>136.5925</v>
      </c>
      <c r="AF11" s="49">
        <f t="shared" si="2"/>
        <v>47.186500000000002</v>
      </c>
      <c r="AG11" s="36">
        <f t="shared" si="7"/>
        <v>61.875</v>
      </c>
      <c r="AH11" s="49">
        <f t="shared" si="3"/>
        <v>21.375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143.4675</v>
      </c>
      <c r="AP11" s="51"/>
      <c r="AQ11" s="40">
        <v>45</v>
      </c>
      <c r="AR11" s="41">
        <f t="shared" si="10"/>
        <v>10193.532499999999</v>
      </c>
      <c r="AS11" s="52">
        <f t="shared" si="4"/>
        <v>68.561499999999995</v>
      </c>
      <c r="AT11" s="238">
        <f t="shared" si="5"/>
        <v>23.561499999999995</v>
      </c>
      <c r="AU11" s="102">
        <v>36</v>
      </c>
      <c r="AV11" s="243" t="s">
        <v>121</v>
      </c>
      <c r="AW11" s="19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60">
        <v>1908446139</v>
      </c>
      <c r="C12" s="260" t="s">
        <v>56</v>
      </c>
      <c r="D12" s="47">
        <v>9900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  <c r="AC12" s="35">
        <f>D12*1+E12*999+F12*499+G12*75+H12*50+I12*30+K12*20+L12*19+M12*10+P12*9+N12*10+J12*29+S12*191+V12*4744+W12*110+X12*450+Y12*110+Z12*191+AA12*182+AB12*182+U12*30+T12*350+R12*4+Q12*5+O12*9</f>
        <v>9900</v>
      </c>
      <c r="AD12" s="260">
        <f>D12*1</f>
        <v>9900</v>
      </c>
      <c r="AE12" s="49">
        <f>D12*2.75%</f>
        <v>272.25</v>
      </c>
      <c r="AF12" s="49">
        <f>AD12*0.95%</f>
        <v>94.05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272.25</v>
      </c>
      <c r="AP12" s="51"/>
      <c r="AQ12" s="40">
        <v>65</v>
      </c>
      <c r="AR12" s="41">
        <f t="shared" si="10"/>
        <v>9562.75</v>
      </c>
      <c r="AS12" s="52">
        <f>AF12+AH12+AI12</f>
        <v>94.05</v>
      </c>
      <c r="AT12" s="238">
        <f>AS12-AQ12-AN12</f>
        <v>29.049999999999997</v>
      </c>
      <c r="AU12" s="102">
        <v>72</v>
      </c>
      <c r="AV12" s="245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60">
        <v>1908446140</v>
      </c>
      <c r="C13" s="260" t="s">
        <v>57</v>
      </c>
      <c r="D13" s="47">
        <v>6999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35">
        <f>D13*1+E13*999+F13*499+G13*75+H13*50+I13*30+K13*20+L13*19+M13*10+P13*9+N13*10+J13*29+S13*191+V13*4744+W13*110+X13*450+Y13*110+Z13*191+AA13*182+AB13*182+U13*30+T13*350+R13*4+Q13*5+O13*9</f>
        <v>6999</v>
      </c>
      <c r="AD13" s="260">
        <f t="shared" si="0"/>
        <v>6999</v>
      </c>
      <c r="AE13" s="49">
        <f t="shared" si="1"/>
        <v>192.4725</v>
      </c>
      <c r="AF13" s="49">
        <f t="shared" si="2"/>
        <v>66.490499999999997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192.4725</v>
      </c>
      <c r="AP13" s="51"/>
      <c r="AQ13" s="40">
        <v>45</v>
      </c>
      <c r="AR13" s="41">
        <f t="shared" si="10"/>
        <v>6761.5275000000001</v>
      </c>
      <c r="AS13" s="52">
        <f t="shared" si="4"/>
        <v>66.490499999999997</v>
      </c>
      <c r="AT13" s="238">
        <f>AS13-AQ13-AN13</f>
        <v>21.490499999999997</v>
      </c>
      <c r="AU13" s="102">
        <v>45</v>
      </c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60">
        <v>1908446141</v>
      </c>
      <c r="C14" s="260" t="s">
        <v>58</v>
      </c>
      <c r="D14" s="47">
        <v>34784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60"/>
      <c r="R14" s="260"/>
      <c r="S14" s="260">
        <v>3</v>
      </c>
      <c r="T14" s="260"/>
      <c r="U14" s="260"/>
      <c r="V14" s="260"/>
      <c r="W14" s="260"/>
      <c r="X14" s="260"/>
      <c r="Y14" s="260"/>
      <c r="Z14" s="260"/>
      <c r="AA14" s="260"/>
      <c r="AB14" s="260"/>
      <c r="AC14" s="35">
        <f>D14*1+E14*999+F14*499+G14*75+H14*50+I14*30+K14*20+L14*19+M14*10+P14*9+N14*10+J14*29+S14*191+V14*4744+W14*110+X14*450+Y14*110+Z14*191+AA14*182+AB14*182+U14*30+T14*350+R14*4+Q14*5+O14*9</f>
        <v>35357</v>
      </c>
      <c r="AD14" s="260">
        <f t="shared" si="0"/>
        <v>34784</v>
      </c>
      <c r="AE14" s="49">
        <f t="shared" si="1"/>
        <v>956.56000000000006</v>
      </c>
      <c r="AF14" s="49">
        <f t="shared" si="2"/>
        <v>330.44799999999998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956.56000000000006</v>
      </c>
      <c r="AP14" s="51"/>
      <c r="AQ14" s="40">
        <v>177</v>
      </c>
      <c r="AR14" s="41">
        <f>AC14-AE14-AG14-AJ14-AK14-AL14-AM14-AN14-AP14-AQ14</f>
        <v>34223.440000000002</v>
      </c>
      <c r="AS14" s="52">
        <f t="shared" si="4"/>
        <v>330.44799999999998</v>
      </c>
      <c r="AT14" s="239">
        <f t="shared" si="5"/>
        <v>153.44799999999998</v>
      </c>
      <c r="AU14" s="102">
        <v>243</v>
      </c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60">
        <v>1908446142</v>
      </c>
      <c r="C15" s="61" t="s">
        <v>59</v>
      </c>
      <c r="D15" s="47">
        <v>39502</v>
      </c>
      <c r="E15" s="48"/>
      <c r="F15" s="47"/>
      <c r="G15" s="48"/>
      <c r="H15" s="48"/>
      <c r="I15" s="48"/>
      <c r="J15" s="48"/>
      <c r="K15" s="48">
        <v>20</v>
      </c>
      <c r="L15" s="48"/>
      <c r="M15" s="48">
        <v>10</v>
      </c>
      <c r="N15" s="48"/>
      <c r="O15" s="48"/>
      <c r="P15" s="48"/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  <c r="AC15" s="35">
        <f>D15*1+E15*999+F15*499+G15*75+H15*50+I15*30+K15*20+L15*19+M15*10+P15*9+N15*10+J15*29+S15*191+V15*4744+W15*110+X15*450+Y15*110+Z15*191+AA15*182+AB15*182+U15*30+T15*350+R15*4+Q15*5+O15*9</f>
        <v>40002</v>
      </c>
      <c r="AD15" s="260">
        <f t="shared" si="0"/>
        <v>39502</v>
      </c>
      <c r="AE15" s="49">
        <f t="shared" si="1"/>
        <v>1086.3050000000001</v>
      </c>
      <c r="AF15" s="49">
        <f t="shared" si="2"/>
        <v>375.26900000000001</v>
      </c>
      <c r="AG15" s="36">
        <f t="shared" si="7"/>
        <v>13.75</v>
      </c>
      <c r="AH15" s="49">
        <f t="shared" si="3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1087.1300000000001</v>
      </c>
      <c r="AP15" s="51"/>
      <c r="AQ15" s="40">
        <v>260</v>
      </c>
      <c r="AR15" s="41">
        <f t="shared" si="10"/>
        <v>38641.945</v>
      </c>
      <c r="AS15" s="52">
        <f>AF15+AH15+AI15</f>
        <v>380.01900000000001</v>
      </c>
      <c r="AT15" s="238">
        <f>AS15-AQ15-AN15</f>
        <v>120.01900000000001</v>
      </c>
      <c r="AU15" s="102">
        <v>296</v>
      </c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60">
        <v>1908446143</v>
      </c>
      <c r="C16" s="260" t="s">
        <v>60</v>
      </c>
      <c r="D16" s="47">
        <v>36792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  <c r="AC16" s="35">
        <f t="shared" si="6"/>
        <v>37152</v>
      </c>
      <c r="AD16" s="260">
        <f t="shared" si="0"/>
        <v>36792</v>
      </c>
      <c r="AE16" s="49">
        <f t="shared" si="1"/>
        <v>1011.78</v>
      </c>
      <c r="AF16" s="49">
        <f t="shared" si="2"/>
        <v>349.524</v>
      </c>
      <c r="AG16" s="36">
        <f t="shared" si="7"/>
        <v>9.9</v>
      </c>
      <c r="AH16" s="49">
        <f t="shared" si="3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1012.88</v>
      </c>
      <c r="AP16" s="51"/>
      <c r="AQ16" s="40">
        <v>142</v>
      </c>
      <c r="AR16" s="41">
        <f>AC16-AE16-AG16-AJ16-AK16-AL16-AM16-AN16-AP16-AQ16</f>
        <v>35988.32</v>
      </c>
      <c r="AS16" s="52">
        <f t="shared" si="4"/>
        <v>352.94400000000002</v>
      </c>
      <c r="AT16" s="238">
        <f t="shared" si="5"/>
        <v>210.94400000000002</v>
      </c>
      <c r="AU16" s="102">
        <v>288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60">
        <v>1908446144</v>
      </c>
      <c r="C17" s="61" t="s">
        <v>61</v>
      </c>
      <c r="D17" s="47">
        <v>17815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60"/>
      <c r="R17" s="260"/>
      <c r="S17" s="260">
        <v>25</v>
      </c>
      <c r="T17" s="260"/>
      <c r="U17" s="260"/>
      <c r="V17" s="260"/>
      <c r="W17" s="260"/>
      <c r="X17" s="260"/>
      <c r="Y17" s="260"/>
      <c r="Z17" s="260"/>
      <c r="AA17" s="260"/>
      <c r="AB17" s="260"/>
      <c r="AC17" s="35">
        <f t="shared" si="6"/>
        <v>22590</v>
      </c>
      <c r="AD17" s="260">
        <f>D17*1</f>
        <v>17815</v>
      </c>
      <c r="AE17" s="49">
        <f>D17*2.75%</f>
        <v>489.91250000000002</v>
      </c>
      <c r="AF17" s="49">
        <f>AD17*0.95%</f>
        <v>169.24250000000001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489.91250000000002</v>
      </c>
      <c r="AP17" s="51"/>
      <c r="AQ17" s="40">
        <v>150</v>
      </c>
      <c r="AR17" s="41">
        <f>AC17-AE17-AG17-AJ17-AK17-AL17-AM17-AN17-AP17-AQ17</f>
        <v>21950.087500000001</v>
      </c>
      <c r="AS17" s="52">
        <f>AF17+AH17+AI17</f>
        <v>169.24250000000001</v>
      </c>
      <c r="AT17" s="238">
        <f>AS17-AQ17-AN17</f>
        <v>19.242500000000007</v>
      </c>
      <c r="AU17" s="102">
        <v>153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260">
        <v>1908446145</v>
      </c>
      <c r="C18" s="57" t="s">
        <v>98</v>
      </c>
      <c r="D18" s="47">
        <v>22982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35">
        <f t="shared" si="6"/>
        <v>24432</v>
      </c>
      <c r="AD18" s="260">
        <f>D18*1</f>
        <v>22982</v>
      </c>
      <c r="AE18" s="49">
        <f>D18*2.75%</f>
        <v>632.005</v>
      </c>
      <c r="AF18" s="49">
        <f>AD18*0.95%</f>
        <v>218.32900000000001</v>
      </c>
      <c r="AG18" s="36">
        <f t="shared" si="7"/>
        <v>39.875</v>
      </c>
      <c r="AH18" s="49">
        <f t="shared" si="3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634.755</v>
      </c>
      <c r="AP18" s="51"/>
      <c r="AQ18" s="40">
        <v>150</v>
      </c>
      <c r="AR18" s="41">
        <f t="shared" si="10"/>
        <v>23610.12</v>
      </c>
      <c r="AS18" s="52">
        <f>AF18+AH18+AI18</f>
        <v>232.10400000000001</v>
      </c>
      <c r="AT18" s="238">
        <f>AS18-AQ18-AN18</f>
        <v>82.104000000000013</v>
      </c>
      <c r="AU18" s="102">
        <v>180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60">
        <v>1908446146</v>
      </c>
      <c r="C19" s="260" t="s">
        <v>63</v>
      </c>
      <c r="D19" s="47">
        <v>13624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35">
        <f t="shared" si="6"/>
        <v>13624</v>
      </c>
      <c r="AD19" s="260">
        <f t="shared" si="0"/>
        <v>13624</v>
      </c>
      <c r="AE19" s="49">
        <f t="shared" si="1"/>
        <v>374.66</v>
      </c>
      <c r="AF19" s="49">
        <f t="shared" si="2"/>
        <v>129.428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374.66</v>
      </c>
      <c r="AP19" s="51"/>
      <c r="AQ19" s="63">
        <v>174</v>
      </c>
      <c r="AR19" s="64">
        <f>AC19-AE19-AG19-AJ19-AK19-AL19-AM19-AN19-AP19-AQ19</f>
        <v>13075.34</v>
      </c>
      <c r="AS19" s="52">
        <f t="shared" si="4"/>
        <v>129.428</v>
      </c>
      <c r="AT19" s="240">
        <f t="shared" si="5"/>
        <v>-44.572000000000003</v>
      </c>
      <c r="AU19" s="102">
        <v>95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60">
        <v>1908446147</v>
      </c>
      <c r="C20" s="260" t="s">
        <v>64</v>
      </c>
      <c r="D20" s="47">
        <v>14520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60"/>
      <c r="R20" s="260"/>
      <c r="S20" s="260">
        <v>60</v>
      </c>
      <c r="T20" s="260"/>
      <c r="U20" s="260"/>
      <c r="V20" s="260"/>
      <c r="W20" s="260"/>
      <c r="X20" s="260"/>
      <c r="Y20" s="260"/>
      <c r="Z20" s="260"/>
      <c r="AA20" s="260"/>
      <c r="AB20" s="260"/>
      <c r="AC20" s="35">
        <f t="shared" si="6"/>
        <v>25980</v>
      </c>
      <c r="AD20" s="260">
        <f t="shared" si="0"/>
        <v>14520</v>
      </c>
      <c r="AE20" s="49">
        <f t="shared" si="1"/>
        <v>399.3</v>
      </c>
      <c r="AF20" s="49">
        <f t="shared" si="2"/>
        <v>137.94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399.3</v>
      </c>
      <c r="AP20" s="51"/>
      <c r="AQ20" s="63">
        <v>140</v>
      </c>
      <c r="AR20" s="64">
        <f>AC20-AE20-AG20-AJ20-AK20-AL20-AM20-AN20-AP20-AQ20</f>
        <v>25440.7</v>
      </c>
      <c r="AS20" s="52">
        <f>AF20+AH20+AI20</f>
        <v>137.94</v>
      </c>
      <c r="AT20" s="240">
        <f>AS20-AQ20-AN20</f>
        <v>-2.0600000000000023</v>
      </c>
      <c r="AU20" s="102">
        <v>144</v>
      </c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60">
        <v>1908446148</v>
      </c>
      <c r="C21" s="260" t="s">
        <v>59</v>
      </c>
      <c r="D21" s="47">
        <v>6373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60"/>
      <c r="R21" s="260"/>
      <c r="S21" s="260">
        <v>20</v>
      </c>
      <c r="T21" s="260"/>
      <c r="U21" s="260"/>
      <c r="V21" s="260"/>
      <c r="W21" s="260"/>
      <c r="X21" s="260"/>
      <c r="Y21" s="260"/>
      <c r="Z21" s="260"/>
      <c r="AA21" s="260"/>
      <c r="AB21" s="260"/>
      <c r="AC21" s="35">
        <f t="shared" si="6"/>
        <v>10193</v>
      </c>
      <c r="AD21" s="260">
        <f t="shared" si="0"/>
        <v>6373</v>
      </c>
      <c r="AE21" s="49">
        <f t="shared" si="1"/>
        <v>175.25749999999999</v>
      </c>
      <c r="AF21" s="49">
        <f t="shared" si="2"/>
        <v>60.543500000000002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175.25749999999999</v>
      </c>
      <c r="AP21" s="51"/>
      <c r="AQ21" s="63">
        <v>62</v>
      </c>
      <c r="AR21" s="65">
        <f t="shared" si="10"/>
        <v>9955.7425000000003</v>
      </c>
      <c r="AS21" s="52">
        <f t="shared" ref="AS21:AS27" si="11">AF21+AH21+AI21</f>
        <v>60.543500000000002</v>
      </c>
      <c r="AT21" s="240">
        <f t="shared" ref="AT21:AT27" si="12">AS21-AQ21-AN21</f>
        <v>-1.4564999999999984</v>
      </c>
      <c r="AU21" s="102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60">
        <v>1908446149</v>
      </c>
      <c r="C22" s="66" t="s">
        <v>65</v>
      </c>
      <c r="D22" s="47">
        <v>38326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60"/>
      <c r="R22" s="260"/>
      <c r="S22" s="260">
        <v>4</v>
      </c>
      <c r="T22" s="260"/>
      <c r="U22" s="260"/>
      <c r="V22" s="260"/>
      <c r="W22" s="260"/>
      <c r="X22" s="260"/>
      <c r="Y22" s="260"/>
      <c r="Z22" s="260"/>
      <c r="AA22" s="260"/>
      <c r="AB22" s="260"/>
      <c r="AC22" s="35">
        <f t="shared" si="6"/>
        <v>39090</v>
      </c>
      <c r="AD22" s="260">
        <f t="shared" si="0"/>
        <v>38326</v>
      </c>
      <c r="AE22" s="49">
        <f t="shared" si="1"/>
        <v>1053.9649999999999</v>
      </c>
      <c r="AF22" s="49">
        <f t="shared" si="2"/>
        <v>364.09699999999998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1053.9649999999999</v>
      </c>
      <c r="AP22" s="51"/>
      <c r="AQ22" s="63">
        <v>200</v>
      </c>
      <c r="AR22" s="65">
        <f>AC22-AE22-AG22-AJ22-AK22-AL22-AM22-AN22-AP22-AQ22</f>
        <v>37836.035000000003</v>
      </c>
      <c r="AS22" s="52">
        <f>AF22+AH22+AI22</f>
        <v>364.09699999999998</v>
      </c>
      <c r="AT22" s="240">
        <f>AS22-AQ22-AN22</f>
        <v>164.09699999999998</v>
      </c>
      <c r="AU22" s="102">
        <v>252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60">
        <v>1908446150</v>
      </c>
      <c r="C23" s="260" t="s">
        <v>66</v>
      </c>
      <c r="D23" s="47">
        <v>15114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  <c r="AC23" s="35">
        <f t="shared" si="6"/>
        <v>15114</v>
      </c>
      <c r="AD23" s="260">
        <f t="shared" si="0"/>
        <v>15114</v>
      </c>
      <c r="AE23" s="49">
        <f t="shared" si="1"/>
        <v>415.63499999999999</v>
      </c>
      <c r="AF23" s="49">
        <f t="shared" si="2"/>
        <v>143.583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415.63499999999999</v>
      </c>
      <c r="AP23" s="51"/>
      <c r="AQ23" s="63">
        <v>120</v>
      </c>
      <c r="AR23" s="65">
        <f t="shared" si="10"/>
        <v>14578.365</v>
      </c>
      <c r="AS23" s="52">
        <f t="shared" si="11"/>
        <v>143.583</v>
      </c>
      <c r="AT23" s="240">
        <f t="shared" si="12"/>
        <v>23.582999999999998</v>
      </c>
      <c r="AU23" s="102">
        <v>108</v>
      </c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60">
        <v>1908446151</v>
      </c>
      <c r="C24" s="260" t="s">
        <v>67</v>
      </c>
      <c r="D24" s="47">
        <v>39992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60"/>
      <c r="R24" s="260"/>
      <c r="S24" s="260">
        <v>10</v>
      </c>
      <c r="T24" s="260"/>
      <c r="U24" s="260"/>
      <c r="V24" s="260"/>
      <c r="W24" s="260"/>
      <c r="X24" s="260"/>
      <c r="Y24" s="260"/>
      <c r="Z24" s="260"/>
      <c r="AA24" s="260"/>
      <c r="AB24" s="260"/>
      <c r="AC24" s="35">
        <f t="shared" si="6"/>
        <v>41902</v>
      </c>
      <c r="AD24" s="260">
        <f t="shared" si="0"/>
        <v>39992</v>
      </c>
      <c r="AE24" s="49">
        <f t="shared" si="1"/>
        <v>1099.78</v>
      </c>
      <c r="AF24" s="49">
        <f t="shared" si="2"/>
        <v>379.92399999999998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260"/>
      <c r="AK24" s="260"/>
      <c r="AL24" s="67"/>
      <c r="AM24" s="67"/>
      <c r="AN24" s="37">
        <v>0</v>
      </c>
      <c r="AO24" s="38">
        <f t="shared" si="9"/>
        <v>1099.78</v>
      </c>
      <c r="AP24" s="51"/>
      <c r="AQ24" s="63">
        <v>843</v>
      </c>
      <c r="AR24" s="65">
        <f t="shared" si="10"/>
        <v>39959.22</v>
      </c>
      <c r="AS24" s="52">
        <f t="shared" si="11"/>
        <v>379.92399999999998</v>
      </c>
      <c r="AT24" s="240">
        <f t="shared" si="12"/>
        <v>-463.07600000000002</v>
      </c>
      <c r="AU24" s="102">
        <v>279</v>
      </c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260">
        <v>1908446152</v>
      </c>
      <c r="C25" s="260" t="s">
        <v>68</v>
      </c>
      <c r="D25" s="47">
        <v>12294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35">
        <f t="shared" si="6"/>
        <v>12294</v>
      </c>
      <c r="AD25" s="260">
        <f t="shared" si="0"/>
        <v>12294</v>
      </c>
      <c r="AE25" s="49">
        <f t="shared" si="1"/>
        <v>338.08499999999998</v>
      </c>
      <c r="AF25" s="49">
        <f t="shared" si="2"/>
        <v>116.79299999999999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338.08499999999998</v>
      </c>
      <c r="AP25" s="51"/>
      <c r="AQ25" s="63">
        <v>100</v>
      </c>
      <c r="AR25" s="65">
        <f t="shared" si="10"/>
        <v>11855.915000000001</v>
      </c>
      <c r="AS25" s="52">
        <f t="shared" si="11"/>
        <v>116.79299999999999</v>
      </c>
      <c r="AT25" s="240">
        <f t="shared" si="12"/>
        <v>16.792999999999992</v>
      </c>
      <c r="AU25" s="102">
        <v>90</v>
      </c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260">
        <v>1908446153</v>
      </c>
      <c r="C26" s="68" t="s">
        <v>69</v>
      </c>
      <c r="D26" s="47">
        <v>25369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  <c r="AC26" s="35">
        <f t="shared" si="6"/>
        <v>25369</v>
      </c>
      <c r="AD26" s="260">
        <f t="shared" si="0"/>
        <v>25369</v>
      </c>
      <c r="AE26" s="49">
        <f t="shared" si="1"/>
        <v>697.64750000000004</v>
      </c>
      <c r="AF26" s="49">
        <f t="shared" si="2"/>
        <v>241.00549999999998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697.64750000000004</v>
      </c>
      <c r="AP26" s="51"/>
      <c r="AQ26" s="63">
        <v>195</v>
      </c>
      <c r="AR26" s="65">
        <f t="shared" si="10"/>
        <v>24476.352500000001</v>
      </c>
      <c r="AS26" s="52">
        <f t="shared" si="11"/>
        <v>241.00549999999998</v>
      </c>
      <c r="AT26" s="240">
        <f t="shared" si="12"/>
        <v>46.005499999999984</v>
      </c>
      <c r="AU26" s="102">
        <v>216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260">
        <v>1908446154</v>
      </c>
      <c r="C27" s="260" t="s">
        <v>70</v>
      </c>
      <c r="D27" s="47">
        <v>11575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  <c r="AC27" s="35">
        <f t="shared" si="6"/>
        <v>11575</v>
      </c>
      <c r="AD27" s="260">
        <f t="shared" si="0"/>
        <v>11575</v>
      </c>
      <c r="AE27" s="49">
        <f t="shared" si="1"/>
        <v>318.3125</v>
      </c>
      <c r="AF27" s="49">
        <f t="shared" si="2"/>
        <v>109.96249999999999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318.3125</v>
      </c>
      <c r="AP27" s="51"/>
      <c r="AQ27" s="63">
        <v>150</v>
      </c>
      <c r="AR27" s="65">
        <f t="shared" si="10"/>
        <v>11106.6875</v>
      </c>
      <c r="AS27" s="52">
        <f t="shared" si="11"/>
        <v>109.96249999999999</v>
      </c>
      <c r="AT27" s="240">
        <f t="shared" si="12"/>
        <v>-40.037500000000009</v>
      </c>
      <c r="AU27" s="102">
        <v>110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81" t="s">
        <v>71</v>
      </c>
      <c r="B28" s="282"/>
      <c r="C28" s="282"/>
      <c r="D28" s="81">
        <f t="shared" ref="D28:K28" si="13">SUM(D7:D27)</f>
        <v>402792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70</v>
      </c>
      <c r="L28" s="81">
        <f t="shared" ref="L28:AT28" si="14">SUM(L7:L27)</f>
        <v>0</v>
      </c>
      <c r="M28" s="81">
        <f t="shared" si="14"/>
        <v>10</v>
      </c>
      <c r="N28" s="81">
        <f t="shared" si="14"/>
        <v>0</v>
      </c>
      <c r="O28" s="81">
        <f t="shared" si="14"/>
        <v>0</v>
      </c>
      <c r="P28" s="81">
        <f t="shared" si="14"/>
        <v>340</v>
      </c>
      <c r="Q28" s="81">
        <f t="shared" si="14"/>
        <v>0</v>
      </c>
      <c r="R28" s="81">
        <f t="shared" si="14"/>
        <v>0</v>
      </c>
      <c r="S28" s="81">
        <f t="shared" si="14"/>
        <v>161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1</v>
      </c>
      <c r="AA28" s="81">
        <f t="shared" si="14"/>
        <v>4</v>
      </c>
      <c r="AB28" s="81">
        <f t="shared" si="14"/>
        <v>0</v>
      </c>
      <c r="AC28" s="82">
        <f t="shared" si="14"/>
        <v>439022</v>
      </c>
      <c r="AD28" s="82">
        <f t="shared" si="14"/>
        <v>402792</v>
      </c>
      <c r="AE28" s="82">
        <f t="shared" si="14"/>
        <v>11076.779999999999</v>
      </c>
      <c r="AF28" s="82">
        <f t="shared" si="14"/>
        <v>3826.5240000000008</v>
      </c>
      <c r="AG28" s="82">
        <f t="shared" si="14"/>
        <v>125.4</v>
      </c>
      <c r="AH28" s="82">
        <f t="shared" si="14"/>
        <v>43.32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11088.330000000002</v>
      </c>
      <c r="AP28" s="82">
        <f t="shared" si="14"/>
        <v>0</v>
      </c>
      <c r="AQ28" s="84">
        <f t="shared" si="14"/>
        <v>3441</v>
      </c>
      <c r="AR28" s="85">
        <f t="shared" si="14"/>
        <v>424378.81999999995</v>
      </c>
      <c r="AS28" s="85">
        <f t="shared" si="14"/>
        <v>3869.8440000000005</v>
      </c>
      <c r="AT28" s="241">
        <f t="shared" si="14"/>
        <v>428.84399999999994</v>
      </c>
      <c r="AU28" s="247">
        <f>SUM(AU7:AU27)</f>
        <v>2904</v>
      </c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83" t="s">
        <v>72</v>
      </c>
      <c r="B29" s="287"/>
      <c r="C29" s="284"/>
      <c r="D29" s="90">
        <f>D4+D5-D28</f>
        <v>400599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1580</v>
      </c>
      <c r="L29" s="90">
        <f t="shared" si="15"/>
        <v>0</v>
      </c>
      <c r="M29" s="90">
        <f t="shared" si="15"/>
        <v>2070</v>
      </c>
      <c r="N29" s="90">
        <f t="shared" si="15"/>
        <v>0</v>
      </c>
      <c r="O29" s="90">
        <f t="shared" si="15"/>
        <v>1110</v>
      </c>
      <c r="P29" s="90">
        <f t="shared" si="15"/>
        <v>2480</v>
      </c>
      <c r="Q29" s="90">
        <f t="shared" si="15"/>
        <v>0</v>
      </c>
      <c r="R29" s="90">
        <f t="shared" si="15"/>
        <v>0</v>
      </c>
      <c r="S29" s="90">
        <f t="shared" si="15"/>
        <v>746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206</v>
      </c>
      <c r="AA29" s="90">
        <f t="shared" si="15"/>
        <v>242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U29" s="248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261"/>
      <c r="B30" s="261"/>
      <c r="C30" s="95"/>
      <c r="D30" s="261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259"/>
      <c r="AS31" s="259"/>
      <c r="AT31" s="259"/>
      <c r="AU31" s="100"/>
    </row>
    <row r="32" spans="1:56" ht="15.75">
      <c r="A32" s="5"/>
      <c r="B32" s="5"/>
      <c r="C32" s="56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R32" s="5"/>
      <c r="AS32" s="100"/>
      <c r="AT32" s="100"/>
      <c r="AU32" s="100"/>
      <c r="AV32" s="103"/>
    </row>
    <row r="33" spans="1:46" ht="15.75">
      <c r="A33" s="5"/>
      <c r="B33" s="5"/>
      <c r="C33" s="56"/>
      <c r="D33" s="257"/>
      <c r="E33" s="257"/>
      <c r="F33" s="257"/>
      <c r="G33" s="257"/>
      <c r="H33" s="257"/>
      <c r="I33" s="257"/>
      <c r="J33" s="257"/>
      <c r="K33" s="257"/>
      <c r="L33" s="113"/>
      <c r="M33" s="257"/>
      <c r="N33" s="44"/>
      <c r="O33" s="44"/>
      <c r="P33" s="5"/>
      <c r="Q33" s="5"/>
      <c r="AP33" s="5"/>
      <c r="AQ33" s="100"/>
      <c r="AR33" s="100"/>
      <c r="AS33" s="100"/>
      <c r="AT33" s="5"/>
    </row>
    <row r="34" spans="1:46" ht="15.75">
      <c r="A34" s="5"/>
      <c r="B34" s="5"/>
      <c r="C34" s="56"/>
      <c r="D34" s="254"/>
      <c r="E34" s="254"/>
      <c r="F34" s="254"/>
      <c r="G34" s="254"/>
      <c r="H34" s="254"/>
      <c r="I34" s="254"/>
      <c r="J34" s="254"/>
      <c r="K34" s="254"/>
      <c r="L34" s="254"/>
      <c r="M34" s="257"/>
      <c r="O34" s="5"/>
      <c r="P34" s="5"/>
      <c r="Q34" s="5"/>
      <c r="AQ34" s="5"/>
      <c r="AR34" s="100"/>
      <c r="AS34" s="100"/>
      <c r="AT34" s="100"/>
    </row>
    <row r="35" spans="1:46" ht="15.75">
      <c r="A35" s="5"/>
      <c r="B35" s="5"/>
      <c r="C35" s="56"/>
      <c r="D35" s="254"/>
      <c r="E35" s="254"/>
      <c r="F35" s="254"/>
      <c r="G35" s="254"/>
      <c r="H35" s="254"/>
      <c r="I35" s="254"/>
      <c r="J35" s="254"/>
      <c r="K35" s="254"/>
      <c r="L35" s="254"/>
      <c r="M35" s="257"/>
      <c r="O35" s="5"/>
      <c r="P35" s="5"/>
      <c r="Q35" s="5"/>
      <c r="AQ35" s="5"/>
      <c r="AR35" s="100"/>
      <c r="AS35" s="100"/>
      <c r="AT35" s="100"/>
    </row>
    <row r="36" spans="1:46" ht="15.75">
      <c r="A36" s="5"/>
      <c r="B36" s="5"/>
      <c r="C36" s="56"/>
      <c r="D36" s="254"/>
      <c r="E36" s="254"/>
      <c r="F36" s="254"/>
      <c r="G36" s="254"/>
      <c r="H36" s="254"/>
      <c r="I36" s="254"/>
      <c r="J36" s="254"/>
      <c r="K36" s="254"/>
      <c r="L36" s="115"/>
      <c r="M36" s="257"/>
      <c r="O36" s="99"/>
      <c r="AR36" s="44"/>
      <c r="AS36" s="100"/>
      <c r="AT36" s="100"/>
    </row>
    <row r="37" spans="1:46" ht="15.75">
      <c r="A37" s="107"/>
      <c r="B37" s="107"/>
      <c r="C37" s="56"/>
      <c r="D37" s="254"/>
      <c r="E37" s="254"/>
      <c r="F37" s="254"/>
      <c r="G37" s="254"/>
      <c r="H37" s="254"/>
      <c r="I37" s="254"/>
      <c r="J37" s="254"/>
      <c r="K37" s="254"/>
      <c r="L37" s="254"/>
      <c r="M37" s="254"/>
      <c r="AR37" s="100"/>
      <c r="AS37" s="100"/>
      <c r="AT37" s="100"/>
    </row>
    <row r="38" spans="1:46" ht="15.75">
      <c r="A38" s="5"/>
      <c r="B38" s="5"/>
      <c r="C38" s="56"/>
      <c r="D38" s="254"/>
      <c r="E38" s="254"/>
      <c r="F38" s="254"/>
      <c r="G38" s="254"/>
      <c r="H38" s="254"/>
      <c r="I38" s="254"/>
      <c r="J38" s="254"/>
      <c r="K38" s="254"/>
      <c r="L38" s="115"/>
      <c r="M38" s="257"/>
      <c r="AR38" s="44"/>
      <c r="AS38" s="5"/>
      <c r="AT38" s="100"/>
    </row>
    <row r="39" spans="1:46" ht="15.75">
      <c r="A39" s="5"/>
      <c r="B39" s="5"/>
      <c r="C39" s="56"/>
      <c r="D39" s="255"/>
      <c r="E39" s="255"/>
      <c r="F39" s="255"/>
      <c r="G39" s="255"/>
      <c r="H39" s="255"/>
      <c r="I39" s="255"/>
      <c r="J39" s="255"/>
      <c r="K39" s="255"/>
      <c r="L39" s="255"/>
      <c r="M39" s="117"/>
      <c r="AO39" s="110"/>
      <c r="AR39" s="5"/>
      <c r="AS39" s="100"/>
      <c r="AT39" s="5"/>
    </row>
    <row r="40" spans="1:46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6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6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6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6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6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6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6">
      <c r="A47" s="5"/>
      <c r="B47" s="5"/>
      <c r="C47" s="5"/>
      <c r="D47" s="5"/>
      <c r="E47" s="5"/>
      <c r="AR47" s="5"/>
      <c r="AS47" s="5"/>
      <c r="AT47" s="5"/>
    </row>
    <row r="48" spans="1:46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50" priority="27" stopIfTrue="1" operator="greaterThan">
      <formula>0</formula>
    </cfRule>
  </conditionalFormatting>
  <conditionalFormatting sqref="AQ31">
    <cfRule type="cellIs" dxfId="49" priority="25" operator="greaterThan">
      <formula>$AQ$7:$AQ$18&lt;100</formula>
    </cfRule>
    <cfRule type="cellIs" dxfId="48" priority="26" operator="greaterThan">
      <formula>100</formula>
    </cfRule>
  </conditionalFormatting>
  <conditionalFormatting sqref="D29:J29 Q29:AB29 Q28:AA28 K4:P29">
    <cfRule type="cellIs" dxfId="47" priority="24" operator="equal">
      <formula>212030016606640</formula>
    </cfRule>
  </conditionalFormatting>
  <conditionalFormatting sqref="D29:J29 L29:AB29 L28:AA28 K4:K29">
    <cfRule type="cellIs" dxfId="46" priority="22" operator="equal">
      <formula>$K$4</formula>
    </cfRule>
    <cfRule type="cellIs" dxfId="45" priority="23" operator="equal">
      <formula>2120</formula>
    </cfRule>
  </conditionalFormatting>
  <conditionalFormatting sqref="D29:L29 M4:N29">
    <cfRule type="cellIs" dxfId="44" priority="20" operator="equal">
      <formula>$M$4</formula>
    </cfRule>
    <cfRule type="cellIs" dxfId="43" priority="21" operator="equal">
      <formula>300</formula>
    </cfRule>
  </conditionalFormatting>
  <conditionalFormatting sqref="O4:O29">
    <cfRule type="cellIs" dxfId="42" priority="18" operator="equal">
      <formula>$O$4</formula>
    </cfRule>
    <cfRule type="cellIs" dxfId="41" priority="19" operator="equal">
      <formula>1660</formula>
    </cfRule>
  </conditionalFormatting>
  <conditionalFormatting sqref="P4:P29">
    <cfRule type="cellIs" dxfId="40" priority="16" operator="equal">
      <formula>$P$4</formula>
    </cfRule>
    <cfRule type="cellIs" dxfId="39" priority="17" operator="equal">
      <formula>6640</formula>
    </cfRule>
  </conditionalFormatting>
  <conditionalFormatting sqref="AT6:AT28">
    <cfRule type="cellIs" dxfId="38" priority="15" operator="lessThan">
      <formula>0</formula>
    </cfRule>
  </conditionalFormatting>
  <conditionalFormatting sqref="AT7:AT18">
    <cfRule type="cellIs" dxfId="37" priority="12" operator="lessThan">
      <formula>0</formula>
    </cfRule>
    <cfRule type="cellIs" dxfId="36" priority="13" operator="lessThan">
      <formula>0</formula>
    </cfRule>
    <cfRule type="cellIs" dxfId="35" priority="14" operator="lessThan">
      <formula>0</formula>
    </cfRule>
  </conditionalFormatting>
  <conditionalFormatting sqref="L28:AA28 K4:K28">
    <cfRule type="cellIs" dxfId="34" priority="11" operator="equal">
      <formula>$K$4</formula>
    </cfRule>
  </conditionalFormatting>
  <conditionalFormatting sqref="D4 D6:D29">
    <cfRule type="cellIs" dxfId="33" priority="10" operator="equal">
      <formula>$D$4</formula>
    </cfRule>
  </conditionalFormatting>
  <conditionalFormatting sqref="S4:S29">
    <cfRule type="cellIs" dxfId="32" priority="9" operator="equal">
      <formula>$S$4</formula>
    </cfRule>
  </conditionalFormatting>
  <conditionalFormatting sqref="Z4:Z29">
    <cfRule type="cellIs" dxfId="31" priority="8" operator="equal">
      <formula>$Z$4</formula>
    </cfRule>
  </conditionalFormatting>
  <conditionalFormatting sqref="AA4:AA29">
    <cfRule type="cellIs" dxfId="30" priority="7" operator="equal">
      <formula>$AA$4</formula>
    </cfRule>
  </conditionalFormatting>
  <conditionalFormatting sqref="AB4:AB29">
    <cfRule type="cellIs" dxfId="29" priority="6" operator="equal">
      <formula>$AB$4</formula>
    </cfRule>
  </conditionalFormatting>
  <conditionalFormatting sqref="AT7:AT28">
    <cfRule type="cellIs" dxfId="28" priority="2" operator="lessThan">
      <formula>0</formula>
    </cfRule>
    <cfRule type="cellIs" dxfId="27" priority="3" operator="lessThan">
      <formula>0</formula>
    </cfRule>
    <cfRule type="cellIs" dxfId="26" priority="4" operator="lessThan">
      <formula>0</formula>
    </cfRule>
  </conditionalFormatting>
  <conditionalFormatting sqref="D5:AA5">
    <cfRule type="cellIs" dxfId="2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2F159B"/>
  </sheetPr>
  <dimension ref="A1:BD65540"/>
  <sheetViews>
    <sheetView workbookViewId="0">
      <pane xSplit="25" ySplit="9" topLeftCell="AC19" activePane="bottomRight" state="frozen"/>
      <selection pane="topRight" activeCell="Z1" sqref="Z1"/>
      <selection pane="bottomLeft" activeCell="A10" sqref="A10"/>
      <selection pane="bottomRight" activeCell="K29" sqref="K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9.75" hidden="1" customHeigh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spans="1:56" s="266" customFormat="1" ht="18" customHeight="1"/>
    <row r="4" spans="1:56" s="296" customFormat="1"/>
    <row r="5" spans="1:56" s="297" customFormat="1"/>
    <row r="6" spans="1:56" s="236" customFormat="1" ht="54.75" customHeight="1">
      <c r="A6" s="221" t="s">
        <v>5</v>
      </c>
      <c r="B6" s="221" t="s">
        <v>6</v>
      </c>
      <c r="C6" s="221" t="s">
        <v>7</v>
      </c>
      <c r="D6" s="222" t="s">
        <v>8</v>
      </c>
      <c r="E6" s="223" t="s">
        <v>9</v>
      </c>
      <c r="F6" s="224" t="s">
        <v>10</v>
      </c>
      <c r="G6" s="223" t="s">
        <v>11</v>
      </c>
      <c r="H6" s="224" t="s">
        <v>12</v>
      </c>
      <c r="I6" s="224" t="s">
        <v>13</v>
      </c>
      <c r="J6" s="224" t="s">
        <v>14</v>
      </c>
      <c r="K6" s="225" t="s">
        <v>15</v>
      </c>
      <c r="L6" s="224" t="s">
        <v>16</v>
      </c>
      <c r="M6" s="225" t="s">
        <v>17</v>
      </c>
      <c r="N6" s="224" t="s">
        <v>18</v>
      </c>
      <c r="O6" s="222" t="s">
        <v>19</v>
      </c>
      <c r="P6" s="225" t="s">
        <v>20</v>
      </c>
      <c r="Q6" s="221" t="s">
        <v>21</v>
      </c>
      <c r="R6" s="221" t="s">
        <v>22</v>
      </c>
      <c r="S6" s="226" t="s">
        <v>23</v>
      </c>
      <c r="T6" s="226" t="s">
        <v>24</v>
      </c>
      <c r="U6" s="226" t="s">
        <v>25</v>
      </c>
      <c r="V6" s="227" t="s">
        <v>26</v>
      </c>
      <c r="W6" s="228" t="s">
        <v>27</v>
      </c>
      <c r="X6" s="228" t="s">
        <v>28</v>
      </c>
      <c r="Y6" s="228" t="s">
        <v>29</v>
      </c>
      <c r="Z6" s="228" t="s">
        <v>30</v>
      </c>
      <c r="AA6" s="228" t="s">
        <v>31</v>
      </c>
      <c r="AB6" s="228" t="s">
        <v>32</v>
      </c>
      <c r="AC6" s="229" t="s">
        <v>33</v>
      </c>
      <c r="AD6" s="223" t="s">
        <v>34</v>
      </c>
      <c r="AE6" s="230" t="s">
        <v>35</v>
      </c>
      <c r="AF6" s="231" t="s">
        <v>36</v>
      </c>
      <c r="AG6" s="230" t="s">
        <v>37</v>
      </c>
      <c r="AH6" s="231" t="s">
        <v>38</v>
      </c>
      <c r="AI6" s="231" t="s">
        <v>39</v>
      </c>
      <c r="AJ6" s="226" t="s">
        <v>40</v>
      </c>
      <c r="AK6" s="232" t="s">
        <v>41</v>
      </c>
      <c r="AL6" s="232" t="s">
        <v>42</v>
      </c>
      <c r="AM6" s="232" t="s">
        <v>43</v>
      </c>
      <c r="AN6" s="226" t="s">
        <v>44</v>
      </c>
      <c r="AO6" s="226" t="s">
        <v>45</v>
      </c>
      <c r="AP6" s="227" t="s">
        <v>46</v>
      </c>
      <c r="AQ6" s="233" t="s">
        <v>47</v>
      </c>
      <c r="AR6" s="229" t="s">
        <v>48</v>
      </c>
      <c r="AS6" s="234" t="s">
        <v>49</v>
      </c>
      <c r="AT6" s="235" t="s">
        <v>50</v>
      </c>
    </row>
    <row r="7" spans="1:56" ht="15.75">
      <c r="A7" s="30">
        <v>1</v>
      </c>
      <c r="B7" s="34">
        <v>1908446134</v>
      </c>
      <c r="C7" s="34" t="s">
        <v>51</v>
      </c>
      <c r="D7" s="32">
        <f>'1'!D7+'2'!D7+'3'!D7+'4'!D7+'5'!D7+'6'!D7+'7'!D7+'8'!D7+'9'!D7+'10'!D7+'11'!D7+'12'!D7+'13'!D7+'14'!D7+'16'!D7+'17'!D7+'18'!D7+'19'!D7+'20'!D7+'21'!D7+'23'!D7+'24'!D7+'25'!D7+'26'!D7+'27'!D7+'28'!D7+'30'!D7+'30'!D7+'31'!D7</f>
        <v>329957</v>
      </c>
      <c r="E7" s="32">
        <f>'1'!E7+'2'!E7+'3'!E7+'4'!E7+'5'!E7+'6'!E7+'7'!E7+'8'!E7+'9'!E7+'10'!E7+'11'!E7+'12'!E7+'13'!E7+'14'!E7+'16'!E7+'17'!E7+'18'!E7+'19'!E7+'20'!E7+'21'!E7+'23'!E7+'24'!E7+'25'!E7+'26'!E7+'27'!E7+'28'!E7+'30'!E7+'30'!E7+'31'!E7</f>
        <v>0</v>
      </c>
      <c r="F7" s="32">
        <f>'1'!F7+'2'!F7+'3'!F7+'4'!F7+'5'!F7+'6'!F7+'7'!F7+'8'!F7+'9'!F7+'10'!F7+'11'!F7+'12'!F7+'13'!F7+'14'!F7+'16'!F7+'17'!F7+'18'!F7+'19'!F7+'20'!F7+'21'!F7+'23'!F7+'24'!F7+'25'!F7+'26'!F7+'27'!F7+'28'!F7+'30'!F7+'30'!F7+'31'!F7</f>
        <v>0</v>
      </c>
      <c r="G7" s="32">
        <f>'1'!G7+'2'!G7+'3'!G7+'4'!G7+'5'!G7+'6'!G7+'7'!G7+'8'!G7+'9'!G7+'10'!G7+'11'!G7+'12'!G7+'13'!G7+'14'!G7+'16'!G7+'17'!G7+'18'!G7+'19'!G7+'20'!G7+'21'!G7+'23'!G7+'24'!G7+'25'!G7+'26'!G7+'27'!G7+'28'!G7+'30'!G7+'30'!G7+'31'!G7</f>
        <v>0</v>
      </c>
      <c r="H7" s="32">
        <f>'1'!H7+'2'!H7+'3'!H7+'4'!H7+'5'!H7+'6'!H7+'7'!H7+'8'!H7+'9'!H7+'10'!H7+'11'!H7+'12'!H7+'13'!H7+'14'!H7+'16'!H7+'17'!H7+'18'!H7+'19'!H7+'20'!H7+'21'!H7+'23'!H7+'24'!H7+'25'!H7+'26'!H7+'27'!H7+'28'!H7+'30'!H7+'30'!H7+'31'!H7</f>
        <v>0</v>
      </c>
      <c r="I7" s="32">
        <f>'1'!I7+'2'!I7+'3'!I7+'4'!I7+'5'!I7+'6'!I7+'7'!I7+'8'!I7+'9'!I7+'10'!I7+'11'!I7+'12'!I7+'13'!I7+'14'!I7+'16'!I7+'17'!I7+'18'!I7+'19'!I7+'20'!I7+'21'!I7+'23'!I7+'24'!I7+'25'!I7+'26'!I7+'27'!I7+'28'!I7+'30'!I7+'30'!I7+'31'!I7</f>
        <v>0</v>
      </c>
      <c r="J7" s="32">
        <f>'1'!J7+'2'!J7+'3'!J7+'4'!J7+'5'!J7+'6'!J7+'7'!J7+'8'!J7+'9'!J7+'10'!J7+'11'!J7+'12'!J7+'13'!J7+'14'!J7+'16'!J7+'17'!J7+'18'!J7+'19'!J7+'20'!J7+'21'!J7+'23'!J7+'24'!J7+'25'!J7+'26'!J7+'27'!J7+'28'!J7+'30'!J7+'30'!J7+'31'!J7</f>
        <v>0</v>
      </c>
      <c r="K7" s="32">
        <f>'1'!K7+'2'!K7+'3'!K7+'4'!K7+'5'!K7+'6'!K7+'7'!K7+'8'!K7+'9'!K7+'10'!K7+'11'!K7+'12'!K7+'13'!K7+'14'!K7+'16'!K7+'17'!K7+'18'!K7+'19'!K7+'20'!K7+'21'!K7+'23'!K7+'24'!K7+'25'!K7+'26'!K7+'27'!K7+'28'!K7+'30'!K7+'30'!K7+'31'!K7</f>
        <v>840</v>
      </c>
      <c r="L7" s="32">
        <f>'1'!L7+'2'!L7+'3'!L7+'4'!L7+'5'!L7+'6'!L7+'7'!L7+'8'!L7+'9'!L7+'10'!L7+'11'!L7+'12'!L7+'13'!L7+'14'!L7+'16'!L7+'17'!L7+'18'!L7+'19'!L7+'20'!L7+'21'!L7+'23'!L7+'24'!L7+'25'!L7+'26'!L7+'27'!L7+'28'!L7+'30'!L7+'30'!L7+'31'!L7</f>
        <v>0</v>
      </c>
      <c r="M7" s="32">
        <f>'1'!M7+'2'!M7+'3'!M7+'4'!M7+'5'!M7+'6'!M7+'7'!M7+'8'!M7+'9'!M7+'10'!M7+'11'!M7+'12'!M7+'13'!M7+'14'!M7+'16'!M7+'17'!M7+'18'!M7+'19'!M7+'20'!M7+'21'!M7+'23'!M7+'24'!M7+'25'!M7+'26'!M7+'27'!M7+'28'!M7+'30'!M7+'30'!M7+'31'!M7</f>
        <v>540</v>
      </c>
      <c r="N7" s="32">
        <f>'1'!N7+'2'!N7+'3'!N7+'4'!N7+'5'!N7+'6'!N7+'7'!N7+'8'!N7+'9'!N7+'10'!N7+'11'!N7+'12'!N7+'13'!N7+'14'!N7+'16'!N7+'17'!N7+'18'!N7+'19'!N7+'20'!N7+'21'!N7+'23'!N7+'24'!N7+'25'!N7+'26'!N7+'27'!N7+'28'!N7+'30'!N7+'30'!N7+'31'!N7</f>
        <v>0</v>
      </c>
      <c r="O7" s="32">
        <f>'1'!O7+'2'!O7+'3'!O7+'4'!O7+'5'!O7+'6'!O7+'7'!O7+'8'!O7+'9'!O7+'10'!O7+'11'!O7+'12'!O7+'13'!O7+'14'!O7+'16'!O7+'17'!O7+'18'!O7+'19'!O7+'20'!O7+'21'!O7+'23'!O7+'24'!O7+'25'!O7+'26'!O7+'27'!O7+'28'!O7+'30'!O7+'30'!O7+'31'!O7</f>
        <v>80</v>
      </c>
      <c r="P7" s="32">
        <f>'1'!P7+'2'!P7+'3'!P7+'4'!P7+'5'!P7+'6'!P7+'7'!P7+'8'!P7+'9'!P7+'10'!P7+'11'!P7+'12'!P7+'13'!P7+'14'!P7+'16'!P7+'17'!P7+'18'!P7+'19'!P7+'20'!P7+'21'!P7+'23'!P7+'24'!P7+'25'!P7+'26'!P7+'27'!P7+'28'!P7+'30'!P7+'30'!P7+'31'!P7</f>
        <v>1170</v>
      </c>
      <c r="Q7" s="32">
        <f>'1'!Q7+'2'!Q7+'3'!Q7+'4'!Q7+'5'!Q7+'6'!Q7+'7'!Q7+'8'!Q7+'9'!Q7+'10'!Q7+'11'!Q7+'12'!Q7+'13'!Q7+'14'!Q7+'16'!Q7+'17'!Q7+'18'!Q7+'19'!Q7+'20'!Q7+'21'!Q7+'23'!Q7+'24'!Q7+'25'!Q7+'26'!Q7+'27'!Q7+'28'!Q7+'30'!Q7+'30'!Q7+'31'!Q7</f>
        <v>0</v>
      </c>
      <c r="R7" s="32">
        <f>'1'!R7+'2'!R7+'3'!R7+'4'!R7+'5'!R7+'6'!R7+'7'!R7+'8'!R7+'9'!R7+'10'!R7+'11'!R7+'12'!R7+'13'!R7+'14'!R7+'16'!R7+'17'!R7+'18'!R7+'19'!R7+'20'!R7+'21'!R7+'23'!R7+'24'!R7+'25'!R7+'26'!R7+'27'!R7+'28'!R7+'30'!R7+'30'!R7+'31'!R7</f>
        <v>0</v>
      </c>
      <c r="S7" s="32">
        <f>'1'!S7+'2'!S7+'3'!S7+'4'!S7+'5'!S7+'6'!S7+'7'!S7+'8'!S7+'9'!S7+'10'!S7+'11'!S7+'12'!S7+'13'!S7+'14'!S7+'16'!S7+'17'!S7+'18'!S7+'19'!S7+'20'!S7+'21'!S7+'23'!S7+'24'!S7+'25'!S7+'26'!S7+'27'!S7+'28'!S7+'30'!S7+'30'!S7+'31'!S7</f>
        <v>264</v>
      </c>
      <c r="T7" s="32">
        <f>'1'!T7+'2'!T7+'3'!T7+'4'!T7+'5'!T7+'6'!T7+'7'!T7+'8'!T7+'9'!T7+'10'!T7+'11'!T7+'12'!T7+'13'!T7+'14'!T7+'16'!T7+'17'!T7+'18'!T7+'19'!T7+'20'!T7+'21'!T7+'23'!T7+'24'!T7+'25'!T7+'26'!T7+'27'!T7+'28'!T7+'30'!T7+'30'!T7+'31'!T7</f>
        <v>0</v>
      </c>
      <c r="U7" s="32">
        <f>'1'!U7+'2'!U7+'3'!U7+'4'!U7+'5'!U7+'6'!U7+'7'!U7+'8'!U7+'9'!U7+'10'!U7+'11'!U7+'12'!U7+'13'!U7+'14'!U7+'16'!U7+'17'!U7+'18'!U7+'19'!U7+'20'!U7+'21'!U7+'23'!U7+'24'!U7+'25'!U7+'26'!U7+'27'!U7+'28'!U7+'30'!U7+'30'!U7+'31'!U7</f>
        <v>0</v>
      </c>
      <c r="V7" s="32">
        <f>'1'!V7+'2'!V7+'3'!V7+'4'!V7+'5'!V7+'6'!V7+'7'!V7+'8'!V7+'9'!V7+'10'!V7+'11'!V7+'12'!V7+'13'!V7+'14'!V7+'16'!V7+'17'!V7+'18'!V7+'19'!V7+'20'!V7+'21'!V7+'23'!V7+'24'!V7+'25'!V7+'26'!V7+'27'!V7+'28'!V7+'30'!V7+'30'!V7+'31'!V7</f>
        <v>0</v>
      </c>
      <c r="W7" s="32">
        <f>'1'!W7+'2'!W7+'3'!W7+'4'!W7+'5'!W7+'6'!W7+'7'!W7+'8'!W7+'9'!W7+'10'!W7+'11'!W7+'12'!W7+'13'!W7+'14'!W7+'16'!W7+'17'!W7+'18'!W7+'19'!W7+'20'!W7+'21'!W7+'23'!W7+'24'!W7+'25'!W7+'26'!W7+'27'!W7+'28'!W7+'30'!W7+'30'!W7+'31'!W7</f>
        <v>0</v>
      </c>
      <c r="X7" s="32">
        <f>'1'!X7+'2'!X7+'3'!X7+'4'!X7+'5'!X7+'6'!X7+'7'!X7+'8'!X7+'9'!X7+'10'!X7+'11'!X7+'12'!X7+'13'!X7+'14'!X7+'16'!X7+'17'!X7+'18'!X7+'19'!X7+'20'!X7+'21'!X7+'23'!X7+'24'!X7+'25'!X7+'26'!X7+'27'!X7+'28'!X7+'30'!X7+'30'!X7+'31'!X7</f>
        <v>0</v>
      </c>
      <c r="Y7" s="32">
        <f>'1'!Y7+'2'!Y7+'3'!Y7+'4'!Y7+'5'!Y7+'6'!Y7+'7'!Y7+'8'!Y7+'9'!Y7+'10'!Y7+'11'!Y7+'12'!Y7+'13'!Y7+'14'!Y7+'16'!Y7+'17'!Y7+'18'!Y7+'19'!Y7+'20'!Y7+'21'!Y7+'23'!Y7+'24'!Y7+'25'!Y7+'26'!Y7+'27'!Y7+'28'!Y7+'30'!Y7+'30'!Y7+'31'!Y7</f>
        <v>0</v>
      </c>
      <c r="Z7" s="32">
        <f>'1'!Z7+'2'!Z7+'3'!Z7+'4'!Z7+'5'!Z7+'6'!Z7+'7'!Z7+'8'!Z7+'9'!Z7+'10'!Z7+'11'!Z7+'12'!Z7+'13'!Z7+'14'!Z7+'16'!Z7+'17'!Z7+'18'!Z7+'19'!Z7+'20'!Z7+'21'!Z7+'23'!Z7+'24'!Z7+'25'!Z7+'26'!Z7+'27'!Z7+'28'!Z7+'30'!Z7+'30'!Z7+'31'!Z7</f>
        <v>14</v>
      </c>
      <c r="AA7" s="32">
        <f>'1'!AA7+'2'!AA7+'3'!AA7+'4'!AA7+'5'!AA7+'6'!AA7+'7'!AA7+'8'!AA7+'9'!AA7+'10'!AA7+'11'!AA7+'12'!AA7+'13'!AA7+'14'!AA7+'16'!AA7+'17'!AA7+'18'!AA7+'19'!AA7+'20'!AA7+'21'!AA7+'23'!AA7+'24'!AA7+'25'!AA7+'26'!AA7+'27'!AA7+'28'!AA7+'30'!AA7+'30'!AA7+'31'!AA7</f>
        <v>118</v>
      </c>
      <c r="AB7" s="34"/>
      <c r="AC7" s="35">
        <f>D7*1+E7*999+F7*499+G7*75+H7*50+I7*30+K7*20+L7*19+M7*10+P7*9+N7*10+J7*29+S7*191+V7*4744+W7*110+X7*450+Y7*110+Z7*191+AA7*182+AB7*182+U7*30+T7*350+R7*4+Q7*5+O7*9</f>
        <v>437981</v>
      </c>
      <c r="AD7" s="34">
        <f t="shared" ref="AD7:AD27" si="0">D7*1</f>
        <v>329957</v>
      </c>
      <c r="AE7" s="36">
        <f t="shared" ref="AE7:AE27" si="1">D7*2.75%</f>
        <v>9073.8174999999992</v>
      </c>
      <c r="AF7" s="36">
        <f t="shared" ref="AF7:AF27" si="2">AD7*0.95%</f>
        <v>3134.5915</v>
      </c>
      <c r="AG7" s="36">
        <f>SUM(E7*999+F7*499+G7*75+H7*50+I7*30+K7*20+L7*19+M7*10+P7*9+N7*10+J7*29+R7*4+Q7*5+O7*9)*2.8%</f>
        <v>936.59999999999991</v>
      </c>
      <c r="AH7" s="36">
        <f t="shared" ref="AH7:AH27" si="3">SUM(E7*999+F7*499+G7*75+H7*50+I7*30+J7*29+K7*20+L7*19+M7*10+N7*10+O7*9+P7*9+Q7*5+R7*4)*0.95%</f>
        <v>317.77499999999998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9146.1424999999999</v>
      </c>
      <c r="AP7" s="39"/>
      <c r="AQ7" s="40">
        <f>'2'!AQ7+'3'!AQ7+'4'!AQ7+'5'!AQ7+'6'!AQ7+'7'!AQ7+'9'!AQ7+'10'!AQ7+'11'!AQ7+'12'!AQ7+'13'!AQ7+'14'!AQ7+'16'!AQ7+'17'!AQ7+'18'!AQ7+'19'!AQ7+'20'!AQ7+'21'!AQ7+'23'!AQ7+'24'!AQ7+'25'!AQ7+'26'!AQ7+'27'!AQ7+'28'!AQ7+'30'!AQ7+'31'!AQ7</f>
        <v>2673</v>
      </c>
      <c r="AR7" s="41">
        <f>AC7-AE7-AG7-AJ7-AK7-AL7-AM7-AN7-AP7-AQ7</f>
        <v>425297.58250000002</v>
      </c>
      <c r="AS7" s="42">
        <f t="shared" ref="AS7:AS19" si="4">AF7+AH7+AI7</f>
        <v>3452.3665000000001</v>
      </c>
      <c r="AT7" s="43">
        <f t="shared" ref="AT7:AT19" si="5">AS7-AQ7-AN7</f>
        <v>779.36650000000009</v>
      </c>
      <c r="AU7" s="44"/>
      <c r="AV7" s="293" t="s">
        <v>117</v>
      </c>
      <c r="AW7" s="29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04">
        <v>1908446135</v>
      </c>
      <c r="C8" s="34" t="s">
        <v>52</v>
      </c>
      <c r="D8" s="32">
        <f>'1'!D8+'2'!D8+'3'!D8+'4'!D8+'5'!D8+'6'!D8+'7'!D8+'8'!D8+'9'!D8+'10'!D8+'11'!D8+'12'!D8+'13'!D8+'14'!D8+'16'!D8+'17'!D8+'18'!D8+'19'!D8+'20'!D8+'21'!D8+'23'!D8+'24'!D8+'25'!D8+'26'!D8+'27'!D8+'28'!D8+'30'!D8+'30'!D8+'31'!D8</f>
        <v>196848</v>
      </c>
      <c r="E8" s="32">
        <f>'1'!E8+'2'!E8+'3'!E8+'4'!E8+'5'!E8+'6'!E8+'7'!E8+'8'!E8+'9'!E8+'10'!E8+'11'!E8+'12'!E8+'13'!E8+'14'!E8+'16'!E8+'17'!E8+'18'!E8+'19'!E8+'20'!E8+'21'!E8+'23'!E8+'24'!E8+'25'!E8+'26'!E8+'27'!E8+'28'!E8+'30'!E8+'30'!E8+'31'!E8</f>
        <v>0</v>
      </c>
      <c r="F8" s="32">
        <f>'1'!F8+'2'!F8+'3'!F8+'4'!F8+'5'!F8+'6'!F8+'7'!F8+'8'!F8+'9'!F8+'10'!F8+'11'!F8+'12'!F8+'13'!F8+'14'!F8+'16'!F8+'17'!F8+'18'!F8+'19'!F8+'20'!F8+'21'!F8+'23'!F8+'24'!F8+'25'!F8+'26'!F8+'27'!F8+'28'!F8+'30'!F8+'30'!F8+'31'!F8</f>
        <v>0</v>
      </c>
      <c r="G8" s="32">
        <f>'1'!G8+'2'!G8+'3'!G8+'4'!G8+'5'!G8+'6'!G8+'7'!G8+'8'!G8+'9'!G8+'10'!G8+'11'!G8+'12'!G8+'13'!G8+'14'!G8+'16'!G8+'17'!G8+'18'!G8+'19'!G8+'20'!G8+'21'!G8+'23'!G8+'24'!G8+'25'!G8+'26'!G8+'27'!G8+'28'!G8+'30'!G8+'30'!G8+'31'!G8</f>
        <v>0</v>
      </c>
      <c r="H8" s="32">
        <f>'1'!H8+'2'!H8+'3'!H8+'4'!H8+'5'!H8+'6'!H8+'7'!H8+'8'!H8+'9'!H8+'10'!H8+'11'!H8+'12'!H8+'13'!H8+'14'!H8+'16'!H8+'17'!H8+'18'!H8+'19'!H8+'20'!H8+'21'!H8+'23'!H8+'24'!H8+'25'!H8+'26'!H8+'27'!H8+'28'!H8+'30'!H8+'30'!H8+'31'!H8</f>
        <v>0</v>
      </c>
      <c r="I8" s="32">
        <f>'1'!I8+'2'!I8+'3'!I8+'4'!I8+'5'!I8+'6'!I8+'7'!I8+'8'!I8+'9'!I8+'10'!I8+'11'!I8+'12'!I8+'13'!I8+'14'!I8+'16'!I8+'17'!I8+'18'!I8+'19'!I8+'20'!I8+'21'!I8+'23'!I8+'24'!I8+'25'!I8+'26'!I8+'27'!I8+'28'!I8+'30'!I8+'30'!I8+'31'!I8</f>
        <v>0</v>
      </c>
      <c r="J8" s="32">
        <f>'1'!J8+'2'!J8+'3'!J8+'4'!J8+'5'!J8+'6'!J8+'7'!J8+'8'!J8+'9'!J8+'10'!J8+'11'!J8+'12'!J8+'13'!J8+'14'!J8+'16'!J8+'17'!J8+'18'!J8+'19'!J8+'20'!J8+'21'!J8+'23'!J8+'24'!J8+'25'!J8+'26'!J8+'27'!J8+'28'!J8+'30'!J8+'30'!J8+'31'!J8</f>
        <v>0</v>
      </c>
      <c r="K8" s="32">
        <f>'1'!K8+'2'!K8+'3'!K8+'4'!K8+'5'!K8+'6'!K8+'7'!K8+'8'!K8+'9'!K8+'10'!K8+'11'!K8+'12'!K8+'13'!K8+'14'!K8+'16'!K8+'17'!K8+'18'!K8+'19'!K8+'20'!K8+'21'!K8+'23'!K8+'24'!K8+'25'!K8+'26'!K8+'27'!K8+'28'!K8+'30'!K8+'30'!K8+'31'!K8</f>
        <v>430</v>
      </c>
      <c r="L8" s="32">
        <f>'1'!L8+'2'!L8+'3'!L8+'4'!L8+'5'!L8+'6'!L8+'7'!L8+'8'!L8+'9'!L8+'10'!L8+'11'!L8+'12'!L8+'13'!L8+'14'!L8+'16'!L8+'17'!L8+'18'!L8+'19'!L8+'20'!L8+'21'!L8+'23'!L8+'24'!L8+'25'!L8+'26'!L8+'27'!L8+'28'!L8+'30'!L8+'30'!L8+'31'!L8</f>
        <v>0</v>
      </c>
      <c r="M8" s="32">
        <f>'1'!M8+'2'!M8+'3'!M8+'4'!M8+'5'!M8+'6'!M8+'7'!M8+'8'!M8+'9'!M8+'10'!M8+'11'!M8+'12'!M8+'13'!M8+'14'!M8+'16'!M8+'17'!M8+'18'!M8+'19'!M8+'20'!M8+'21'!M8+'23'!M8+'24'!M8+'25'!M8+'26'!M8+'27'!M8+'28'!M8+'30'!M8+'30'!M8+'31'!M8</f>
        <v>650</v>
      </c>
      <c r="N8" s="32">
        <f>'1'!N8+'2'!N8+'3'!N8+'4'!N8+'5'!N8+'6'!N8+'7'!N8+'8'!N8+'9'!N8+'10'!N8+'11'!N8+'12'!N8+'13'!N8+'14'!N8+'16'!N8+'17'!N8+'18'!N8+'19'!N8+'20'!N8+'21'!N8+'23'!N8+'24'!N8+'25'!N8+'26'!N8+'27'!N8+'28'!N8+'30'!N8+'30'!N8+'31'!N8</f>
        <v>0</v>
      </c>
      <c r="O8" s="32">
        <f>'1'!O8+'2'!O8+'3'!O8+'4'!O8+'5'!O8+'6'!O8+'7'!O8+'8'!O8+'9'!O8+'10'!O8+'11'!O8+'12'!O8+'13'!O8+'14'!O8+'16'!O8+'17'!O8+'18'!O8+'19'!O8+'20'!O8+'21'!O8+'23'!O8+'24'!O8+'25'!O8+'26'!O8+'27'!O8+'28'!O8+'30'!O8+'30'!O8+'31'!O8</f>
        <v>90</v>
      </c>
      <c r="P8" s="32">
        <f>'1'!P8+'2'!P8+'3'!P8+'4'!P8+'5'!P8+'6'!P8+'7'!P8+'8'!P8+'9'!P8+'10'!P8+'11'!P8+'12'!P8+'13'!P8+'14'!P8+'16'!P8+'17'!P8+'18'!P8+'19'!P8+'20'!P8+'21'!P8+'23'!P8+'24'!P8+'25'!P8+'26'!P8+'27'!P8+'28'!P8+'30'!P8+'30'!P8+'31'!P8</f>
        <v>1230</v>
      </c>
      <c r="Q8" s="32">
        <f>'1'!Q8+'2'!Q8+'3'!Q8+'4'!Q8+'5'!Q8+'6'!Q8+'7'!Q8+'8'!Q8+'9'!Q8+'10'!Q8+'11'!Q8+'12'!Q8+'13'!Q8+'14'!Q8+'16'!Q8+'17'!Q8+'18'!Q8+'19'!Q8+'20'!Q8+'21'!Q8+'23'!Q8+'24'!Q8+'25'!Q8+'26'!Q8+'27'!Q8+'28'!Q8+'30'!Q8+'30'!Q8+'31'!Q8</f>
        <v>0</v>
      </c>
      <c r="R8" s="32">
        <f>'1'!R8+'2'!R8+'3'!R8+'4'!R8+'5'!R8+'6'!R8+'7'!R8+'8'!R8+'9'!R8+'10'!R8+'11'!R8+'12'!R8+'13'!R8+'14'!R8+'16'!R8+'17'!R8+'18'!R8+'19'!R8+'20'!R8+'21'!R8+'23'!R8+'24'!R8+'25'!R8+'26'!R8+'27'!R8+'28'!R8+'30'!R8+'30'!R8+'31'!R8</f>
        <v>0</v>
      </c>
      <c r="S8" s="32">
        <f>'1'!S8+'2'!S8+'3'!S8+'4'!S8+'5'!S8+'6'!S8+'7'!S8+'8'!S8+'9'!S8+'10'!S8+'11'!S8+'12'!S8+'13'!S8+'14'!S8+'16'!S8+'17'!S8+'18'!S8+'19'!S8+'20'!S8+'21'!S8+'23'!S8+'24'!S8+'25'!S8+'26'!S8+'27'!S8+'28'!S8+'30'!S8+'30'!S8+'31'!S8</f>
        <v>145</v>
      </c>
      <c r="T8" s="32">
        <f>'1'!T8+'2'!T8+'3'!T8+'4'!T8+'5'!T8+'6'!T8+'7'!T8+'8'!T8+'9'!T8+'10'!T8+'11'!T8+'12'!T8+'13'!T8+'14'!T8+'16'!T8+'17'!T8+'18'!T8+'19'!T8+'20'!T8+'21'!T8+'23'!T8+'24'!T8+'25'!T8+'26'!T8+'27'!T8+'28'!T8+'30'!T8+'30'!T8+'31'!T8</f>
        <v>0</v>
      </c>
      <c r="U8" s="32">
        <f>'1'!U8+'2'!U8+'3'!U8+'4'!U8+'5'!U8+'6'!U8+'7'!U8+'8'!U8+'9'!U8+'10'!U8+'11'!U8+'12'!U8+'13'!U8+'14'!U8+'16'!U8+'17'!U8+'18'!U8+'19'!U8+'20'!U8+'21'!U8+'23'!U8+'24'!U8+'25'!U8+'26'!U8+'27'!U8+'28'!U8+'30'!U8+'30'!U8+'31'!U8</f>
        <v>0</v>
      </c>
      <c r="V8" s="32">
        <f>'1'!V8+'2'!V8+'3'!V8+'4'!V8+'5'!V8+'6'!V8+'7'!V8+'8'!V8+'9'!V8+'10'!V8+'11'!V8+'12'!V8+'13'!V8+'14'!V8+'16'!V8+'17'!V8+'18'!V8+'19'!V8+'20'!V8+'21'!V8+'23'!V8+'24'!V8+'25'!V8+'26'!V8+'27'!V8+'28'!V8+'30'!V8+'30'!V8+'31'!V8</f>
        <v>0</v>
      </c>
      <c r="W8" s="32">
        <f>'1'!W8+'2'!W8+'3'!W8+'4'!W8+'5'!W8+'6'!W8+'7'!W8+'8'!W8+'9'!W8+'10'!W8+'11'!W8+'12'!W8+'13'!W8+'14'!W8+'16'!W8+'17'!W8+'18'!W8+'19'!W8+'20'!W8+'21'!W8+'23'!W8+'24'!W8+'25'!W8+'26'!W8+'27'!W8+'28'!W8+'30'!W8+'30'!W8+'31'!W8</f>
        <v>0</v>
      </c>
      <c r="X8" s="32">
        <f>'1'!X8+'2'!X8+'3'!X8+'4'!X8+'5'!X8+'6'!X8+'7'!X8+'8'!X8+'9'!X8+'10'!X8+'11'!X8+'12'!X8+'13'!X8+'14'!X8+'16'!X8+'17'!X8+'18'!X8+'19'!X8+'20'!X8+'21'!X8+'23'!X8+'24'!X8+'25'!X8+'26'!X8+'27'!X8+'28'!X8+'30'!X8+'30'!X8+'31'!X8</f>
        <v>0</v>
      </c>
      <c r="Y8" s="32">
        <f>'1'!Y8+'2'!Y8+'3'!Y8+'4'!Y8+'5'!Y8+'6'!Y8+'7'!Y8+'8'!Y8+'9'!Y8+'10'!Y8+'11'!Y8+'12'!Y8+'13'!Y8+'14'!Y8+'16'!Y8+'17'!Y8+'18'!Y8+'19'!Y8+'20'!Y8+'21'!Y8+'23'!Y8+'24'!Y8+'25'!Y8+'26'!Y8+'27'!Y8+'28'!Y8+'30'!Y8+'30'!Y8+'31'!Y8</f>
        <v>0</v>
      </c>
      <c r="Z8" s="32">
        <f>'1'!Z8+'2'!Z8+'3'!Z8+'4'!Z8+'5'!Z8+'6'!Z8+'7'!Z8+'8'!Z8+'9'!Z8+'10'!Z8+'11'!Z8+'12'!Z8+'13'!Z8+'14'!Z8+'16'!Z8+'17'!Z8+'18'!Z8+'19'!Z8+'20'!Z8+'21'!Z8+'23'!Z8+'24'!Z8+'25'!Z8+'26'!Z8+'27'!Z8+'28'!Z8+'30'!Z8+'30'!Z8+'31'!Z8</f>
        <v>0</v>
      </c>
      <c r="AA8" s="32">
        <f>'1'!AA8+'2'!AA8+'3'!AA8+'4'!AA8+'5'!AA8+'6'!AA8+'7'!AA8+'8'!AA8+'9'!AA8+'10'!AA8+'11'!AA8+'12'!AA8+'13'!AA8+'14'!AA8+'16'!AA8+'17'!AA8+'18'!AA8+'19'!AA8+'20'!AA8+'21'!AA8+'23'!AA8+'24'!AA8+'25'!AA8+'26'!AA8+'27'!AA8+'28'!AA8+'30'!AA8+'30'!AA8+'31'!AA8</f>
        <v>19</v>
      </c>
      <c r="AB8" s="204"/>
      <c r="AC8" s="35">
        <f t="shared" ref="AC8:AC27" si="6">D8*1+E8*999+F8*499+G8*75+H8*50+I8*30+K8*20+L8*19+M8*10+P8*9+N8*10+J8*29+S8*191+V8*4744+W8*110+X8*450+Y8*110+Z8*191+AA8*182+AB8*182+U8*30+T8*350+R8*4+Q8*5+O8*9</f>
        <v>254981</v>
      </c>
      <c r="AD8" s="204">
        <f t="shared" si="0"/>
        <v>196848</v>
      </c>
      <c r="AE8" s="49">
        <f t="shared" si="1"/>
        <v>5413.32</v>
      </c>
      <c r="AF8" s="49">
        <f t="shared" si="2"/>
        <v>1870.056</v>
      </c>
      <c r="AG8" s="36">
        <f t="shared" ref="AG8:AG27" si="7">SUM(E8*999+F8*499+G8*75+H8*50+I8*30+K8*20+L8*19+M8*10+P8*9+N8*10+J8*29+R8*4+Q8*5+O8*9)*2.75%</f>
        <v>741.95</v>
      </c>
      <c r="AH8" s="49">
        <f t="shared" si="3"/>
        <v>256.31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5479.32</v>
      </c>
      <c r="AP8" s="51"/>
      <c r="AQ8" s="40">
        <f>'2'!AQ8+'3'!AQ8+'4'!AQ8+'5'!AQ8+'6'!AQ8+'7'!AQ8+'9'!AQ8+'10'!AQ8+'11'!AQ8+'12'!AQ8+'13'!AQ8+'14'!AQ8+'16'!AQ8+'17'!AQ8+'18'!AQ8+'19'!AQ8+'20'!AQ8+'21'!AQ8+'23'!AQ8+'24'!AQ8+'25'!AQ8+'26'!AQ8+'27'!AQ8+'28'!AQ8+'30'!AQ8+'31'!AQ8</f>
        <v>2590</v>
      </c>
      <c r="AR8" s="41">
        <f>AC8-AE8-AG8-AJ8-AK8-AL8-AM8-AN8-AP8-AQ8</f>
        <v>246235.72999999998</v>
      </c>
      <c r="AS8" s="52">
        <f t="shared" si="4"/>
        <v>2126.366</v>
      </c>
      <c r="AT8" s="53">
        <f t="shared" si="5"/>
        <v>-463.63400000000001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04">
        <v>1908446136</v>
      </c>
      <c r="C9" s="204" t="s">
        <v>53</v>
      </c>
      <c r="D9" s="32">
        <f>'1'!D9+'2'!D9+'3'!D9+'4'!D9+'5'!D9+'6'!D9+'7'!D9+'8'!D9+'9'!D9+'10'!D9+'11'!D9+'12'!D9+'13'!D9+'14'!D9+'16'!D9+'17'!D9+'18'!D9+'19'!D9+'20'!D9+'21'!D9+'23'!D9+'24'!D9+'25'!D9+'26'!D9+'27'!D9+'28'!D9+'30'!D9+'30'!D9+'31'!D9</f>
        <v>424048</v>
      </c>
      <c r="E9" s="32">
        <f>'1'!E9+'2'!E9+'3'!E9+'4'!E9+'5'!E9+'6'!E9+'7'!E9+'8'!E9+'9'!E9+'10'!E9+'11'!E9+'12'!E9+'13'!E9+'14'!E9+'16'!E9+'17'!E9+'18'!E9+'19'!E9+'20'!E9+'21'!E9+'23'!E9+'24'!E9+'25'!E9+'26'!E9+'27'!E9+'28'!E9+'30'!E9+'30'!E9+'31'!E9</f>
        <v>0</v>
      </c>
      <c r="F9" s="32">
        <f>'1'!F9+'2'!F9+'3'!F9+'4'!F9+'5'!F9+'6'!F9+'7'!F9+'8'!F9+'9'!F9+'10'!F9+'11'!F9+'12'!F9+'13'!F9+'14'!F9+'16'!F9+'17'!F9+'18'!F9+'19'!F9+'20'!F9+'21'!F9+'23'!F9+'24'!F9+'25'!F9+'26'!F9+'27'!F9+'28'!F9+'30'!F9+'30'!F9+'31'!F9</f>
        <v>0</v>
      </c>
      <c r="G9" s="32">
        <f>'1'!G9+'2'!G9+'3'!G9+'4'!G9+'5'!G9+'6'!G9+'7'!G9+'8'!G9+'9'!G9+'10'!G9+'11'!G9+'12'!G9+'13'!G9+'14'!G9+'16'!G9+'17'!G9+'18'!G9+'19'!G9+'20'!G9+'21'!G9+'23'!G9+'24'!G9+'25'!G9+'26'!G9+'27'!G9+'28'!G9+'30'!G9+'30'!G9+'31'!G9</f>
        <v>0</v>
      </c>
      <c r="H9" s="32">
        <f>'1'!H9+'2'!H9+'3'!H9+'4'!H9+'5'!H9+'6'!H9+'7'!H9+'8'!H9+'9'!H9+'10'!H9+'11'!H9+'12'!H9+'13'!H9+'14'!H9+'16'!H9+'17'!H9+'18'!H9+'19'!H9+'20'!H9+'21'!H9+'23'!H9+'24'!H9+'25'!H9+'26'!H9+'27'!H9+'28'!H9+'30'!H9+'30'!H9+'31'!H9</f>
        <v>0</v>
      </c>
      <c r="I9" s="32">
        <f>'1'!I9+'2'!I9+'3'!I9+'4'!I9+'5'!I9+'6'!I9+'7'!I9+'8'!I9+'9'!I9+'10'!I9+'11'!I9+'12'!I9+'13'!I9+'14'!I9+'16'!I9+'17'!I9+'18'!I9+'19'!I9+'20'!I9+'21'!I9+'23'!I9+'24'!I9+'25'!I9+'26'!I9+'27'!I9+'28'!I9+'30'!I9+'30'!I9+'31'!I9</f>
        <v>0</v>
      </c>
      <c r="J9" s="32">
        <f>'1'!J9+'2'!J9+'3'!J9+'4'!J9+'5'!J9+'6'!J9+'7'!J9+'8'!J9+'9'!J9+'10'!J9+'11'!J9+'12'!J9+'13'!J9+'14'!J9+'16'!J9+'17'!J9+'18'!J9+'19'!J9+'20'!J9+'21'!J9+'23'!J9+'24'!J9+'25'!J9+'26'!J9+'27'!J9+'28'!J9+'30'!J9+'30'!J9+'31'!J9</f>
        <v>0</v>
      </c>
      <c r="K9" s="32">
        <f>'1'!K9+'2'!K9+'3'!K9+'4'!K9+'5'!K9+'6'!K9+'7'!K9+'8'!K9+'9'!K9+'10'!K9+'11'!K9+'12'!K9+'13'!K9+'14'!K9+'16'!K9+'17'!K9+'18'!K9+'19'!K9+'20'!K9+'21'!K9+'23'!K9+'24'!K9+'25'!K9+'26'!K9+'27'!K9+'28'!K9+'30'!K9+'30'!K9+'31'!K9</f>
        <v>390</v>
      </c>
      <c r="L9" s="32">
        <f>'1'!L9+'2'!L9+'3'!L9+'4'!L9+'5'!L9+'6'!L9+'7'!L9+'8'!L9+'9'!L9+'10'!L9+'11'!L9+'12'!L9+'13'!L9+'14'!L9+'16'!L9+'17'!L9+'18'!L9+'19'!L9+'20'!L9+'21'!L9+'23'!L9+'24'!L9+'25'!L9+'26'!L9+'27'!L9+'28'!L9+'30'!L9+'30'!L9+'31'!L9</f>
        <v>0</v>
      </c>
      <c r="M9" s="32">
        <f>'1'!M9+'2'!M9+'3'!M9+'4'!M9+'5'!M9+'6'!M9+'7'!M9+'8'!M9+'9'!M9+'10'!M9+'11'!M9+'12'!M9+'13'!M9+'14'!M9+'16'!M9+'17'!M9+'18'!M9+'19'!M9+'20'!M9+'21'!M9+'23'!M9+'24'!M9+'25'!M9+'26'!M9+'27'!M9+'28'!M9+'30'!M9+'30'!M9+'31'!M9</f>
        <v>560</v>
      </c>
      <c r="N9" s="32">
        <f>'1'!N9+'2'!N9+'3'!N9+'4'!N9+'5'!N9+'6'!N9+'7'!N9+'8'!N9+'9'!N9+'10'!N9+'11'!N9+'12'!N9+'13'!N9+'14'!N9+'16'!N9+'17'!N9+'18'!N9+'19'!N9+'20'!N9+'21'!N9+'23'!N9+'24'!N9+'25'!N9+'26'!N9+'27'!N9+'28'!N9+'30'!N9+'30'!N9+'31'!N9</f>
        <v>0</v>
      </c>
      <c r="O9" s="32">
        <f>'1'!O9+'2'!O9+'3'!O9+'4'!O9+'5'!O9+'6'!O9+'7'!O9+'8'!O9+'9'!O9+'10'!O9+'11'!O9+'12'!O9+'13'!O9+'14'!O9+'16'!O9+'17'!O9+'18'!O9+'19'!O9+'20'!O9+'21'!O9+'23'!O9+'24'!O9+'25'!O9+'26'!O9+'27'!O9+'28'!O9+'30'!O9+'30'!O9+'31'!O9</f>
        <v>10</v>
      </c>
      <c r="P9" s="32">
        <f>'1'!P9+'2'!P9+'3'!P9+'4'!P9+'5'!P9+'6'!P9+'7'!P9+'8'!P9+'9'!P9+'10'!P9+'11'!P9+'12'!P9+'13'!P9+'14'!P9+'16'!P9+'17'!P9+'18'!P9+'19'!P9+'20'!P9+'21'!P9+'23'!P9+'24'!P9+'25'!P9+'26'!P9+'27'!P9+'28'!P9+'30'!P9+'30'!P9+'31'!P9</f>
        <v>2360</v>
      </c>
      <c r="Q9" s="32">
        <f>'1'!Q9+'2'!Q9+'3'!Q9+'4'!Q9+'5'!Q9+'6'!Q9+'7'!Q9+'8'!Q9+'9'!Q9+'10'!Q9+'11'!Q9+'12'!Q9+'13'!Q9+'14'!Q9+'16'!Q9+'17'!Q9+'18'!Q9+'19'!Q9+'20'!Q9+'21'!Q9+'23'!Q9+'24'!Q9+'25'!Q9+'26'!Q9+'27'!Q9+'28'!Q9+'30'!Q9+'30'!Q9+'31'!Q9</f>
        <v>0</v>
      </c>
      <c r="R9" s="32">
        <f>'1'!R9+'2'!R9+'3'!R9+'4'!R9+'5'!R9+'6'!R9+'7'!R9+'8'!R9+'9'!R9+'10'!R9+'11'!R9+'12'!R9+'13'!R9+'14'!R9+'16'!R9+'17'!R9+'18'!R9+'19'!R9+'20'!R9+'21'!R9+'23'!R9+'24'!R9+'25'!R9+'26'!R9+'27'!R9+'28'!R9+'30'!R9+'30'!R9+'31'!R9</f>
        <v>0</v>
      </c>
      <c r="S9" s="32">
        <f>'1'!S9+'2'!S9+'3'!S9+'4'!S9+'5'!S9+'6'!S9+'7'!S9+'8'!S9+'9'!S9+'10'!S9+'11'!S9+'12'!S9+'13'!S9+'14'!S9+'16'!S9+'17'!S9+'18'!S9+'19'!S9+'20'!S9+'21'!S9+'23'!S9+'24'!S9+'25'!S9+'26'!S9+'27'!S9+'28'!S9+'30'!S9+'30'!S9+'31'!S9</f>
        <v>296</v>
      </c>
      <c r="T9" s="32">
        <f>'1'!T9+'2'!T9+'3'!T9+'4'!T9+'5'!T9+'6'!T9+'7'!T9+'8'!T9+'9'!T9+'10'!T9+'11'!T9+'12'!T9+'13'!T9+'14'!T9+'16'!T9+'17'!T9+'18'!T9+'19'!T9+'20'!T9+'21'!T9+'23'!T9+'24'!T9+'25'!T9+'26'!T9+'27'!T9+'28'!T9+'30'!T9+'30'!T9+'31'!T9</f>
        <v>0</v>
      </c>
      <c r="U9" s="32">
        <f>'1'!U9+'2'!U9+'3'!U9+'4'!U9+'5'!U9+'6'!U9+'7'!U9+'8'!U9+'9'!U9+'10'!U9+'11'!U9+'12'!U9+'13'!U9+'14'!U9+'16'!U9+'17'!U9+'18'!U9+'19'!U9+'20'!U9+'21'!U9+'23'!U9+'24'!U9+'25'!U9+'26'!U9+'27'!U9+'28'!U9+'30'!U9+'30'!U9+'31'!U9</f>
        <v>0</v>
      </c>
      <c r="V9" s="32">
        <f>'1'!V9+'2'!V9+'3'!V9+'4'!V9+'5'!V9+'6'!V9+'7'!V9+'8'!V9+'9'!V9+'10'!V9+'11'!V9+'12'!V9+'13'!V9+'14'!V9+'16'!V9+'17'!V9+'18'!V9+'19'!V9+'20'!V9+'21'!V9+'23'!V9+'24'!V9+'25'!V9+'26'!V9+'27'!V9+'28'!V9+'30'!V9+'30'!V9+'31'!V9</f>
        <v>0</v>
      </c>
      <c r="W9" s="32">
        <f>'1'!W9+'2'!W9+'3'!W9+'4'!W9+'5'!W9+'6'!W9+'7'!W9+'8'!W9+'9'!W9+'10'!W9+'11'!W9+'12'!W9+'13'!W9+'14'!W9+'16'!W9+'17'!W9+'18'!W9+'19'!W9+'20'!W9+'21'!W9+'23'!W9+'24'!W9+'25'!W9+'26'!W9+'27'!W9+'28'!W9+'30'!W9+'30'!W9+'31'!W9</f>
        <v>0</v>
      </c>
      <c r="X9" s="32">
        <f>'1'!X9+'2'!X9+'3'!X9+'4'!X9+'5'!X9+'6'!X9+'7'!X9+'8'!X9+'9'!X9+'10'!X9+'11'!X9+'12'!X9+'13'!X9+'14'!X9+'16'!X9+'17'!X9+'18'!X9+'19'!X9+'20'!X9+'21'!X9+'23'!X9+'24'!X9+'25'!X9+'26'!X9+'27'!X9+'28'!X9+'30'!X9+'30'!X9+'31'!X9</f>
        <v>0</v>
      </c>
      <c r="Y9" s="32">
        <f>'1'!Y9+'2'!Y9+'3'!Y9+'4'!Y9+'5'!Y9+'6'!Y9+'7'!Y9+'8'!Y9+'9'!Y9+'10'!Y9+'11'!Y9+'12'!Y9+'13'!Y9+'14'!Y9+'16'!Y9+'17'!Y9+'18'!Y9+'19'!Y9+'20'!Y9+'21'!Y9+'23'!Y9+'24'!Y9+'25'!Y9+'26'!Y9+'27'!Y9+'28'!Y9+'30'!Y9+'30'!Y9+'31'!Y9</f>
        <v>0</v>
      </c>
      <c r="Z9" s="32">
        <f>'1'!Z9+'2'!Z9+'3'!Z9+'4'!Z9+'5'!Z9+'6'!Z9+'7'!Z9+'8'!Z9+'9'!Z9+'10'!Z9+'11'!Z9+'12'!Z9+'13'!Z9+'14'!Z9+'16'!Z9+'17'!Z9+'18'!Z9+'19'!Z9+'20'!Z9+'21'!Z9+'23'!Z9+'24'!Z9+'25'!Z9+'26'!Z9+'27'!Z9+'28'!Z9+'30'!Z9+'30'!Z9+'31'!Z9</f>
        <v>8</v>
      </c>
      <c r="AA9" s="32">
        <f>'1'!AA9+'2'!AA9+'3'!AA9+'4'!AA9+'5'!AA9+'6'!AA9+'7'!AA9+'8'!AA9+'9'!AA9+'10'!AA9+'11'!AA9+'12'!AA9+'13'!AA9+'14'!AA9+'16'!AA9+'17'!AA9+'18'!AA9+'19'!AA9+'20'!AA9+'21'!AA9+'23'!AA9+'24'!AA9+'25'!AA9+'26'!AA9+'27'!AA9+'28'!AA9+'30'!AA9+'30'!AA9+'31'!AA9</f>
        <v>43</v>
      </c>
      <c r="AB9" s="204"/>
      <c r="AC9" s="35">
        <f t="shared" si="6"/>
        <v>524668</v>
      </c>
      <c r="AD9" s="204">
        <f t="shared" si="0"/>
        <v>424048</v>
      </c>
      <c r="AE9" s="49">
        <f t="shared" si="1"/>
        <v>11661.32</v>
      </c>
      <c r="AF9" s="49">
        <f t="shared" si="2"/>
        <v>4028.4559999999997</v>
      </c>
      <c r="AG9" s="36">
        <f t="shared" si="7"/>
        <v>955.07500000000005</v>
      </c>
      <c r="AH9" s="49">
        <f t="shared" si="3"/>
        <v>329.935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11752.62</v>
      </c>
      <c r="AP9" s="51"/>
      <c r="AQ9" s="40">
        <f>'2'!AQ9+'3'!AQ9+'4'!AQ9+'5'!AQ9+'6'!AQ9+'7'!AQ9+'9'!AQ9+'10'!AQ9+'11'!AQ9+'12'!AQ9+'13'!AQ9+'14'!AQ9+'16'!AQ9+'17'!AQ9+'18'!AQ9+'19'!AQ9+'20'!AQ9+'21'!AQ9+'23'!AQ9+'24'!AQ9+'25'!AQ9+'26'!AQ9+'27'!AQ9+'28'!AQ9+'30'!AQ9+'31'!AQ9</f>
        <v>3176</v>
      </c>
      <c r="AR9" s="41">
        <f t="shared" ref="AR9:AR27" si="10">AC9-AE9-AG9-AJ9-AK9-AL9-AM9-AN9-AP9-AQ9</f>
        <v>508875.60499999998</v>
      </c>
      <c r="AS9" s="52">
        <f t="shared" si="4"/>
        <v>4358.3909999999996</v>
      </c>
      <c r="AT9" s="53">
        <f t="shared" si="5"/>
        <v>1182.3909999999996</v>
      </c>
      <c r="AU9" s="5"/>
      <c r="AV9" s="196" t="s">
        <v>119</v>
      </c>
      <c r="AW9" s="19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204">
        <v>1908446137</v>
      </c>
      <c r="C10" s="204" t="s">
        <v>54</v>
      </c>
      <c r="D10" s="32">
        <f>'1'!D10+'2'!D10+'3'!D10+'4'!D10+'5'!D10+'6'!D10+'7'!D10+'8'!D10+'9'!D10+'10'!D10+'11'!D10+'12'!D10+'13'!D10+'14'!D10+'16'!D10+'17'!D10+'18'!D10+'19'!D10+'20'!D10+'21'!D10+'23'!D10+'24'!D10+'25'!D10+'26'!D10+'27'!D10+'28'!D10+'30'!D10+'30'!D10+'31'!D10</f>
        <v>168560</v>
      </c>
      <c r="E10" s="32">
        <f>'1'!E10+'2'!E10+'3'!E10+'4'!E10+'5'!E10+'6'!E10+'7'!E10+'8'!E10+'9'!E10+'10'!E10+'11'!E10+'12'!E10+'13'!E10+'14'!E10+'16'!E10+'17'!E10+'18'!E10+'19'!E10+'20'!E10+'21'!E10+'23'!E10+'24'!E10+'25'!E10+'26'!E10+'27'!E10+'28'!E10+'30'!E10+'30'!E10+'31'!E10</f>
        <v>0</v>
      </c>
      <c r="F10" s="32">
        <f>'1'!F10+'2'!F10+'3'!F10+'4'!F10+'5'!F10+'6'!F10+'7'!F10+'8'!F10+'9'!F10+'10'!F10+'11'!F10+'12'!F10+'13'!F10+'14'!F10+'16'!F10+'17'!F10+'18'!F10+'19'!F10+'20'!F10+'21'!F10+'23'!F10+'24'!F10+'25'!F10+'26'!F10+'27'!F10+'28'!F10+'30'!F10+'30'!F10+'31'!F10</f>
        <v>0</v>
      </c>
      <c r="G10" s="32">
        <f>'1'!G10+'2'!G10+'3'!G10+'4'!G10+'5'!G10+'6'!G10+'7'!G10+'8'!G10+'9'!G10+'10'!G10+'11'!G10+'12'!G10+'13'!G10+'14'!G10+'16'!G10+'17'!G10+'18'!G10+'19'!G10+'20'!G10+'21'!G10+'23'!G10+'24'!G10+'25'!G10+'26'!G10+'27'!G10+'28'!G10+'30'!G10+'30'!G10+'31'!G10</f>
        <v>0</v>
      </c>
      <c r="H10" s="32">
        <f>'1'!H10+'2'!H10+'3'!H10+'4'!H10+'5'!H10+'6'!H10+'7'!H10+'8'!H10+'9'!H10+'10'!H10+'11'!H10+'12'!H10+'13'!H10+'14'!H10+'16'!H10+'17'!H10+'18'!H10+'19'!H10+'20'!H10+'21'!H10+'23'!H10+'24'!H10+'25'!H10+'26'!H10+'27'!H10+'28'!H10+'30'!H10+'30'!H10+'31'!H10</f>
        <v>0</v>
      </c>
      <c r="I10" s="32">
        <f>'1'!I10+'2'!I10+'3'!I10+'4'!I10+'5'!I10+'6'!I10+'7'!I10+'8'!I10+'9'!I10+'10'!I10+'11'!I10+'12'!I10+'13'!I10+'14'!I10+'16'!I10+'17'!I10+'18'!I10+'19'!I10+'20'!I10+'21'!I10+'23'!I10+'24'!I10+'25'!I10+'26'!I10+'27'!I10+'28'!I10+'30'!I10+'30'!I10+'31'!I10</f>
        <v>0</v>
      </c>
      <c r="J10" s="32">
        <f>'1'!J10+'2'!J10+'3'!J10+'4'!J10+'5'!J10+'6'!J10+'7'!J10+'8'!J10+'9'!J10+'10'!J10+'11'!J10+'12'!J10+'13'!J10+'14'!J10+'16'!J10+'17'!J10+'18'!J10+'19'!J10+'20'!J10+'21'!J10+'23'!J10+'24'!J10+'25'!J10+'26'!J10+'27'!J10+'28'!J10+'30'!J10+'30'!J10+'31'!J10</f>
        <v>0</v>
      </c>
      <c r="K10" s="32">
        <f>'1'!K10+'2'!K10+'3'!K10+'4'!K10+'5'!K10+'6'!K10+'7'!K10+'8'!K10+'9'!K10+'10'!K10+'11'!K10+'12'!K10+'13'!K10+'14'!K10+'16'!K10+'17'!K10+'18'!K10+'19'!K10+'20'!K10+'21'!K10+'23'!K10+'24'!K10+'25'!K10+'26'!K10+'27'!K10+'28'!K10+'30'!K10+'30'!K10+'31'!K10</f>
        <v>0</v>
      </c>
      <c r="L10" s="32">
        <f>'1'!L10+'2'!L10+'3'!L10+'4'!L10+'5'!L10+'6'!L10+'7'!L10+'8'!L10+'9'!L10+'10'!L10+'11'!L10+'12'!L10+'13'!L10+'14'!L10+'16'!L10+'17'!L10+'18'!L10+'19'!L10+'20'!L10+'21'!L10+'23'!L10+'24'!L10+'25'!L10+'26'!L10+'27'!L10+'28'!L10+'30'!L10+'30'!L10+'31'!L10</f>
        <v>0</v>
      </c>
      <c r="M10" s="32">
        <f>'1'!M10+'2'!M10+'3'!M10+'4'!M10+'5'!M10+'6'!M10+'7'!M10+'8'!M10+'9'!M10+'10'!M10+'11'!M10+'12'!M10+'13'!M10+'14'!M10+'16'!M10+'17'!M10+'18'!M10+'19'!M10+'20'!M10+'21'!M10+'23'!M10+'24'!M10+'25'!M10+'26'!M10+'27'!M10+'28'!M10+'30'!M10+'30'!M10+'31'!M10</f>
        <v>910</v>
      </c>
      <c r="N10" s="32">
        <f>'1'!N10+'2'!N10+'3'!N10+'4'!N10+'5'!N10+'6'!N10+'7'!N10+'8'!N10+'9'!N10+'10'!N10+'11'!N10+'12'!N10+'13'!N10+'14'!N10+'16'!N10+'17'!N10+'18'!N10+'19'!N10+'20'!N10+'21'!N10+'23'!N10+'24'!N10+'25'!N10+'26'!N10+'27'!N10+'28'!N10+'30'!N10+'30'!N10+'31'!N10</f>
        <v>0</v>
      </c>
      <c r="O10" s="32">
        <f>'1'!O10+'2'!O10+'3'!O10+'4'!O10+'5'!O10+'6'!O10+'7'!O10+'8'!O10+'9'!O10+'10'!O10+'11'!O10+'12'!O10+'13'!O10+'14'!O10+'16'!O10+'17'!O10+'18'!O10+'19'!O10+'20'!O10+'21'!O10+'23'!O10+'24'!O10+'25'!O10+'26'!O10+'27'!O10+'28'!O10+'30'!O10+'30'!O10+'31'!O10</f>
        <v>20</v>
      </c>
      <c r="P10" s="32">
        <f>'1'!P10+'2'!P10+'3'!P10+'4'!P10+'5'!P10+'6'!P10+'7'!P10+'8'!P10+'9'!P10+'10'!P10+'11'!P10+'12'!P10+'13'!P10+'14'!P10+'16'!P10+'17'!P10+'18'!P10+'19'!P10+'20'!P10+'21'!P10+'23'!P10+'24'!P10+'25'!P10+'26'!P10+'27'!P10+'28'!P10+'30'!P10+'30'!P10+'31'!P10</f>
        <v>970</v>
      </c>
      <c r="Q10" s="32">
        <f>'1'!Q10+'2'!Q10+'3'!Q10+'4'!Q10+'5'!Q10+'6'!Q10+'7'!Q10+'8'!Q10+'9'!Q10+'10'!Q10+'11'!Q10+'12'!Q10+'13'!Q10+'14'!Q10+'16'!Q10+'17'!Q10+'18'!Q10+'19'!Q10+'20'!Q10+'21'!Q10+'23'!Q10+'24'!Q10+'25'!Q10+'26'!Q10+'27'!Q10+'28'!Q10+'30'!Q10+'30'!Q10+'31'!Q10</f>
        <v>0</v>
      </c>
      <c r="R10" s="32">
        <f>'1'!R10+'2'!R10+'3'!R10+'4'!R10+'5'!R10+'6'!R10+'7'!R10+'8'!R10+'9'!R10+'10'!R10+'11'!R10+'12'!R10+'13'!R10+'14'!R10+'16'!R10+'17'!R10+'18'!R10+'19'!R10+'20'!R10+'21'!R10+'23'!R10+'24'!R10+'25'!R10+'26'!R10+'27'!R10+'28'!R10+'30'!R10+'30'!R10+'31'!R10</f>
        <v>0</v>
      </c>
      <c r="S10" s="32">
        <f>'1'!S10+'2'!S10+'3'!S10+'4'!S10+'5'!S10+'6'!S10+'7'!S10+'8'!S10+'9'!S10+'10'!S10+'11'!S10+'12'!S10+'13'!S10+'14'!S10+'16'!S10+'17'!S10+'18'!S10+'19'!S10+'20'!S10+'21'!S10+'23'!S10+'24'!S10+'25'!S10+'26'!S10+'27'!S10+'28'!S10+'30'!S10+'30'!S10+'31'!S10</f>
        <v>143</v>
      </c>
      <c r="T10" s="32">
        <f>'1'!T10+'2'!T10+'3'!T10+'4'!T10+'5'!T10+'6'!T10+'7'!T10+'8'!T10+'9'!T10+'10'!T10+'11'!T10+'12'!T10+'13'!T10+'14'!T10+'16'!T10+'17'!T10+'18'!T10+'19'!T10+'20'!T10+'21'!T10+'23'!T10+'24'!T10+'25'!T10+'26'!T10+'27'!T10+'28'!T10+'30'!T10+'30'!T10+'31'!T10</f>
        <v>0</v>
      </c>
      <c r="U10" s="32">
        <f>'1'!U10+'2'!U10+'3'!U10+'4'!U10+'5'!U10+'6'!U10+'7'!U10+'8'!U10+'9'!U10+'10'!U10+'11'!U10+'12'!U10+'13'!U10+'14'!U10+'16'!U10+'17'!U10+'18'!U10+'19'!U10+'20'!U10+'21'!U10+'23'!U10+'24'!U10+'25'!U10+'26'!U10+'27'!U10+'28'!U10+'30'!U10+'30'!U10+'31'!U10</f>
        <v>0</v>
      </c>
      <c r="V10" s="32">
        <f>'1'!V10+'2'!V10+'3'!V10+'4'!V10+'5'!V10+'6'!V10+'7'!V10+'8'!V10+'9'!V10+'10'!V10+'11'!V10+'12'!V10+'13'!V10+'14'!V10+'16'!V10+'17'!V10+'18'!V10+'19'!V10+'20'!V10+'21'!V10+'23'!V10+'24'!V10+'25'!V10+'26'!V10+'27'!V10+'28'!V10+'30'!V10+'30'!V10+'31'!V10</f>
        <v>0</v>
      </c>
      <c r="W10" s="32">
        <f>'1'!W10+'2'!W10+'3'!W10+'4'!W10+'5'!W10+'6'!W10+'7'!W10+'8'!W10+'9'!W10+'10'!W10+'11'!W10+'12'!W10+'13'!W10+'14'!W10+'16'!W10+'17'!W10+'18'!W10+'19'!W10+'20'!W10+'21'!W10+'23'!W10+'24'!W10+'25'!W10+'26'!W10+'27'!W10+'28'!W10+'30'!W10+'30'!W10+'31'!W10</f>
        <v>0</v>
      </c>
      <c r="X10" s="32">
        <f>'1'!X10+'2'!X10+'3'!X10+'4'!X10+'5'!X10+'6'!X10+'7'!X10+'8'!X10+'9'!X10+'10'!X10+'11'!X10+'12'!X10+'13'!X10+'14'!X10+'16'!X10+'17'!X10+'18'!X10+'19'!X10+'20'!X10+'21'!X10+'23'!X10+'24'!X10+'25'!X10+'26'!X10+'27'!X10+'28'!X10+'30'!X10+'30'!X10+'31'!X10</f>
        <v>0</v>
      </c>
      <c r="Y10" s="32">
        <f>'1'!Y10+'2'!Y10+'3'!Y10+'4'!Y10+'5'!Y10+'6'!Y10+'7'!Y10+'8'!Y10+'9'!Y10+'10'!Y10+'11'!Y10+'12'!Y10+'13'!Y10+'14'!Y10+'16'!Y10+'17'!Y10+'18'!Y10+'19'!Y10+'20'!Y10+'21'!Y10+'23'!Y10+'24'!Y10+'25'!Y10+'26'!Y10+'27'!Y10+'28'!Y10+'30'!Y10+'30'!Y10+'31'!Y10</f>
        <v>0</v>
      </c>
      <c r="Z10" s="32">
        <f>'1'!Z10+'2'!Z10+'3'!Z10+'4'!Z10+'5'!Z10+'6'!Z10+'7'!Z10+'8'!Z10+'9'!Z10+'10'!Z10+'11'!Z10+'12'!Z10+'13'!Z10+'14'!Z10+'16'!Z10+'17'!Z10+'18'!Z10+'19'!Z10+'20'!Z10+'21'!Z10+'23'!Z10+'24'!Z10+'25'!Z10+'26'!Z10+'27'!Z10+'28'!Z10+'30'!Z10+'30'!Z10+'31'!Z10</f>
        <v>8</v>
      </c>
      <c r="AA10" s="32">
        <f>'1'!AA10+'2'!AA10+'3'!AA10+'4'!AA10+'5'!AA10+'6'!AA10+'7'!AA10+'8'!AA10+'9'!AA10+'10'!AA10+'11'!AA10+'12'!AA10+'13'!AA10+'14'!AA10+'16'!AA10+'17'!AA10+'18'!AA10+'19'!AA10+'20'!AA10+'21'!AA10+'23'!AA10+'24'!AA10+'25'!AA10+'26'!AA10+'27'!AA10+'28'!AA10+'30'!AA10+'30'!AA10+'31'!AA10</f>
        <v>35</v>
      </c>
      <c r="AB10" s="204"/>
      <c r="AC10" s="35">
        <f t="shared" si="6"/>
        <v>221781</v>
      </c>
      <c r="AD10" s="204">
        <f>D10*1</f>
        <v>168560</v>
      </c>
      <c r="AE10" s="49">
        <f>D10*2.75%</f>
        <v>4635.3999999999996</v>
      </c>
      <c r="AF10" s="49">
        <f>AD10*0.95%</f>
        <v>1601.32</v>
      </c>
      <c r="AG10" s="36">
        <f t="shared" si="7"/>
        <v>495.27499999999998</v>
      </c>
      <c r="AH10" s="49">
        <f t="shared" si="3"/>
        <v>171.095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4687.6499999999996</v>
      </c>
      <c r="AP10" s="51"/>
      <c r="AQ10" s="40">
        <f>'2'!AQ10+'3'!AQ10+'4'!AQ10+'5'!AQ10+'6'!AQ10+'7'!AQ10+'9'!AQ10+'10'!AQ10+'11'!AQ10+'12'!AQ10+'13'!AQ10+'14'!AQ10+'16'!AQ10+'17'!AQ10+'18'!AQ10+'19'!AQ10+'20'!AQ10+'21'!AQ10+'23'!AQ10+'24'!AQ10+'25'!AQ10+'26'!AQ10+'27'!AQ10+'28'!AQ10+'30'!AQ10+'31'!AQ10</f>
        <v>1028</v>
      </c>
      <c r="AR10" s="41">
        <f t="shared" si="10"/>
        <v>215622.32500000001</v>
      </c>
      <c r="AS10" s="52">
        <f>AF10+AH10+AI10</f>
        <v>1772.415</v>
      </c>
      <c r="AT10" s="53">
        <f>AS10-AQ10-AN10</f>
        <v>744.41499999999996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04">
        <v>1908446138</v>
      </c>
      <c r="C11" s="57" t="s">
        <v>97</v>
      </c>
      <c r="D11" s="32">
        <f>'1'!D11+'2'!D11+'3'!D11+'4'!D11+'5'!D11+'6'!D11+'7'!D11+'8'!D11+'9'!D11+'10'!D11+'11'!D11+'12'!D11+'13'!D11+'14'!D11+'16'!D11+'17'!D11+'18'!D11+'19'!D11+'20'!D11+'21'!D11+'23'!D11+'24'!D11+'25'!D11+'26'!D11+'27'!D11+'28'!D11+'30'!D11+'30'!D11+'31'!D11</f>
        <v>174409</v>
      </c>
      <c r="E11" s="32">
        <f>'1'!E11+'2'!E11+'3'!E11+'4'!E11+'5'!E11+'6'!E11+'7'!E11+'8'!E11+'9'!E11+'10'!E11+'11'!E11+'12'!E11+'13'!E11+'14'!E11+'16'!E11+'17'!E11+'18'!E11+'19'!E11+'20'!E11+'21'!E11+'23'!E11+'24'!E11+'25'!E11+'26'!E11+'27'!E11+'28'!E11+'30'!E11+'30'!E11+'31'!E11</f>
        <v>0</v>
      </c>
      <c r="F11" s="32">
        <f>'1'!F11+'2'!F11+'3'!F11+'4'!F11+'5'!F11+'6'!F11+'7'!F11+'8'!F11+'9'!F11+'10'!F11+'11'!F11+'12'!F11+'13'!F11+'14'!F11+'16'!F11+'17'!F11+'18'!F11+'19'!F11+'20'!F11+'21'!F11+'23'!F11+'24'!F11+'25'!F11+'26'!F11+'27'!F11+'28'!F11+'30'!F11+'30'!F11+'31'!F11</f>
        <v>0</v>
      </c>
      <c r="G11" s="32">
        <f>'1'!G11+'2'!G11+'3'!G11+'4'!G11+'5'!G11+'6'!G11+'7'!G11+'8'!G11+'9'!G11+'10'!G11+'11'!G11+'12'!G11+'13'!G11+'14'!G11+'16'!G11+'17'!G11+'18'!G11+'19'!G11+'20'!G11+'21'!G11+'23'!G11+'24'!G11+'25'!G11+'26'!G11+'27'!G11+'28'!G11+'30'!G11+'30'!G11+'31'!G11</f>
        <v>0</v>
      </c>
      <c r="H11" s="32">
        <f>'1'!H11+'2'!H11+'3'!H11+'4'!H11+'5'!H11+'6'!H11+'7'!H11+'8'!H11+'9'!H11+'10'!H11+'11'!H11+'12'!H11+'13'!H11+'14'!H11+'16'!H11+'17'!H11+'18'!H11+'19'!H11+'20'!H11+'21'!H11+'23'!H11+'24'!H11+'25'!H11+'26'!H11+'27'!H11+'28'!H11+'30'!H11+'30'!H11+'31'!H11</f>
        <v>0</v>
      </c>
      <c r="I11" s="32">
        <f>'1'!I11+'2'!I11+'3'!I11+'4'!I11+'5'!I11+'6'!I11+'7'!I11+'8'!I11+'9'!I11+'10'!I11+'11'!I11+'12'!I11+'13'!I11+'14'!I11+'16'!I11+'17'!I11+'18'!I11+'19'!I11+'20'!I11+'21'!I11+'23'!I11+'24'!I11+'25'!I11+'26'!I11+'27'!I11+'28'!I11+'30'!I11+'30'!I11+'31'!I11</f>
        <v>0</v>
      </c>
      <c r="J11" s="32">
        <f>'1'!J11+'2'!J11+'3'!J11+'4'!J11+'5'!J11+'6'!J11+'7'!J11+'8'!J11+'9'!J11+'10'!J11+'11'!J11+'12'!J11+'13'!J11+'14'!J11+'16'!J11+'17'!J11+'18'!J11+'19'!J11+'20'!J11+'21'!J11+'23'!J11+'24'!J11+'25'!J11+'26'!J11+'27'!J11+'28'!J11+'30'!J11+'30'!J11+'31'!J11</f>
        <v>0</v>
      </c>
      <c r="K11" s="32">
        <f>'1'!K11+'2'!K11+'3'!K11+'4'!K11+'5'!K11+'6'!K11+'7'!K11+'8'!K11+'9'!K11+'10'!K11+'11'!K11+'12'!K11+'13'!K11+'14'!K11+'16'!K11+'17'!K11+'18'!K11+'19'!K11+'20'!K11+'21'!K11+'23'!K11+'24'!K11+'25'!K11+'26'!K11+'27'!K11+'28'!K11+'30'!K11+'30'!K11+'31'!K11</f>
        <v>130</v>
      </c>
      <c r="L11" s="32">
        <f>'1'!L11+'2'!L11+'3'!L11+'4'!L11+'5'!L11+'6'!L11+'7'!L11+'8'!L11+'9'!L11+'10'!L11+'11'!L11+'12'!L11+'13'!L11+'14'!L11+'16'!L11+'17'!L11+'18'!L11+'19'!L11+'20'!L11+'21'!L11+'23'!L11+'24'!L11+'25'!L11+'26'!L11+'27'!L11+'28'!L11+'30'!L11+'30'!L11+'31'!L11</f>
        <v>0</v>
      </c>
      <c r="M11" s="32">
        <f>'1'!M11+'2'!M11+'3'!M11+'4'!M11+'5'!M11+'6'!M11+'7'!M11+'8'!M11+'9'!M11+'10'!M11+'11'!M11+'12'!M11+'13'!M11+'14'!M11+'16'!M11+'17'!M11+'18'!M11+'19'!M11+'20'!M11+'21'!M11+'23'!M11+'24'!M11+'25'!M11+'26'!M11+'27'!M11+'28'!M11+'30'!M11+'30'!M11+'31'!M11</f>
        <v>530</v>
      </c>
      <c r="N11" s="32">
        <f>'1'!N11+'2'!N11+'3'!N11+'4'!N11+'5'!N11+'6'!N11+'7'!N11+'8'!N11+'9'!N11+'10'!N11+'11'!N11+'12'!N11+'13'!N11+'14'!N11+'16'!N11+'17'!N11+'18'!N11+'19'!N11+'20'!N11+'21'!N11+'23'!N11+'24'!N11+'25'!N11+'26'!N11+'27'!N11+'28'!N11+'30'!N11+'30'!N11+'31'!N11</f>
        <v>0</v>
      </c>
      <c r="O11" s="32">
        <f>'1'!O11+'2'!O11+'3'!O11+'4'!O11+'5'!O11+'6'!O11+'7'!O11+'8'!O11+'9'!O11+'10'!O11+'11'!O11+'12'!O11+'13'!O11+'14'!O11+'16'!O11+'17'!O11+'18'!O11+'19'!O11+'20'!O11+'21'!O11+'23'!O11+'24'!O11+'25'!O11+'26'!O11+'27'!O11+'28'!O11+'30'!O11+'30'!O11+'31'!O11</f>
        <v>20</v>
      </c>
      <c r="P11" s="32">
        <f>'1'!P11+'2'!P11+'3'!P11+'4'!P11+'5'!P11+'6'!P11+'7'!P11+'8'!P11+'9'!P11+'10'!P11+'11'!P11+'12'!P11+'13'!P11+'14'!P11+'16'!P11+'17'!P11+'18'!P11+'19'!P11+'20'!P11+'21'!P11+'23'!P11+'24'!P11+'25'!P11+'26'!P11+'27'!P11+'28'!P11+'30'!P11+'30'!P11+'31'!P11</f>
        <v>1690</v>
      </c>
      <c r="Q11" s="32">
        <f>'1'!Q11+'2'!Q11+'3'!Q11+'4'!Q11+'5'!Q11+'6'!Q11+'7'!Q11+'8'!Q11+'9'!Q11+'10'!Q11+'11'!Q11+'12'!Q11+'13'!Q11+'14'!Q11+'16'!Q11+'17'!Q11+'18'!Q11+'19'!Q11+'20'!Q11+'21'!Q11+'23'!Q11+'24'!Q11+'25'!Q11+'26'!Q11+'27'!Q11+'28'!Q11+'30'!Q11+'30'!Q11+'31'!Q11</f>
        <v>0</v>
      </c>
      <c r="R11" s="32">
        <f>'1'!R11+'2'!R11+'3'!R11+'4'!R11+'5'!R11+'6'!R11+'7'!R11+'8'!R11+'9'!R11+'10'!R11+'11'!R11+'12'!R11+'13'!R11+'14'!R11+'16'!R11+'17'!R11+'18'!R11+'19'!R11+'20'!R11+'21'!R11+'23'!R11+'24'!R11+'25'!R11+'26'!R11+'27'!R11+'28'!R11+'30'!R11+'30'!R11+'31'!R11</f>
        <v>0</v>
      </c>
      <c r="S11" s="32">
        <f>'1'!S11+'2'!S11+'3'!S11+'4'!S11+'5'!S11+'6'!S11+'7'!S11+'8'!S11+'9'!S11+'10'!S11+'11'!S11+'12'!S11+'13'!S11+'14'!S11+'16'!S11+'17'!S11+'18'!S11+'19'!S11+'20'!S11+'21'!S11+'23'!S11+'24'!S11+'25'!S11+'26'!S11+'27'!S11+'28'!S11+'30'!S11+'30'!S11+'31'!S11</f>
        <v>145</v>
      </c>
      <c r="T11" s="32">
        <f>'1'!T11+'2'!T11+'3'!T11+'4'!T11+'5'!T11+'6'!T11+'7'!T11+'8'!T11+'9'!T11+'10'!T11+'11'!T11+'12'!T11+'13'!T11+'14'!T11+'16'!T11+'17'!T11+'18'!T11+'19'!T11+'20'!T11+'21'!T11+'23'!T11+'24'!T11+'25'!T11+'26'!T11+'27'!T11+'28'!T11+'30'!T11+'30'!T11+'31'!T11</f>
        <v>0</v>
      </c>
      <c r="U11" s="32">
        <f>'1'!U11+'2'!U11+'3'!U11+'4'!U11+'5'!U11+'6'!U11+'7'!U11+'8'!U11+'9'!U11+'10'!U11+'11'!U11+'12'!U11+'13'!U11+'14'!U11+'16'!U11+'17'!U11+'18'!U11+'19'!U11+'20'!U11+'21'!U11+'23'!U11+'24'!U11+'25'!U11+'26'!U11+'27'!U11+'28'!U11+'30'!U11+'30'!U11+'31'!U11</f>
        <v>0</v>
      </c>
      <c r="V11" s="32">
        <f>'1'!V11+'2'!V11+'3'!V11+'4'!V11+'5'!V11+'6'!V11+'7'!V11+'8'!V11+'9'!V11+'10'!V11+'11'!V11+'12'!V11+'13'!V11+'14'!V11+'16'!V11+'17'!V11+'18'!V11+'19'!V11+'20'!V11+'21'!V11+'23'!V11+'24'!V11+'25'!V11+'26'!V11+'27'!V11+'28'!V11+'30'!V11+'30'!V11+'31'!V11</f>
        <v>0</v>
      </c>
      <c r="W11" s="32">
        <f>'1'!W11+'2'!W11+'3'!W11+'4'!W11+'5'!W11+'6'!W11+'7'!W11+'8'!W11+'9'!W11+'10'!W11+'11'!W11+'12'!W11+'13'!W11+'14'!W11+'16'!W11+'17'!W11+'18'!W11+'19'!W11+'20'!W11+'21'!W11+'23'!W11+'24'!W11+'25'!W11+'26'!W11+'27'!W11+'28'!W11+'30'!W11+'30'!W11+'31'!W11</f>
        <v>0</v>
      </c>
      <c r="X11" s="32">
        <f>'1'!X11+'2'!X11+'3'!X11+'4'!X11+'5'!X11+'6'!X11+'7'!X11+'8'!X11+'9'!X11+'10'!X11+'11'!X11+'12'!X11+'13'!X11+'14'!X11+'16'!X11+'17'!X11+'18'!X11+'19'!X11+'20'!X11+'21'!X11+'23'!X11+'24'!X11+'25'!X11+'26'!X11+'27'!X11+'28'!X11+'30'!X11+'30'!X11+'31'!X11</f>
        <v>0</v>
      </c>
      <c r="Y11" s="32">
        <f>'1'!Y11+'2'!Y11+'3'!Y11+'4'!Y11+'5'!Y11+'6'!Y11+'7'!Y11+'8'!Y11+'9'!Y11+'10'!Y11+'11'!Y11+'12'!Y11+'13'!Y11+'14'!Y11+'16'!Y11+'17'!Y11+'18'!Y11+'19'!Y11+'20'!Y11+'21'!Y11+'23'!Y11+'24'!Y11+'25'!Y11+'26'!Y11+'27'!Y11+'28'!Y11+'30'!Y11+'30'!Y11+'31'!Y11</f>
        <v>0</v>
      </c>
      <c r="Z11" s="32">
        <f>'1'!Z11+'2'!Z11+'3'!Z11+'4'!Z11+'5'!Z11+'6'!Z11+'7'!Z11+'8'!Z11+'9'!Z11+'10'!Z11+'11'!Z11+'12'!Z11+'13'!Z11+'14'!Z11+'16'!Z11+'17'!Z11+'18'!Z11+'19'!Z11+'20'!Z11+'21'!Z11+'23'!Z11+'24'!Z11+'25'!Z11+'26'!Z11+'27'!Z11+'28'!Z11+'30'!Z11+'30'!Z11+'31'!Z11</f>
        <v>1</v>
      </c>
      <c r="AA11" s="32">
        <f>'1'!AA11+'2'!AA11+'3'!AA11+'4'!AA11+'5'!AA11+'6'!AA11+'7'!AA11+'8'!AA11+'9'!AA11+'10'!AA11+'11'!AA11+'12'!AA11+'13'!AA11+'14'!AA11+'16'!AA11+'17'!AA11+'18'!AA11+'19'!AA11+'20'!AA11+'21'!AA11+'23'!AA11+'24'!AA11+'25'!AA11+'26'!AA11+'27'!AA11+'28'!AA11+'30'!AA11+'30'!AA11+'31'!AA11</f>
        <v>35</v>
      </c>
      <c r="AB11" s="204"/>
      <c r="AC11" s="35">
        <f t="shared" si="6"/>
        <v>231955</v>
      </c>
      <c r="AD11" s="204">
        <f t="shared" si="0"/>
        <v>174409</v>
      </c>
      <c r="AE11" s="49">
        <f t="shared" si="1"/>
        <v>4796.2475000000004</v>
      </c>
      <c r="AF11" s="49">
        <f t="shared" si="2"/>
        <v>1656.8854999999999</v>
      </c>
      <c r="AG11" s="36">
        <f t="shared" si="7"/>
        <v>640.47500000000002</v>
      </c>
      <c r="AH11" s="49">
        <f t="shared" si="3"/>
        <v>221.255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4861.4224999999997</v>
      </c>
      <c r="AP11" s="51"/>
      <c r="AQ11" s="40">
        <f>'2'!AQ11+'3'!AQ11+'4'!AQ11+'5'!AQ11+'6'!AQ11+'7'!AQ11+'9'!AQ11+'10'!AQ11+'11'!AQ11+'12'!AQ11+'13'!AQ11+'14'!AQ11+'16'!AQ11+'17'!AQ11+'18'!AQ11+'19'!AQ11+'20'!AQ11+'21'!AQ11+'23'!AQ11+'24'!AQ11+'25'!AQ11+'26'!AQ11+'27'!AQ11+'28'!AQ11+'30'!AQ11+'31'!AQ11</f>
        <v>1629</v>
      </c>
      <c r="AR11" s="41">
        <f t="shared" si="10"/>
        <v>224889.2775</v>
      </c>
      <c r="AS11" s="52">
        <f t="shared" si="4"/>
        <v>1878.1405</v>
      </c>
      <c r="AT11" s="53">
        <f t="shared" si="5"/>
        <v>249.14049999999997</v>
      </c>
      <c r="AU11" s="5"/>
      <c r="AV11" s="196" t="s">
        <v>121</v>
      </c>
      <c r="AW11" s="19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04">
        <v>1908446139</v>
      </c>
      <c r="C12" s="204" t="s">
        <v>56</v>
      </c>
      <c r="D12" s="32">
        <f>'1'!D12+'2'!D12+'3'!D12+'4'!D12+'5'!D12+'6'!D12+'7'!D12+'8'!D12+'9'!D12+'10'!D12+'11'!D12+'12'!D12+'13'!D12+'14'!D12+'16'!D12+'17'!D12+'18'!D12+'19'!D12+'20'!D12+'21'!D12+'23'!D12+'24'!D12+'25'!D12+'26'!D12+'27'!D12+'28'!D12+'30'!D12+'30'!D12+'31'!D12</f>
        <v>184188</v>
      </c>
      <c r="E12" s="32">
        <f>'1'!E12+'2'!E12+'3'!E12+'4'!E12+'5'!E12+'6'!E12+'7'!E12+'8'!E12+'9'!E12+'10'!E12+'11'!E12+'12'!E12+'13'!E12+'14'!E12+'16'!E12+'17'!E12+'18'!E12+'19'!E12+'20'!E12+'21'!E12+'23'!E12+'24'!E12+'25'!E12+'26'!E12+'27'!E12+'28'!E12+'30'!E12+'30'!E12+'31'!E12</f>
        <v>0</v>
      </c>
      <c r="F12" s="32">
        <f>'1'!F12+'2'!F12+'3'!F12+'4'!F12+'5'!F12+'6'!F12+'7'!F12+'8'!F12+'9'!F12+'10'!F12+'11'!F12+'12'!F12+'13'!F12+'14'!F12+'16'!F12+'17'!F12+'18'!F12+'19'!F12+'20'!F12+'21'!F12+'23'!F12+'24'!F12+'25'!F12+'26'!F12+'27'!F12+'28'!F12+'30'!F12+'30'!F12+'31'!F12</f>
        <v>0</v>
      </c>
      <c r="G12" s="32">
        <f>'1'!G12+'2'!G12+'3'!G12+'4'!G12+'5'!G12+'6'!G12+'7'!G12+'8'!G12+'9'!G12+'10'!G12+'11'!G12+'12'!G12+'13'!G12+'14'!G12+'16'!G12+'17'!G12+'18'!G12+'19'!G12+'20'!G12+'21'!G12+'23'!G12+'24'!G12+'25'!G12+'26'!G12+'27'!G12+'28'!G12+'30'!G12+'30'!G12+'31'!G12</f>
        <v>0</v>
      </c>
      <c r="H12" s="32">
        <f>'1'!H12+'2'!H12+'3'!H12+'4'!H12+'5'!H12+'6'!H12+'7'!H12+'8'!H12+'9'!H12+'10'!H12+'11'!H12+'12'!H12+'13'!H12+'14'!H12+'16'!H12+'17'!H12+'18'!H12+'19'!H12+'20'!H12+'21'!H12+'23'!H12+'24'!H12+'25'!H12+'26'!H12+'27'!H12+'28'!H12+'30'!H12+'30'!H12+'31'!H12</f>
        <v>0</v>
      </c>
      <c r="I12" s="32">
        <f>'1'!I12+'2'!I12+'3'!I12+'4'!I12+'5'!I12+'6'!I12+'7'!I12+'8'!I12+'9'!I12+'10'!I12+'11'!I12+'12'!I12+'13'!I12+'14'!I12+'16'!I12+'17'!I12+'18'!I12+'19'!I12+'20'!I12+'21'!I12+'23'!I12+'24'!I12+'25'!I12+'26'!I12+'27'!I12+'28'!I12+'30'!I12+'30'!I12+'31'!I12</f>
        <v>0</v>
      </c>
      <c r="J12" s="32">
        <f>'1'!J12+'2'!J12+'3'!J12+'4'!J12+'5'!J12+'6'!J12+'7'!J12+'8'!J12+'9'!J12+'10'!J12+'11'!J12+'12'!J12+'13'!J12+'14'!J12+'16'!J12+'17'!J12+'18'!J12+'19'!J12+'20'!J12+'21'!J12+'23'!J12+'24'!J12+'25'!J12+'26'!J12+'27'!J12+'28'!J12+'30'!J12+'30'!J12+'31'!J12</f>
        <v>0</v>
      </c>
      <c r="K12" s="32">
        <f>'1'!K12+'2'!K12+'3'!K12+'4'!K12+'5'!K12+'6'!K12+'7'!K12+'8'!K12+'9'!K12+'10'!K12+'11'!K12+'12'!K12+'13'!K12+'14'!K12+'16'!K12+'17'!K12+'18'!K12+'19'!K12+'20'!K12+'21'!K12+'23'!K12+'24'!K12+'25'!K12+'26'!K12+'27'!K12+'28'!K12+'30'!K12+'30'!K12+'31'!K12</f>
        <v>290</v>
      </c>
      <c r="L12" s="32">
        <f>'1'!L12+'2'!L12+'3'!L12+'4'!L12+'5'!L12+'6'!L12+'7'!L12+'8'!L12+'9'!L12+'10'!L12+'11'!L12+'12'!L12+'13'!L12+'14'!L12+'16'!L12+'17'!L12+'18'!L12+'19'!L12+'20'!L12+'21'!L12+'23'!L12+'24'!L12+'25'!L12+'26'!L12+'27'!L12+'28'!L12+'30'!L12+'30'!L12+'31'!L12</f>
        <v>0</v>
      </c>
      <c r="M12" s="32">
        <f>'1'!M12+'2'!M12+'3'!M12+'4'!M12+'5'!M12+'6'!M12+'7'!M12+'8'!M12+'9'!M12+'10'!M12+'11'!M12+'12'!M12+'13'!M12+'14'!M12+'16'!M12+'17'!M12+'18'!M12+'19'!M12+'20'!M12+'21'!M12+'23'!M12+'24'!M12+'25'!M12+'26'!M12+'27'!M12+'28'!M12+'30'!M12+'30'!M12+'31'!M12</f>
        <v>460</v>
      </c>
      <c r="N12" s="32">
        <f>'1'!N12+'2'!N12+'3'!N12+'4'!N12+'5'!N12+'6'!N12+'7'!N12+'8'!N12+'9'!N12+'10'!N12+'11'!N12+'12'!N12+'13'!N12+'14'!N12+'16'!N12+'17'!N12+'18'!N12+'19'!N12+'20'!N12+'21'!N12+'23'!N12+'24'!N12+'25'!N12+'26'!N12+'27'!N12+'28'!N12+'30'!N12+'30'!N12+'31'!N12</f>
        <v>0</v>
      </c>
      <c r="O12" s="32">
        <f>'1'!O12+'2'!O12+'3'!O12+'4'!O12+'5'!O12+'6'!O12+'7'!O12+'8'!O12+'9'!O12+'10'!O12+'11'!O12+'12'!O12+'13'!O12+'14'!O12+'16'!O12+'17'!O12+'18'!O12+'19'!O12+'20'!O12+'21'!O12+'23'!O12+'24'!O12+'25'!O12+'26'!O12+'27'!O12+'28'!O12+'30'!O12+'30'!O12+'31'!O12</f>
        <v>90</v>
      </c>
      <c r="P12" s="32">
        <f>'1'!P12+'2'!P12+'3'!P12+'4'!P12+'5'!P12+'6'!P12+'7'!P12+'8'!P12+'9'!P12+'10'!P12+'11'!P12+'12'!P12+'13'!P12+'14'!P12+'16'!P12+'17'!P12+'18'!P12+'19'!P12+'20'!P12+'21'!P12+'23'!P12+'24'!P12+'25'!P12+'26'!P12+'27'!P12+'28'!P12+'30'!P12+'30'!P12+'31'!P12</f>
        <v>610</v>
      </c>
      <c r="Q12" s="32">
        <f>'1'!Q12+'2'!Q12+'3'!Q12+'4'!Q12+'5'!Q12+'6'!Q12+'7'!Q12+'8'!Q12+'9'!Q12+'10'!Q12+'11'!Q12+'12'!Q12+'13'!Q12+'14'!Q12+'16'!Q12+'17'!Q12+'18'!Q12+'19'!Q12+'20'!Q12+'21'!Q12+'23'!Q12+'24'!Q12+'25'!Q12+'26'!Q12+'27'!Q12+'28'!Q12+'30'!Q12+'30'!Q12+'31'!Q12</f>
        <v>0</v>
      </c>
      <c r="R12" s="32">
        <f>'1'!R12+'2'!R12+'3'!R12+'4'!R12+'5'!R12+'6'!R12+'7'!R12+'8'!R12+'9'!R12+'10'!R12+'11'!R12+'12'!R12+'13'!R12+'14'!R12+'16'!R12+'17'!R12+'18'!R12+'19'!R12+'20'!R12+'21'!R12+'23'!R12+'24'!R12+'25'!R12+'26'!R12+'27'!R12+'28'!R12+'30'!R12+'30'!R12+'31'!R12</f>
        <v>0</v>
      </c>
      <c r="S12" s="32">
        <f>'1'!S12+'2'!S12+'3'!S12+'4'!S12+'5'!S12+'6'!S12+'7'!S12+'8'!S12+'9'!S12+'10'!S12+'11'!S12+'12'!S12+'13'!S12+'14'!S12+'16'!S12+'17'!S12+'18'!S12+'19'!S12+'20'!S12+'21'!S12+'23'!S12+'24'!S12+'25'!S12+'26'!S12+'27'!S12+'28'!S12+'30'!S12+'30'!S12+'31'!S12</f>
        <v>60</v>
      </c>
      <c r="T12" s="32">
        <f>'1'!T12+'2'!T12+'3'!T12+'4'!T12+'5'!T12+'6'!T12+'7'!T12+'8'!T12+'9'!T12+'10'!T12+'11'!T12+'12'!T12+'13'!T12+'14'!T12+'16'!T12+'17'!T12+'18'!T12+'19'!T12+'20'!T12+'21'!T12+'23'!T12+'24'!T12+'25'!T12+'26'!T12+'27'!T12+'28'!T12+'30'!T12+'30'!T12+'31'!T12</f>
        <v>0</v>
      </c>
      <c r="U12" s="32">
        <f>'1'!U12+'2'!U12+'3'!U12+'4'!U12+'5'!U12+'6'!U12+'7'!U12+'8'!U12+'9'!U12+'10'!U12+'11'!U12+'12'!U12+'13'!U12+'14'!U12+'16'!U12+'17'!U12+'18'!U12+'19'!U12+'20'!U12+'21'!U12+'23'!U12+'24'!U12+'25'!U12+'26'!U12+'27'!U12+'28'!U12+'30'!U12+'30'!U12+'31'!U12</f>
        <v>0</v>
      </c>
      <c r="V12" s="32">
        <f>'1'!V12+'2'!V12+'3'!V12+'4'!V12+'5'!V12+'6'!V12+'7'!V12+'8'!V12+'9'!V12+'10'!V12+'11'!V12+'12'!V12+'13'!V12+'14'!V12+'16'!V12+'17'!V12+'18'!V12+'19'!V12+'20'!V12+'21'!V12+'23'!V12+'24'!V12+'25'!V12+'26'!V12+'27'!V12+'28'!V12+'30'!V12+'30'!V12+'31'!V12</f>
        <v>0</v>
      </c>
      <c r="W12" s="32">
        <f>'1'!W12+'2'!W12+'3'!W12+'4'!W12+'5'!W12+'6'!W12+'7'!W12+'8'!W12+'9'!W12+'10'!W12+'11'!W12+'12'!W12+'13'!W12+'14'!W12+'16'!W12+'17'!W12+'18'!W12+'19'!W12+'20'!W12+'21'!W12+'23'!W12+'24'!W12+'25'!W12+'26'!W12+'27'!W12+'28'!W12+'30'!W12+'30'!W12+'31'!W12</f>
        <v>0</v>
      </c>
      <c r="X12" s="32">
        <f>'1'!X12+'2'!X12+'3'!X12+'4'!X12+'5'!X12+'6'!X12+'7'!X12+'8'!X12+'9'!X12+'10'!X12+'11'!X12+'12'!X12+'13'!X12+'14'!X12+'16'!X12+'17'!X12+'18'!X12+'19'!X12+'20'!X12+'21'!X12+'23'!X12+'24'!X12+'25'!X12+'26'!X12+'27'!X12+'28'!X12+'30'!X12+'30'!X12+'31'!X12</f>
        <v>0</v>
      </c>
      <c r="Y12" s="32">
        <f>'1'!Y12+'2'!Y12+'3'!Y12+'4'!Y12+'5'!Y12+'6'!Y12+'7'!Y12+'8'!Y12+'9'!Y12+'10'!Y12+'11'!Y12+'12'!Y12+'13'!Y12+'14'!Y12+'16'!Y12+'17'!Y12+'18'!Y12+'19'!Y12+'20'!Y12+'21'!Y12+'23'!Y12+'24'!Y12+'25'!Y12+'26'!Y12+'27'!Y12+'28'!Y12+'30'!Y12+'30'!Y12+'31'!Y12</f>
        <v>0</v>
      </c>
      <c r="Z12" s="32">
        <f>'1'!Z12+'2'!Z12+'3'!Z12+'4'!Z12+'5'!Z12+'6'!Z12+'7'!Z12+'8'!Z12+'9'!Z12+'10'!Z12+'11'!Z12+'12'!Z12+'13'!Z12+'14'!Z12+'16'!Z12+'17'!Z12+'18'!Z12+'19'!Z12+'20'!Z12+'21'!Z12+'23'!Z12+'24'!Z12+'25'!Z12+'26'!Z12+'27'!Z12+'28'!Z12+'30'!Z12+'30'!Z12+'31'!Z12</f>
        <v>5</v>
      </c>
      <c r="AA12" s="32">
        <f>'1'!AA12+'2'!AA12+'3'!AA12+'4'!AA12+'5'!AA12+'6'!AA12+'7'!AA12+'8'!AA12+'9'!AA12+'10'!AA12+'11'!AA12+'12'!AA12+'13'!AA12+'14'!AA12+'16'!AA12+'17'!AA12+'18'!AA12+'19'!AA12+'20'!AA12+'21'!AA12+'23'!AA12+'24'!AA12+'25'!AA12+'26'!AA12+'27'!AA12+'28'!AA12+'30'!AA12+'30'!AA12+'31'!AA12</f>
        <v>60</v>
      </c>
      <c r="AB12" s="204"/>
      <c r="AC12" s="35">
        <f>D12*1+E12*999+F12*499+G12*75+H12*50+I12*30+K12*20+L12*19+M12*10+P12*9+N12*10+J12*29+S12*191+V12*4744+W12*110+X12*450+Y12*110+Z12*191+AA12*182+AB12*182+U12*30+T12*350+R12*4+Q12*5+O12*9</f>
        <v>224223</v>
      </c>
      <c r="AD12" s="204">
        <f>D12*1</f>
        <v>184188</v>
      </c>
      <c r="AE12" s="49">
        <f>D12*2.75%</f>
        <v>5065.17</v>
      </c>
      <c r="AF12" s="49">
        <f>AD12*0.95%</f>
        <v>1749.7860000000001</v>
      </c>
      <c r="AG12" s="36">
        <f t="shared" si="7"/>
        <v>459.25</v>
      </c>
      <c r="AH12" s="49">
        <f t="shared" si="3"/>
        <v>158.65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5105.0450000000001</v>
      </c>
      <c r="AP12" s="51"/>
      <c r="AQ12" s="40">
        <f>'2'!AQ12+'3'!AQ12+'4'!AQ12+'5'!AQ12+'6'!AQ12+'7'!AQ12+'9'!AQ12+'10'!AQ12+'11'!AQ12+'12'!AQ12+'13'!AQ12+'14'!AQ12+'16'!AQ12+'17'!AQ12+'18'!AQ12+'19'!AQ12+'20'!AQ12+'21'!AQ12+'23'!AQ12+'24'!AQ12+'25'!AQ12+'26'!AQ12+'27'!AQ12+'28'!AQ12+'30'!AQ12+'31'!AQ12</f>
        <v>1400</v>
      </c>
      <c r="AR12" s="41">
        <f t="shared" si="10"/>
        <v>217298.58</v>
      </c>
      <c r="AS12" s="52">
        <f>AF12+AH12+AI12</f>
        <v>1908.4360000000001</v>
      </c>
      <c r="AT12" s="53">
        <f>AS12-AQ12-AN12</f>
        <v>508.43600000000015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04">
        <v>1908446140</v>
      </c>
      <c r="C13" s="204" t="s">
        <v>57</v>
      </c>
      <c r="D13" s="32">
        <f>'1'!D13+'2'!D13+'3'!D13+'4'!D13+'5'!D13+'6'!D13+'7'!D13+'8'!D13+'9'!D13+'10'!D13+'11'!D13+'12'!D13+'13'!D13+'14'!D13+'16'!D13+'17'!D13+'18'!D13+'19'!D13+'20'!D13+'21'!D13+'23'!D13+'24'!D13+'25'!D13+'26'!D13+'27'!D13+'28'!D13+'30'!D13+'30'!D13+'31'!D13</f>
        <v>160862</v>
      </c>
      <c r="E13" s="32">
        <f>'1'!E13+'2'!E13+'3'!E13+'4'!E13+'5'!E13+'6'!E13+'7'!E13+'8'!E13+'9'!E13+'10'!E13+'11'!E13+'12'!E13+'13'!E13+'14'!E13+'16'!E13+'17'!E13+'18'!E13+'19'!E13+'20'!E13+'21'!E13+'23'!E13+'24'!E13+'25'!E13+'26'!E13+'27'!E13+'28'!E13+'30'!E13+'30'!E13+'31'!E13</f>
        <v>0</v>
      </c>
      <c r="F13" s="32">
        <f>'1'!F13+'2'!F13+'3'!F13+'4'!F13+'5'!F13+'6'!F13+'7'!F13+'8'!F13+'9'!F13+'10'!F13+'11'!F13+'12'!F13+'13'!F13+'14'!F13+'16'!F13+'17'!F13+'18'!F13+'19'!F13+'20'!F13+'21'!F13+'23'!F13+'24'!F13+'25'!F13+'26'!F13+'27'!F13+'28'!F13+'30'!F13+'30'!F13+'31'!F13</f>
        <v>0</v>
      </c>
      <c r="G13" s="32">
        <f>'1'!G13+'2'!G13+'3'!G13+'4'!G13+'5'!G13+'6'!G13+'7'!G13+'8'!G13+'9'!G13+'10'!G13+'11'!G13+'12'!G13+'13'!G13+'14'!G13+'16'!G13+'17'!G13+'18'!G13+'19'!G13+'20'!G13+'21'!G13+'23'!G13+'24'!G13+'25'!G13+'26'!G13+'27'!G13+'28'!G13+'30'!G13+'30'!G13+'31'!G13</f>
        <v>0</v>
      </c>
      <c r="H13" s="32">
        <f>'1'!H13+'2'!H13+'3'!H13+'4'!H13+'5'!H13+'6'!H13+'7'!H13+'8'!H13+'9'!H13+'10'!H13+'11'!H13+'12'!H13+'13'!H13+'14'!H13+'16'!H13+'17'!H13+'18'!H13+'19'!H13+'20'!H13+'21'!H13+'23'!H13+'24'!H13+'25'!H13+'26'!H13+'27'!H13+'28'!H13+'30'!H13+'30'!H13+'31'!H13</f>
        <v>0</v>
      </c>
      <c r="I13" s="32">
        <f>'1'!I13+'2'!I13+'3'!I13+'4'!I13+'5'!I13+'6'!I13+'7'!I13+'8'!I13+'9'!I13+'10'!I13+'11'!I13+'12'!I13+'13'!I13+'14'!I13+'16'!I13+'17'!I13+'18'!I13+'19'!I13+'20'!I13+'21'!I13+'23'!I13+'24'!I13+'25'!I13+'26'!I13+'27'!I13+'28'!I13+'30'!I13+'30'!I13+'31'!I13</f>
        <v>0</v>
      </c>
      <c r="J13" s="32">
        <f>'1'!J13+'2'!J13+'3'!J13+'4'!J13+'5'!J13+'6'!J13+'7'!J13+'8'!J13+'9'!J13+'10'!J13+'11'!J13+'12'!J13+'13'!J13+'14'!J13+'16'!J13+'17'!J13+'18'!J13+'19'!J13+'20'!J13+'21'!J13+'23'!J13+'24'!J13+'25'!J13+'26'!J13+'27'!J13+'28'!J13+'30'!J13+'30'!J13+'31'!J13</f>
        <v>0</v>
      </c>
      <c r="K13" s="32">
        <f>'1'!K13+'2'!K13+'3'!K13+'4'!K13+'5'!K13+'6'!K13+'7'!K13+'8'!K13+'9'!K13+'10'!K13+'11'!K13+'12'!K13+'13'!K13+'14'!K13+'16'!K13+'17'!K13+'18'!K13+'19'!K13+'20'!K13+'21'!K13+'23'!K13+'24'!K13+'25'!K13+'26'!K13+'27'!K13+'28'!K13+'30'!K13+'30'!K13+'31'!K13</f>
        <v>300</v>
      </c>
      <c r="L13" s="32">
        <f>'1'!L13+'2'!L13+'3'!L13+'4'!L13+'5'!L13+'6'!L13+'7'!L13+'8'!L13+'9'!L13+'10'!L13+'11'!L13+'12'!L13+'13'!L13+'14'!L13+'16'!L13+'17'!L13+'18'!L13+'19'!L13+'20'!L13+'21'!L13+'23'!L13+'24'!L13+'25'!L13+'26'!L13+'27'!L13+'28'!L13+'30'!L13+'30'!L13+'31'!L13</f>
        <v>0</v>
      </c>
      <c r="M13" s="32">
        <f>'1'!M13+'2'!M13+'3'!M13+'4'!M13+'5'!M13+'6'!M13+'7'!M13+'8'!M13+'9'!M13+'10'!M13+'11'!M13+'12'!M13+'13'!M13+'14'!M13+'16'!M13+'17'!M13+'18'!M13+'19'!M13+'20'!M13+'21'!M13+'23'!M13+'24'!M13+'25'!M13+'26'!M13+'27'!M13+'28'!M13+'30'!M13+'30'!M13+'31'!M13</f>
        <v>240</v>
      </c>
      <c r="N13" s="32">
        <f>'1'!N13+'2'!N13+'3'!N13+'4'!N13+'5'!N13+'6'!N13+'7'!N13+'8'!N13+'9'!N13+'10'!N13+'11'!N13+'12'!N13+'13'!N13+'14'!N13+'16'!N13+'17'!N13+'18'!N13+'19'!N13+'20'!N13+'21'!N13+'23'!N13+'24'!N13+'25'!N13+'26'!N13+'27'!N13+'28'!N13+'30'!N13+'30'!N13+'31'!N13</f>
        <v>0</v>
      </c>
      <c r="O13" s="32">
        <f>'1'!O13+'2'!O13+'3'!O13+'4'!O13+'5'!O13+'6'!O13+'7'!O13+'8'!O13+'9'!O13+'10'!O13+'11'!O13+'12'!O13+'13'!O13+'14'!O13+'16'!O13+'17'!O13+'18'!O13+'19'!O13+'20'!O13+'21'!O13+'23'!O13+'24'!O13+'25'!O13+'26'!O13+'27'!O13+'28'!O13+'30'!O13+'30'!O13+'31'!O13</f>
        <v>30</v>
      </c>
      <c r="P13" s="32">
        <f>'1'!P13+'2'!P13+'3'!P13+'4'!P13+'5'!P13+'6'!P13+'7'!P13+'8'!P13+'9'!P13+'10'!P13+'11'!P13+'12'!P13+'13'!P13+'14'!P13+'16'!P13+'17'!P13+'18'!P13+'19'!P13+'20'!P13+'21'!P13+'23'!P13+'24'!P13+'25'!P13+'26'!P13+'27'!P13+'28'!P13+'30'!P13+'30'!P13+'31'!P13</f>
        <v>1070</v>
      </c>
      <c r="Q13" s="32">
        <f>'1'!Q13+'2'!Q13+'3'!Q13+'4'!Q13+'5'!Q13+'6'!Q13+'7'!Q13+'8'!Q13+'9'!Q13+'10'!Q13+'11'!Q13+'12'!Q13+'13'!Q13+'14'!Q13+'16'!Q13+'17'!Q13+'18'!Q13+'19'!Q13+'20'!Q13+'21'!Q13+'23'!Q13+'24'!Q13+'25'!Q13+'26'!Q13+'27'!Q13+'28'!Q13+'30'!Q13+'30'!Q13+'31'!Q13</f>
        <v>0</v>
      </c>
      <c r="R13" s="32">
        <f>'1'!R13+'2'!R13+'3'!R13+'4'!R13+'5'!R13+'6'!R13+'7'!R13+'8'!R13+'9'!R13+'10'!R13+'11'!R13+'12'!R13+'13'!R13+'14'!R13+'16'!R13+'17'!R13+'18'!R13+'19'!R13+'20'!R13+'21'!R13+'23'!R13+'24'!R13+'25'!R13+'26'!R13+'27'!R13+'28'!R13+'30'!R13+'30'!R13+'31'!R13</f>
        <v>0</v>
      </c>
      <c r="S13" s="32">
        <f>'1'!S13+'2'!S13+'3'!S13+'4'!S13+'5'!S13+'6'!S13+'7'!S13+'8'!S13+'9'!S13+'10'!S13+'11'!S13+'12'!S13+'13'!S13+'14'!S13+'16'!S13+'17'!S13+'18'!S13+'19'!S13+'20'!S13+'21'!S13+'23'!S13+'24'!S13+'25'!S13+'26'!S13+'27'!S13+'28'!S13+'30'!S13+'30'!S13+'31'!S13</f>
        <v>20</v>
      </c>
      <c r="T13" s="32">
        <f>'1'!T13+'2'!T13+'3'!T13+'4'!T13+'5'!T13+'6'!T13+'7'!T13+'8'!T13+'9'!T13+'10'!T13+'11'!T13+'12'!T13+'13'!T13+'14'!T13+'16'!T13+'17'!T13+'18'!T13+'19'!T13+'20'!T13+'21'!T13+'23'!T13+'24'!T13+'25'!T13+'26'!T13+'27'!T13+'28'!T13+'30'!T13+'30'!T13+'31'!T13</f>
        <v>0</v>
      </c>
      <c r="U13" s="32">
        <f>'1'!U13+'2'!U13+'3'!U13+'4'!U13+'5'!U13+'6'!U13+'7'!U13+'8'!U13+'9'!U13+'10'!U13+'11'!U13+'12'!U13+'13'!U13+'14'!U13+'16'!U13+'17'!U13+'18'!U13+'19'!U13+'20'!U13+'21'!U13+'23'!U13+'24'!U13+'25'!U13+'26'!U13+'27'!U13+'28'!U13+'30'!U13+'30'!U13+'31'!U13</f>
        <v>0</v>
      </c>
      <c r="V13" s="32">
        <f>'1'!V13+'2'!V13+'3'!V13+'4'!V13+'5'!V13+'6'!V13+'7'!V13+'8'!V13+'9'!V13+'10'!V13+'11'!V13+'12'!V13+'13'!V13+'14'!V13+'16'!V13+'17'!V13+'18'!V13+'19'!V13+'20'!V13+'21'!V13+'23'!V13+'24'!V13+'25'!V13+'26'!V13+'27'!V13+'28'!V13+'30'!V13+'30'!V13+'31'!V13</f>
        <v>0</v>
      </c>
      <c r="W13" s="32">
        <f>'1'!W13+'2'!W13+'3'!W13+'4'!W13+'5'!W13+'6'!W13+'7'!W13+'8'!W13+'9'!W13+'10'!W13+'11'!W13+'12'!W13+'13'!W13+'14'!W13+'16'!W13+'17'!W13+'18'!W13+'19'!W13+'20'!W13+'21'!W13+'23'!W13+'24'!W13+'25'!W13+'26'!W13+'27'!W13+'28'!W13+'30'!W13+'30'!W13+'31'!W13</f>
        <v>0</v>
      </c>
      <c r="X13" s="32">
        <f>'1'!X13+'2'!X13+'3'!X13+'4'!X13+'5'!X13+'6'!X13+'7'!X13+'8'!X13+'9'!X13+'10'!X13+'11'!X13+'12'!X13+'13'!X13+'14'!X13+'16'!X13+'17'!X13+'18'!X13+'19'!X13+'20'!X13+'21'!X13+'23'!X13+'24'!X13+'25'!X13+'26'!X13+'27'!X13+'28'!X13+'30'!X13+'30'!X13+'31'!X13</f>
        <v>0</v>
      </c>
      <c r="Y13" s="32">
        <f>'1'!Y13+'2'!Y13+'3'!Y13+'4'!Y13+'5'!Y13+'6'!Y13+'7'!Y13+'8'!Y13+'9'!Y13+'10'!Y13+'11'!Y13+'12'!Y13+'13'!Y13+'14'!Y13+'16'!Y13+'17'!Y13+'18'!Y13+'19'!Y13+'20'!Y13+'21'!Y13+'23'!Y13+'24'!Y13+'25'!Y13+'26'!Y13+'27'!Y13+'28'!Y13+'30'!Y13+'30'!Y13+'31'!Y13</f>
        <v>0</v>
      </c>
      <c r="Z13" s="32">
        <f>'1'!Z13+'2'!Z13+'3'!Z13+'4'!Z13+'5'!Z13+'6'!Z13+'7'!Z13+'8'!Z13+'9'!Z13+'10'!Z13+'11'!Z13+'12'!Z13+'13'!Z13+'14'!Z13+'16'!Z13+'17'!Z13+'18'!Z13+'19'!Z13+'20'!Z13+'21'!Z13+'23'!Z13+'24'!Z13+'25'!Z13+'26'!Z13+'27'!Z13+'28'!Z13+'30'!Z13+'30'!Z13+'31'!Z13</f>
        <v>0</v>
      </c>
      <c r="AA13" s="32">
        <f>'1'!AA13+'2'!AA13+'3'!AA13+'4'!AA13+'5'!AA13+'6'!AA13+'7'!AA13+'8'!AA13+'9'!AA13+'10'!AA13+'11'!AA13+'12'!AA13+'13'!AA13+'14'!AA13+'16'!AA13+'17'!AA13+'18'!AA13+'19'!AA13+'20'!AA13+'21'!AA13+'23'!AA13+'24'!AA13+'25'!AA13+'26'!AA13+'27'!AA13+'28'!AA13+'30'!AA13+'30'!AA13+'31'!AA13</f>
        <v>0</v>
      </c>
      <c r="AB13" s="204"/>
      <c r="AC13" s="35">
        <f>D13*1+E13*999+F13*499+G13*75+H13*50+I13*30+K13*20+L13*19+M13*10+P13*9+N13*10+J13*29+S13*191+V13*4744+W13*110+X13*450+Y13*110+Z13*191+AA13*182+AB13*182+U13*30+T13*350+R13*4+Q13*5+O13*9</f>
        <v>182982</v>
      </c>
      <c r="AD13" s="204">
        <f t="shared" si="0"/>
        <v>160862</v>
      </c>
      <c r="AE13" s="49">
        <f t="shared" si="1"/>
        <v>4423.7049999999999</v>
      </c>
      <c r="AF13" s="49">
        <f t="shared" si="2"/>
        <v>1528.1889999999999</v>
      </c>
      <c r="AG13" s="36">
        <f t="shared" si="7"/>
        <v>503.25</v>
      </c>
      <c r="AH13" s="49">
        <f t="shared" si="3"/>
        <v>173.85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4468.8050000000003</v>
      </c>
      <c r="AP13" s="51"/>
      <c r="AQ13" s="40">
        <f>'2'!AQ13+'3'!AQ13+'4'!AQ13+'5'!AQ13+'6'!AQ13+'7'!AQ13+'9'!AQ13+'10'!AQ13+'11'!AQ13+'12'!AQ13+'13'!AQ13+'14'!AQ13+'16'!AQ13+'17'!AQ13+'18'!AQ13+'19'!AQ13+'20'!AQ13+'21'!AQ13+'23'!AQ13+'24'!AQ13+'25'!AQ13+'26'!AQ13+'27'!AQ13+'28'!AQ13+'30'!AQ13+'31'!AQ13</f>
        <v>1260</v>
      </c>
      <c r="AR13" s="41">
        <f t="shared" si="10"/>
        <v>176795.04500000001</v>
      </c>
      <c r="AS13" s="52">
        <f t="shared" si="4"/>
        <v>1702.0389999999998</v>
      </c>
      <c r="AT13" s="53">
        <f>AS13-AQ13-AN13</f>
        <v>442.03899999999976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04">
        <v>1908446141</v>
      </c>
      <c r="C14" s="204" t="s">
        <v>58</v>
      </c>
      <c r="D14" s="32">
        <f>'1'!D14+'2'!D14+'3'!D14+'4'!D14+'5'!D14+'6'!D14+'7'!D14+'8'!D14+'9'!D14+'10'!D14+'11'!D14+'12'!D14+'13'!D14+'14'!D14+'16'!D14+'17'!D14+'18'!D14+'19'!D14+'20'!D14+'21'!D14+'23'!D14+'24'!D14+'25'!D14+'26'!D14+'27'!D14+'28'!D14+'30'!D14+'30'!D14+'31'!D14</f>
        <v>485932</v>
      </c>
      <c r="E14" s="32">
        <f>'1'!E14+'2'!E14+'3'!E14+'4'!E14+'5'!E14+'6'!E14+'7'!E14+'8'!E14+'9'!E14+'10'!E14+'11'!E14+'12'!E14+'13'!E14+'14'!E14+'16'!E14+'17'!E14+'18'!E14+'19'!E14+'20'!E14+'21'!E14+'23'!E14+'24'!E14+'25'!E14+'26'!E14+'27'!E14+'28'!E14+'30'!E14+'30'!E14+'31'!E14</f>
        <v>0</v>
      </c>
      <c r="F14" s="32">
        <f>'1'!F14+'2'!F14+'3'!F14+'4'!F14+'5'!F14+'6'!F14+'7'!F14+'8'!F14+'9'!F14+'10'!F14+'11'!F14+'12'!F14+'13'!F14+'14'!F14+'16'!F14+'17'!F14+'18'!F14+'19'!F14+'20'!F14+'21'!F14+'23'!F14+'24'!F14+'25'!F14+'26'!F14+'27'!F14+'28'!F14+'30'!F14+'30'!F14+'31'!F14</f>
        <v>0</v>
      </c>
      <c r="G14" s="32">
        <f>'1'!G14+'2'!G14+'3'!G14+'4'!G14+'5'!G14+'6'!G14+'7'!G14+'8'!G14+'9'!G14+'10'!G14+'11'!G14+'12'!G14+'13'!G14+'14'!G14+'16'!G14+'17'!G14+'18'!G14+'19'!G14+'20'!G14+'21'!G14+'23'!G14+'24'!G14+'25'!G14+'26'!G14+'27'!G14+'28'!G14+'30'!G14+'30'!G14+'31'!G14</f>
        <v>0</v>
      </c>
      <c r="H14" s="32">
        <f>'1'!H14+'2'!H14+'3'!H14+'4'!H14+'5'!H14+'6'!H14+'7'!H14+'8'!H14+'9'!H14+'10'!H14+'11'!H14+'12'!H14+'13'!H14+'14'!H14+'16'!H14+'17'!H14+'18'!H14+'19'!H14+'20'!H14+'21'!H14+'23'!H14+'24'!H14+'25'!H14+'26'!H14+'27'!H14+'28'!H14+'30'!H14+'30'!H14+'31'!H14</f>
        <v>0</v>
      </c>
      <c r="I14" s="32">
        <f>'1'!I14+'2'!I14+'3'!I14+'4'!I14+'5'!I14+'6'!I14+'7'!I14+'8'!I14+'9'!I14+'10'!I14+'11'!I14+'12'!I14+'13'!I14+'14'!I14+'16'!I14+'17'!I14+'18'!I14+'19'!I14+'20'!I14+'21'!I14+'23'!I14+'24'!I14+'25'!I14+'26'!I14+'27'!I14+'28'!I14+'30'!I14+'30'!I14+'31'!I14</f>
        <v>0</v>
      </c>
      <c r="J14" s="32">
        <f>'1'!J14+'2'!J14+'3'!J14+'4'!J14+'5'!J14+'6'!J14+'7'!J14+'8'!J14+'9'!J14+'10'!J14+'11'!J14+'12'!J14+'13'!J14+'14'!J14+'16'!J14+'17'!J14+'18'!J14+'19'!J14+'20'!J14+'21'!J14+'23'!J14+'24'!J14+'25'!J14+'26'!J14+'27'!J14+'28'!J14+'30'!J14+'30'!J14+'31'!J14</f>
        <v>0</v>
      </c>
      <c r="K14" s="32">
        <f>'1'!K14+'2'!K14+'3'!K14+'4'!K14+'5'!K14+'6'!K14+'7'!K14+'8'!K14+'9'!K14+'10'!K14+'11'!K14+'12'!K14+'13'!K14+'14'!K14+'16'!K14+'17'!K14+'18'!K14+'19'!K14+'20'!K14+'21'!K14+'23'!K14+'24'!K14+'25'!K14+'26'!K14+'27'!K14+'28'!K14+'30'!K14+'30'!K14+'31'!K14</f>
        <v>450</v>
      </c>
      <c r="L14" s="32">
        <f>'1'!L14+'2'!L14+'3'!L14+'4'!L14+'5'!L14+'6'!L14+'7'!L14+'8'!L14+'9'!L14+'10'!L14+'11'!L14+'12'!L14+'13'!L14+'14'!L14+'16'!L14+'17'!L14+'18'!L14+'19'!L14+'20'!L14+'21'!L14+'23'!L14+'24'!L14+'25'!L14+'26'!L14+'27'!L14+'28'!L14+'30'!L14+'30'!L14+'31'!L14</f>
        <v>0</v>
      </c>
      <c r="M14" s="32">
        <f>'1'!M14+'2'!M14+'3'!M14+'4'!M14+'5'!M14+'6'!M14+'7'!M14+'8'!M14+'9'!M14+'10'!M14+'11'!M14+'12'!M14+'13'!M14+'14'!M14+'16'!M14+'17'!M14+'18'!M14+'19'!M14+'20'!M14+'21'!M14+'23'!M14+'24'!M14+'25'!M14+'26'!M14+'27'!M14+'28'!M14+'30'!M14+'30'!M14+'31'!M14</f>
        <v>1010</v>
      </c>
      <c r="N14" s="32">
        <f>'1'!N14+'2'!N14+'3'!N14+'4'!N14+'5'!N14+'6'!N14+'7'!N14+'8'!N14+'9'!N14+'10'!N14+'11'!N14+'12'!N14+'13'!N14+'14'!N14+'16'!N14+'17'!N14+'18'!N14+'19'!N14+'20'!N14+'21'!N14+'23'!N14+'24'!N14+'25'!N14+'26'!N14+'27'!N14+'28'!N14+'30'!N14+'30'!N14+'31'!N14</f>
        <v>0</v>
      </c>
      <c r="O14" s="32">
        <f>'1'!O14+'2'!O14+'3'!O14+'4'!O14+'5'!O14+'6'!O14+'7'!O14+'8'!O14+'9'!O14+'10'!O14+'11'!O14+'12'!O14+'13'!O14+'14'!O14+'16'!O14+'17'!O14+'18'!O14+'19'!O14+'20'!O14+'21'!O14+'23'!O14+'24'!O14+'25'!O14+'26'!O14+'27'!O14+'28'!O14+'30'!O14+'30'!O14+'31'!O14</f>
        <v>180</v>
      </c>
      <c r="P14" s="32">
        <f>'1'!P14+'2'!P14+'3'!P14+'4'!P14+'5'!P14+'6'!P14+'7'!P14+'8'!P14+'9'!P14+'10'!P14+'11'!P14+'12'!P14+'13'!P14+'14'!P14+'16'!P14+'17'!P14+'18'!P14+'19'!P14+'20'!P14+'21'!P14+'23'!P14+'24'!P14+'25'!P14+'26'!P14+'27'!P14+'28'!P14+'30'!P14+'30'!P14+'31'!P14</f>
        <v>2490</v>
      </c>
      <c r="Q14" s="32">
        <f>'1'!Q14+'2'!Q14+'3'!Q14+'4'!Q14+'5'!Q14+'6'!Q14+'7'!Q14+'8'!Q14+'9'!Q14+'10'!Q14+'11'!Q14+'12'!Q14+'13'!Q14+'14'!Q14+'16'!Q14+'17'!Q14+'18'!Q14+'19'!Q14+'20'!Q14+'21'!Q14+'23'!Q14+'24'!Q14+'25'!Q14+'26'!Q14+'27'!Q14+'28'!Q14+'30'!Q14+'30'!Q14+'31'!Q14</f>
        <v>0</v>
      </c>
      <c r="R14" s="32">
        <f>'1'!R14+'2'!R14+'3'!R14+'4'!R14+'5'!R14+'6'!R14+'7'!R14+'8'!R14+'9'!R14+'10'!R14+'11'!R14+'12'!R14+'13'!R14+'14'!R14+'16'!R14+'17'!R14+'18'!R14+'19'!R14+'20'!R14+'21'!R14+'23'!R14+'24'!R14+'25'!R14+'26'!R14+'27'!R14+'28'!R14+'30'!R14+'30'!R14+'31'!R14</f>
        <v>0</v>
      </c>
      <c r="S14" s="32">
        <f>'1'!S14+'2'!S14+'3'!S14+'4'!S14+'5'!S14+'6'!S14+'7'!S14+'8'!S14+'9'!S14+'10'!S14+'11'!S14+'12'!S14+'13'!S14+'14'!S14+'16'!S14+'17'!S14+'18'!S14+'19'!S14+'20'!S14+'21'!S14+'23'!S14+'24'!S14+'25'!S14+'26'!S14+'27'!S14+'28'!S14+'30'!S14+'30'!S14+'31'!S14</f>
        <v>168</v>
      </c>
      <c r="T14" s="32">
        <f>'1'!T14+'2'!T14+'3'!T14+'4'!T14+'5'!T14+'6'!T14+'7'!T14+'8'!T14+'9'!T14+'10'!T14+'11'!T14+'12'!T14+'13'!T14+'14'!T14+'16'!T14+'17'!T14+'18'!T14+'19'!T14+'20'!T14+'21'!T14+'23'!T14+'24'!T14+'25'!T14+'26'!T14+'27'!T14+'28'!T14+'30'!T14+'30'!T14+'31'!T14</f>
        <v>0</v>
      </c>
      <c r="U14" s="32">
        <f>'1'!U14+'2'!U14+'3'!U14+'4'!U14+'5'!U14+'6'!U14+'7'!U14+'8'!U14+'9'!U14+'10'!U14+'11'!U14+'12'!U14+'13'!U14+'14'!U14+'16'!U14+'17'!U14+'18'!U14+'19'!U14+'20'!U14+'21'!U14+'23'!U14+'24'!U14+'25'!U14+'26'!U14+'27'!U14+'28'!U14+'30'!U14+'30'!U14+'31'!U14</f>
        <v>0</v>
      </c>
      <c r="V14" s="32">
        <f>'1'!V14+'2'!V14+'3'!V14+'4'!V14+'5'!V14+'6'!V14+'7'!V14+'8'!V14+'9'!V14+'10'!V14+'11'!V14+'12'!V14+'13'!V14+'14'!V14+'16'!V14+'17'!V14+'18'!V14+'19'!V14+'20'!V14+'21'!V14+'23'!V14+'24'!V14+'25'!V14+'26'!V14+'27'!V14+'28'!V14+'30'!V14+'30'!V14+'31'!V14</f>
        <v>0</v>
      </c>
      <c r="W14" s="32">
        <f>'1'!W14+'2'!W14+'3'!W14+'4'!W14+'5'!W14+'6'!W14+'7'!W14+'8'!W14+'9'!W14+'10'!W14+'11'!W14+'12'!W14+'13'!W14+'14'!W14+'16'!W14+'17'!W14+'18'!W14+'19'!W14+'20'!W14+'21'!W14+'23'!W14+'24'!W14+'25'!W14+'26'!W14+'27'!W14+'28'!W14+'30'!W14+'30'!W14+'31'!W14</f>
        <v>0</v>
      </c>
      <c r="X14" s="32">
        <f>'1'!X14+'2'!X14+'3'!X14+'4'!X14+'5'!X14+'6'!X14+'7'!X14+'8'!X14+'9'!X14+'10'!X14+'11'!X14+'12'!X14+'13'!X14+'14'!X14+'16'!X14+'17'!X14+'18'!X14+'19'!X14+'20'!X14+'21'!X14+'23'!X14+'24'!X14+'25'!X14+'26'!X14+'27'!X14+'28'!X14+'30'!X14+'30'!X14+'31'!X14</f>
        <v>0</v>
      </c>
      <c r="Y14" s="32">
        <f>'1'!Y14+'2'!Y14+'3'!Y14+'4'!Y14+'5'!Y14+'6'!Y14+'7'!Y14+'8'!Y14+'9'!Y14+'10'!Y14+'11'!Y14+'12'!Y14+'13'!Y14+'14'!Y14+'16'!Y14+'17'!Y14+'18'!Y14+'19'!Y14+'20'!Y14+'21'!Y14+'23'!Y14+'24'!Y14+'25'!Y14+'26'!Y14+'27'!Y14+'28'!Y14+'30'!Y14+'30'!Y14+'31'!Y14</f>
        <v>0</v>
      </c>
      <c r="Z14" s="32">
        <f>'1'!Z14+'2'!Z14+'3'!Z14+'4'!Z14+'5'!Z14+'6'!Z14+'7'!Z14+'8'!Z14+'9'!Z14+'10'!Z14+'11'!Z14+'12'!Z14+'13'!Z14+'14'!Z14+'16'!Z14+'17'!Z14+'18'!Z14+'19'!Z14+'20'!Z14+'21'!Z14+'23'!Z14+'24'!Z14+'25'!Z14+'26'!Z14+'27'!Z14+'28'!Z14+'30'!Z14+'30'!Z14+'31'!Z14</f>
        <v>12</v>
      </c>
      <c r="AA14" s="32">
        <f>'1'!AA14+'2'!AA14+'3'!AA14+'4'!AA14+'5'!AA14+'6'!AA14+'7'!AA14+'8'!AA14+'9'!AA14+'10'!AA14+'11'!AA14+'12'!AA14+'13'!AA14+'14'!AA14+'16'!AA14+'17'!AA14+'18'!AA14+'19'!AA14+'20'!AA14+'21'!AA14+'23'!AA14+'24'!AA14+'25'!AA14+'26'!AA14+'27'!AA14+'28'!AA14+'30'!AA14+'30'!AA14+'31'!AA14</f>
        <v>81</v>
      </c>
      <c r="AB14" s="204"/>
      <c r="AC14" s="35">
        <f>D14*1+E14*999+F14*499+G14*75+H14*50+I14*30+K14*20+L14*19+M14*10+P14*9+N14*10+J14*29+S14*191+V14*4744+W14*110+X14*450+Y14*110+Z14*191+AA14*182+AB14*182+U14*30+T14*350+R14*4+Q14*5+O14*9</f>
        <v>578184</v>
      </c>
      <c r="AD14" s="204">
        <f t="shared" si="0"/>
        <v>485932</v>
      </c>
      <c r="AE14" s="49">
        <f t="shared" si="1"/>
        <v>13363.13</v>
      </c>
      <c r="AF14" s="49">
        <f t="shared" si="2"/>
        <v>4616.3540000000003</v>
      </c>
      <c r="AG14" s="36">
        <f t="shared" si="7"/>
        <v>1186.075</v>
      </c>
      <c r="AH14" s="49">
        <f t="shared" si="3"/>
        <v>409.73500000000001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13476.705</v>
      </c>
      <c r="AP14" s="51"/>
      <c r="AQ14" s="40">
        <f>'2'!AQ14+'3'!AQ14+'4'!AQ14+'5'!AQ14+'6'!AQ14+'7'!AQ14+'9'!AQ14+'10'!AQ14+'11'!AQ14+'12'!AQ14+'13'!AQ14+'14'!AQ14+'16'!AQ14+'17'!AQ14+'18'!AQ14+'19'!AQ14+'20'!AQ14+'21'!AQ14+'23'!AQ14+'24'!AQ14+'25'!AQ14+'26'!AQ14+'27'!AQ14+'28'!AQ14+'30'!AQ14+'31'!AQ14</f>
        <v>3824</v>
      </c>
      <c r="AR14" s="41">
        <f>AC14-AE14-AG14-AJ14-AK14-AL14-AM14-AN14-AP14-AQ14</f>
        <v>559810.79500000004</v>
      </c>
      <c r="AS14" s="52">
        <f t="shared" si="4"/>
        <v>5026.0889999999999</v>
      </c>
      <c r="AT14" s="60">
        <f t="shared" si="5"/>
        <v>1202.0889999999999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04">
        <v>1908446142</v>
      </c>
      <c r="C15" s="61" t="s">
        <v>59</v>
      </c>
      <c r="D15" s="32">
        <f>'1'!D15+'2'!D15+'3'!D15+'4'!D15+'5'!D15+'6'!D15+'7'!D15+'8'!D15+'9'!D15+'10'!D15+'11'!D15+'12'!D15+'13'!D15+'14'!D15+'16'!D15+'17'!D15+'18'!D15+'19'!D15+'20'!D15+'21'!D15+'23'!D15+'24'!D15+'25'!D15+'26'!D15+'27'!D15+'28'!D15+'30'!D15+'30'!D15+'31'!D15</f>
        <v>466298</v>
      </c>
      <c r="E15" s="32">
        <f>'1'!E15+'2'!E15+'3'!E15+'4'!E15+'5'!E15+'6'!E15+'7'!E15+'8'!E15+'9'!E15+'10'!E15+'11'!E15+'12'!E15+'13'!E15+'14'!E15+'16'!E15+'17'!E15+'18'!E15+'19'!E15+'20'!E15+'21'!E15+'23'!E15+'24'!E15+'25'!E15+'26'!E15+'27'!E15+'28'!E15+'30'!E15+'30'!E15+'31'!E15</f>
        <v>0</v>
      </c>
      <c r="F15" s="32">
        <f>'1'!F15+'2'!F15+'3'!F15+'4'!F15+'5'!F15+'6'!F15+'7'!F15+'8'!F15+'9'!F15+'10'!F15+'11'!F15+'12'!F15+'13'!F15+'14'!F15+'16'!F15+'17'!F15+'18'!F15+'19'!F15+'20'!F15+'21'!F15+'23'!F15+'24'!F15+'25'!F15+'26'!F15+'27'!F15+'28'!F15+'30'!F15+'30'!F15+'31'!F15</f>
        <v>0</v>
      </c>
      <c r="G15" s="32">
        <f>'1'!G15+'2'!G15+'3'!G15+'4'!G15+'5'!G15+'6'!G15+'7'!G15+'8'!G15+'9'!G15+'10'!G15+'11'!G15+'12'!G15+'13'!G15+'14'!G15+'16'!G15+'17'!G15+'18'!G15+'19'!G15+'20'!G15+'21'!G15+'23'!G15+'24'!G15+'25'!G15+'26'!G15+'27'!G15+'28'!G15+'30'!G15+'30'!G15+'31'!G15</f>
        <v>0</v>
      </c>
      <c r="H15" s="32">
        <f>'1'!H15+'2'!H15+'3'!H15+'4'!H15+'5'!H15+'6'!H15+'7'!H15+'8'!H15+'9'!H15+'10'!H15+'11'!H15+'12'!H15+'13'!H15+'14'!H15+'16'!H15+'17'!H15+'18'!H15+'19'!H15+'20'!H15+'21'!H15+'23'!H15+'24'!H15+'25'!H15+'26'!H15+'27'!H15+'28'!H15+'30'!H15+'30'!H15+'31'!H15</f>
        <v>0</v>
      </c>
      <c r="I15" s="32">
        <f>'1'!I15+'2'!I15+'3'!I15+'4'!I15+'5'!I15+'6'!I15+'7'!I15+'8'!I15+'9'!I15+'10'!I15+'11'!I15+'12'!I15+'13'!I15+'14'!I15+'16'!I15+'17'!I15+'18'!I15+'19'!I15+'20'!I15+'21'!I15+'23'!I15+'24'!I15+'25'!I15+'26'!I15+'27'!I15+'28'!I15+'30'!I15+'30'!I15+'31'!I15</f>
        <v>0</v>
      </c>
      <c r="J15" s="32">
        <f>'1'!J15+'2'!J15+'3'!J15+'4'!J15+'5'!J15+'6'!J15+'7'!J15+'8'!J15+'9'!J15+'10'!J15+'11'!J15+'12'!J15+'13'!J15+'14'!J15+'16'!J15+'17'!J15+'18'!J15+'19'!J15+'20'!J15+'21'!J15+'23'!J15+'24'!J15+'25'!J15+'26'!J15+'27'!J15+'28'!J15+'30'!J15+'30'!J15+'31'!J15</f>
        <v>0</v>
      </c>
      <c r="K15" s="32">
        <f>'1'!K15+'2'!K15+'3'!K15+'4'!K15+'5'!K15+'6'!K15+'7'!K15+'8'!K15+'9'!K15+'10'!K15+'11'!K15+'12'!K15+'13'!K15+'14'!K15+'16'!K15+'17'!K15+'18'!K15+'19'!K15+'20'!K15+'21'!K15+'23'!K15+'24'!K15+'25'!K15+'26'!K15+'27'!K15+'28'!K15+'30'!K15+'30'!K15+'31'!K15</f>
        <v>430</v>
      </c>
      <c r="L15" s="32">
        <f>'1'!L15+'2'!L15+'3'!L15+'4'!L15+'5'!L15+'6'!L15+'7'!L15+'8'!L15+'9'!L15+'10'!L15+'11'!L15+'12'!L15+'13'!L15+'14'!L15+'16'!L15+'17'!L15+'18'!L15+'19'!L15+'20'!L15+'21'!L15+'23'!L15+'24'!L15+'25'!L15+'26'!L15+'27'!L15+'28'!L15+'30'!L15+'30'!L15+'31'!L15</f>
        <v>0</v>
      </c>
      <c r="M15" s="32">
        <f>'1'!M15+'2'!M15+'3'!M15+'4'!M15+'5'!M15+'6'!M15+'7'!M15+'8'!M15+'9'!M15+'10'!M15+'11'!M15+'12'!M15+'13'!M15+'14'!M15+'16'!M15+'17'!M15+'18'!M15+'19'!M15+'20'!M15+'21'!M15+'23'!M15+'24'!M15+'25'!M15+'26'!M15+'27'!M15+'28'!M15+'30'!M15+'30'!M15+'31'!M15</f>
        <v>460</v>
      </c>
      <c r="N15" s="32">
        <f>'1'!N15+'2'!N15+'3'!N15+'4'!N15+'5'!N15+'6'!N15+'7'!N15+'8'!N15+'9'!N15+'10'!N15+'11'!N15+'12'!N15+'13'!N15+'14'!N15+'16'!N15+'17'!N15+'18'!N15+'19'!N15+'20'!N15+'21'!N15+'23'!N15+'24'!N15+'25'!N15+'26'!N15+'27'!N15+'28'!N15+'30'!N15+'30'!N15+'31'!N15</f>
        <v>0</v>
      </c>
      <c r="O15" s="32">
        <f>'1'!O15+'2'!O15+'3'!O15+'4'!O15+'5'!O15+'6'!O15+'7'!O15+'8'!O15+'9'!O15+'10'!O15+'11'!O15+'12'!O15+'13'!O15+'14'!O15+'16'!O15+'17'!O15+'18'!O15+'19'!O15+'20'!O15+'21'!O15+'23'!O15+'24'!O15+'25'!O15+'26'!O15+'27'!O15+'28'!O15+'30'!O15+'30'!O15+'31'!O15</f>
        <v>120</v>
      </c>
      <c r="P15" s="32">
        <f>'1'!P15+'2'!P15+'3'!P15+'4'!P15+'5'!P15+'6'!P15+'7'!P15+'8'!P15+'9'!P15+'10'!P15+'11'!P15+'12'!P15+'13'!P15+'14'!P15+'16'!P15+'17'!P15+'18'!P15+'19'!P15+'20'!P15+'21'!P15+'23'!P15+'24'!P15+'25'!P15+'26'!P15+'27'!P15+'28'!P15+'30'!P15+'30'!P15+'31'!P15</f>
        <v>360</v>
      </c>
      <c r="Q15" s="32">
        <f>'1'!Q15+'2'!Q15+'3'!Q15+'4'!Q15+'5'!Q15+'6'!Q15+'7'!Q15+'8'!Q15+'9'!Q15+'10'!Q15+'11'!Q15+'12'!Q15+'13'!Q15+'14'!Q15+'16'!Q15+'17'!Q15+'18'!Q15+'19'!Q15+'20'!Q15+'21'!Q15+'23'!Q15+'24'!Q15+'25'!Q15+'26'!Q15+'27'!Q15+'28'!Q15+'30'!Q15+'30'!Q15+'31'!Q15</f>
        <v>0</v>
      </c>
      <c r="R15" s="32">
        <f>'1'!R15+'2'!R15+'3'!R15+'4'!R15+'5'!R15+'6'!R15+'7'!R15+'8'!R15+'9'!R15+'10'!R15+'11'!R15+'12'!R15+'13'!R15+'14'!R15+'16'!R15+'17'!R15+'18'!R15+'19'!R15+'20'!R15+'21'!R15+'23'!R15+'24'!R15+'25'!R15+'26'!R15+'27'!R15+'28'!R15+'30'!R15+'30'!R15+'31'!R15</f>
        <v>0</v>
      </c>
      <c r="S15" s="32">
        <f>'1'!S15+'2'!S15+'3'!S15+'4'!S15+'5'!S15+'6'!S15+'7'!S15+'8'!S15+'9'!S15+'10'!S15+'11'!S15+'12'!S15+'13'!S15+'14'!S15+'16'!S15+'17'!S15+'18'!S15+'19'!S15+'20'!S15+'21'!S15+'23'!S15+'24'!S15+'25'!S15+'26'!S15+'27'!S15+'28'!S15+'30'!S15+'30'!S15+'31'!S15</f>
        <v>125</v>
      </c>
      <c r="T15" s="32">
        <f>'1'!T15+'2'!T15+'3'!T15+'4'!T15+'5'!T15+'6'!T15+'7'!T15+'8'!T15+'9'!T15+'10'!T15+'11'!T15+'12'!T15+'13'!T15+'14'!T15+'16'!T15+'17'!T15+'18'!T15+'19'!T15+'20'!T15+'21'!T15+'23'!T15+'24'!T15+'25'!T15+'26'!T15+'27'!T15+'28'!T15+'30'!T15+'30'!T15+'31'!T15</f>
        <v>0</v>
      </c>
      <c r="U15" s="32">
        <f>'1'!U15+'2'!U15+'3'!U15+'4'!U15+'5'!U15+'6'!U15+'7'!U15+'8'!U15+'9'!U15+'10'!U15+'11'!U15+'12'!U15+'13'!U15+'14'!U15+'16'!U15+'17'!U15+'18'!U15+'19'!U15+'20'!U15+'21'!U15+'23'!U15+'24'!U15+'25'!U15+'26'!U15+'27'!U15+'28'!U15+'30'!U15+'30'!U15+'31'!U15</f>
        <v>0</v>
      </c>
      <c r="V15" s="32">
        <f>'1'!V15+'2'!V15+'3'!V15+'4'!V15+'5'!V15+'6'!V15+'7'!V15+'8'!V15+'9'!V15+'10'!V15+'11'!V15+'12'!V15+'13'!V15+'14'!V15+'16'!V15+'17'!V15+'18'!V15+'19'!V15+'20'!V15+'21'!V15+'23'!V15+'24'!V15+'25'!V15+'26'!V15+'27'!V15+'28'!V15+'30'!V15+'30'!V15+'31'!V15</f>
        <v>0</v>
      </c>
      <c r="W15" s="32">
        <f>'1'!W15+'2'!W15+'3'!W15+'4'!W15+'5'!W15+'6'!W15+'7'!W15+'8'!W15+'9'!W15+'10'!W15+'11'!W15+'12'!W15+'13'!W15+'14'!W15+'16'!W15+'17'!W15+'18'!W15+'19'!W15+'20'!W15+'21'!W15+'23'!W15+'24'!W15+'25'!W15+'26'!W15+'27'!W15+'28'!W15+'30'!W15+'30'!W15+'31'!W15</f>
        <v>0</v>
      </c>
      <c r="X15" s="32">
        <f>'1'!X15+'2'!X15+'3'!X15+'4'!X15+'5'!X15+'6'!X15+'7'!X15+'8'!X15+'9'!X15+'10'!X15+'11'!X15+'12'!X15+'13'!X15+'14'!X15+'16'!X15+'17'!X15+'18'!X15+'19'!X15+'20'!X15+'21'!X15+'23'!X15+'24'!X15+'25'!X15+'26'!X15+'27'!X15+'28'!X15+'30'!X15+'30'!X15+'31'!X15</f>
        <v>0</v>
      </c>
      <c r="Y15" s="32">
        <f>'1'!Y15+'2'!Y15+'3'!Y15+'4'!Y15+'5'!Y15+'6'!Y15+'7'!Y15+'8'!Y15+'9'!Y15+'10'!Y15+'11'!Y15+'12'!Y15+'13'!Y15+'14'!Y15+'16'!Y15+'17'!Y15+'18'!Y15+'19'!Y15+'20'!Y15+'21'!Y15+'23'!Y15+'24'!Y15+'25'!Y15+'26'!Y15+'27'!Y15+'28'!Y15+'30'!Y15+'30'!Y15+'31'!Y15</f>
        <v>0</v>
      </c>
      <c r="Z15" s="32">
        <f>'1'!Z15+'2'!Z15+'3'!Z15+'4'!Z15+'5'!Z15+'6'!Z15+'7'!Z15+'8'!Z15+'9'!Z15+'10'!Z15+'11'!Z15+'12'!Z15+'13'!Z15+'14'!Z15+'16'!Z15+'17'!Z15+'18'!Z15+'19'!Z15+'20'!Z15+'21'!Z15+'23'!Z15+'24'!Z15+'25'!Z15+'26'!Z15+'27'!Z15+'28'!Z15+'30'!Z15+'30'!Z15+'31'!Z15</f>
        <v>5</v>
      </c>
      <c r="AA15" s="32">
        <f>'1'!AA15+'2'!AA15+'3'!AA15+'4'!AA15+'5'!AA15+'6'!AA15+'7'!AA15+'8'!AA15+'9'!AA15+'10'!AA15+'11'!AA15+'12'!AA15+'13'!AA15+'14'!AA15+'16'!AA15+'17'!AA15+'18'!AA15+'19'!AA15+'20'!AA15+'21'!AA15+'23'!AA15+'24'!AA15+'25'!AA15+'26'!AA15+'27'!AA15+'28'!AA15+'30'!AA15+'30'!AA15+'31'!AA15</f>
        <v>7</v>
      </c>
      <c r="AB15" s="204"/>
      <c r="AC15" s="35">
        <f>D15*1+E15*999+F15*499+G15*75+H15*50+I15*30+K15*20+L15*19+M15*10+P15*9+N15*10+J15*29+S15*191+V15*4744+W15*110+X15*450+Y15*110+Z15*191+AA15*182+AB15*182+U15*30+T15*350+R15*4+Q15*5+O15*9</f>
        <v>509922</v>
      </c>
      <c r="AD15" s="204">
        <f t="shared" si="0"/>
        <v>466298</v>
      </c>
      <c r="AE15" s="49">
        <f t="shared" si="1"/>
        <v>12823.195</v>
      </c>
      <c r="AF15" s="49">
        <f t="shared" si="2"/>
        <v>4429.8310000000001</v>
      </c>
      <c r="AG15" s="36">
        <f t="shared" si="7"/>
        <v>481.8</v>
      </c>
      <c r="AH15" s="49">
        <f t="shared" si="3"/>
        <v>166.44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12860.87</v>
      </c>
      <c r="AP15" s="51"/>
      <c r="AQ15" s="40">
        <f>'2'!AQ15+'3'!AQ15+'4'!AQ15+'5'!AQ15+'6'!AQ15+'7'!AQ15+'9'!AQ15+'10'!AQ15+'11'!AQ15+'12'!AQ15+'13'!AQ15+'14'!AQ15+'16'!AQ15+'17'!AQ15+'18'!AQ15+'19'!AQ15+'20'!AQ15+'21'!AQ15+'23'!AQ15+'24'!AQ15+'25'!AQ15+'26'!AQ15+'27'!AQ15+'28'!AQ15+'30'!AQ15+'31'!AQ15</f>
        <v>3529</v>
      </c>
      <c r="AR15" s="41">
        <f t="shared" si="10"/>
        <v>493088.005</v>
      </c>
      <c r="AS15" s="52">
        <f>AF15+AH15+AI15</f>
        <v>4596.2709999999997</v>
      </c>
      <c r="AT15" s="53">
        <f>AS15-AQ15-AN15</f>
        <v>1067.2709999999997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04">
        <v>1908446143</v>
      </c>
      <c r="C16" s="204" t="s">
        <v>60</v>
      </c>
      <c r="D16" s="32">
        <f>'1'!D16+'2'!D16+'3'!D16+'4'!D16+'5'!D16+'6'!D16+'7'!D16+'8'!D16+'9'!D16+'10'!D16+'11'!D16+'12'!D16+'13'!D16+'14'!D16+'16'!D16+'17'!D16+'18'!D16+'19'!D16+'20'!D16+'21'!D16+'23'!D16+'24'!D16+'25'!D16+'26'!D16+'27'!D16+'28'!D16+'30'!D16+'30'!D16+'31'!D16</f>
        <v>461098</v>
      </c>
      <c r="E16" s="32">
        <f>'1'!E16+'2'!E16+'3'!E16+'4'!E16+'5'!E16+'6'!E16+'7'!E16+'8'!E16+'9'!E16+'10'!E16+'11'!E16+'12'!E16+'13'!E16+'14'!E16+'16'!E16+'17'!E16+'18'!E16+'19'!E16+'20'!E16+'21'!E16+'23'!E16+'24'!E16+'25'!E16+'26'!E16+'27'!E16+'28'!E16+'30'!E16+'30'!E16+'31'!E16</f>
        <v>0</v>
      </c>
      <c r="F16" s="32">
        <f>'1'!F16+'2'!F16+'3'!F16+'4'!F16+'5'!F16+'6'!F16+'7'!F16+'8'!F16+'9'!F16+'10'!F16+'11'!F16+'12'!F16+'13'!F16+'14'!F16+'16'!F16+'17'!F16+'18'!F16+'19'!F16+'20'!F16+'21'!F16+'23'!F16+'24'!F16+'25'!F16+'26'!F16+'27'!F16+'28'!F16+'30'!F16+'30'!F16+'31'!F16</f>
        <v>0</v>
      </c>
      <c r="G16" s="32">
        <f>'1'!G16+'2'!G16+'3'!G16+'4'!G16+'5'!G16+'6'!G16+'7'!G16+'8'!G16+'9'!G16+'10'!G16+'11'!G16+'12'!G16+'13'!G16+'14'!G16+'16'!G16+'17'!G16+'18'!G16+'19'!G16+'20'!G16+'21'!G16+'23'!G16+'24'!G16+'25'!G16+'26'!G16+'27'!G16+'28'!G16+'30'!G16+'30'!G16+'31'!G16</f>
        <v>0</v>
      </c>
      <c r="H16" s="32">
        <f>'1'!H16+'2'!H16+'3'!H16+'4'!H16+'5'!H16+'6'!H16+'7'!H16+'8'!H16+'9'!H16+'10'!H16+'11'!H16+'12'!H16+'13'!H16+'14'!H16+'16'!H16+'17'!H16+'18'!H16+'19'!H16+'20'!H16+'21'!H16+'23'!H16+'24'!H16+'25'!H16+'26'!H16+'27'!H16+'28'!H16+'30'!H16+'30'!H16+'31'!H16</f>
        <v>0</v>
      </c>
      <c r="I16" s="32">
        <f>'1'!I16+'2'!I16+'3'!I16+'4'!I16+'5'!I16+'6'!I16+'7'!I16+'8'!I16+'9'!I16+'10'!I16+'11'!I16+'12'!I16+'13'!I16+'14'!I16+'16'!I16+'17'!I16+'18'!I16+'19'!I16+'20'!I16+'21'!I16+'23'!I16+'24'!I16+'25'!I16+'26'!I16+'27'!I16+'28'!I16+'30'!I16+'30'!I16+'31'!I16</f>
        <v>0</v>
      </c>
      <c r="J16" s="32">
        <f>'1'!J16+'2'!J16+'3'!J16+'4'!J16+'5'!J16+'6'!J16+'7'!J16+'8'!J16+'9'!J16+'10'!J16+'11'!J16+'12'!J16+'13'!J16+'14'!J16+'16'!J16+'17'!J16+'18'!J16+'19'!J16+'20'!J16+'21'!J16+'23'!J16+'24'!J16+'25'!J16+'26'!J16+'27'!J16+'28'!J16+'30'!J16+'30'!J16+'31'!J16</f>
        <v>0</v>
      </c>
      <c r="K16" s="32">
        <f>'1'!K16+'2'!K16+'3'!K16+'4'!K16+'5'!K16+'6'!K16+'7'!K16+'8'!K16+'9'!K16+'10'!K16+'11'!K16+'12'!K16+'13'!K16+'14'!K16+'16'!K16+'17'!K16+'18'!K16+'19'!K16+'20'!K16+'21'!K16+'23'!K16+'24'!K16+'25'!K16+'26'!K16+'27'!K16+'28'!K16+'30'!K16+'30'!K16+'31'!K16</f>
        <v>280</v>
      </c>
      <c r="L16" s="32">
        <f>'1'!L16+'2'!L16+'3'!L16+'4'!L16+'5'!L16+'6'!L16+'7'!L16+'8'!L16+'9'!L16+'10'!L16+'11'!L16+'12'!L16+'13'!L16+'14'!L16+'16'!L16+'17'!L16+'18'!L16+'19'!L16+'20'!L16+'21'!L16+'23'!L16+'24'!L16+'25'!L16+'26'!L16+'27'!L16+'28'!L16+'30'!L16+'30'!L16+'31'!L16</f>
        <v>0</v>
      </c>
      <c r="M16" s="32">
        <f>'1'!M16+'2'!M16+'3'!M16+'4'!M16+'5'!M16+'6'!M16+'7'!M16+'8'!M16+'9'!M16+'10'!M16+'11'!M16+'12'!M16+'13'!M16+'14'!M16+'16'!M16+'17'!M16+'18'!M16+'19'!M16+'20'!M16+'21'!M16+'23'!M16+'24'!M16+'25'!M16+'26'!M16+'27'!M16+'28'!M16+'30'!M16+'30'!M16+'31'!M16</f>
        <v>520</v>
      </c>
      <c r="N16" s="32">
        <f>'1'!N16+'2'!N16+'3'!N16+'4'!N16+'5'!N16+'6'!N16+'7'!N16+'8'!N16+'9'!N16+'10'!N16+'11'!N16+'12'!N16+'13'!N16+'14'!N16+'16'!N16+'17'!N16+'18'!N16+'19'!N16+'20'!N16+'21'!N16+'23'!N16+'24'!N16+'25'!N16+'26'!N16+'27'!N16+'28'!N16+'30'!N16+'30'!N16+'31'!N16</f>
        <v>0</v>
      </c>
      <c r="O16" s="32">
        <f>'1'!O16+'2'!O16+'3'!O16+'4'!O16+'5'!O16+'6'!O16+'7'!O16+'8'!O16+'9'!O16+'10'!O16+'11'!O16+'12'!O16+'13'!O16+'14'!O16+'16'!O16+'17'!O16+'18'!O16+'19'!O16+'20'!O16+'21'!O16+'23'!O16+'24'!O16+'25'!O16+'26'!O16+'27'!O16+'28'!O16+'30'!O16+'30'!O16+'31'!O16</f>
        <v>0</v>
      </c>
      <c r="P16" s="32">
        <f>'1'!P16+'2'!P16+'3'!P16+'4'!P16+'5'!P16+'6'!P16+'7'!P16+'8'!P16+'9'!P16+'10'!P16+'11'!P16+'12'!P16+'13'!P16+'14'!P16+'16'!P16+'17'!P16+'18'!P16+'19'!P16+'20'!P16+'21'!P16+'23'!P16+'24'!P16+'25'!P16+'26'!P16+'27'!P16+'28'!P16+'30'!P16+'30'!P16+'31'!P16</f>
        <v>2120</v>
      </c>
      <c r="Q16" s="32">
        <f>'1'!Q16+'2'!Q16+'3'!Q16+'4'!Q16+'5'!Q16+'6'!Q16+'7'!Q16+'8'!Q16+'9'!Q16+'10'!Q16+'11'!Q16+'12'!Q16+'13'!Q16+'14'!Q16+'16'!Q16+'17'!Q16+'18'!Q16+'19'!Q16+'20'!Q16+'21'!Q16+'23'!Q16+'24'!Q16+'25'!Q16+'26'!Q16+'27'!Q16+'28'!Q16+'30'!Q16+'30'!Q16+'31'!Q16</f>
        <v>0</v>
      </c>
      <c r="R16" s="32">
        <f>'1'!R16+'2'!R16+'3'!R16+'4'!R16+'5'!R16+'6'!R16+'7'!R16+'8'!R16+'9'!R16+'10'!R16+'11'!R16+'12'!R16+'13'!R16+'14'!R16+'16'!R16+'17'!R16+'18'!R16+'19'!R16+'20'!R16+'21'!R16+'23'!R16+'24'!R16+'25'!R16+'26'!R16+'27'!R16+'28'!R16+'30'!R16+'30'!R16+'31'!R16</f>
        <v>0</v>
      </c>
      <c r="S16" s="32">
        <f>'1'!S16+'2'!S16+'3'!S16+'4'!S16+'5'!S16+'6'!S16+'7'!S16+'8'!S16+'9'!S16+'10'!S16+'11'!S16+'12'!S16+'13'!S16+'14'!S16+'16'!S16+'17'!S16+'18'!S16+'19'!S16+'20'!S16+'21'!S16+'23'!S16+'24'!S16+'25'!S16+'26'!S16+'27'!S16+'28'!S16+'30'!S16+'30'!S16+'31'!S16</f>
        <v>173</v>
      </c>
      <c r="T16" s="32">
        <f>'1'!T16+'2'!T16+'3'!T16+'4'!T16+'5'!T16+'6'!T16+'7'!T16+'8'!T16+'9'!T16+'10'!T16+'11'!T16+'12'!T16+'13'!T16+'14'!T16+'16'!T16+'17'!T16+'18'!T16+'19'!T16+'20'!T16+'21'!T16+'23'!T16+'24'!T16+'25'!T16+'26'!T16+'27'!T16+'28'!T16+'30'!T16+'30'!T16+'31'!T16</f>
        <v>0</v>
      </c>
      <c r="U16" s="32">
        <f>'1'!U16+'2'!U16+'3'!U16+'4'!U16+'5'!U16+'6'!U16+'7'!U16+'8'!U16+'9'!U16+'10'!U16+'11'!U16+'12'!U16+'13'!U16+'14'!U16+'16'!U16+'17'!U16+'18'!U16+'19'!U16+'20'!U16+'21'!U16+'23'!U16+'24'!U16+'25'!U16+'26'!U16+'27'!U16+'28'!U16+'30'!U16+'30'!U16+'31'!U16</f>
        <v>0</v>
      </c>
      <c r="V16" s="32">
        <f>'1'!V16+'2'!V16+'3'!V16+'4'!V16+'5'!V16+'6'!V16+'7'!V16+'8'!V16+'9'!V16+'10'!V16+'11'!V16+'12'!V16+'13'!V16+'14'!V16+'16'!V16+'17'!V16+'18'!V16+'19'!V16+'20'!V16+'21'!V16+'23'!V16+'24'!V16+'25'!V16+'26'!V16+'27'!V16+'28'!V16+'30'!V16+'30'!V16+'31'!V16</f>
        <v>0</v>
      </c>
      <c r="W16" s="32">
        <f>'1'!W16+'2'!W16+'3'!W16+'4'!W16+'5'!W16+'6'!W16+'7'!W16+'8'!W16+'9'!W16+'10'!W16+'11'!W16+'12'!W16+'13'!W16+'14'!W16+'16'!W16+'17'!W16+'18'!W16+'19'!W16+'20'!W16+'21'!W16+'23'!W16+'24'!W16+'25'!W16+'26'!W16+'27'!W16+'28'!W16+'30'!W16+'30'!W16+'31'!W16</f>
        <v>0</v>
      </c>
      <c r="X16" s="32">
        <f>'1'!X16+'2'!X16+'3'!X16+'4'!X16+'5'!X16+'6'!X16+'7'!X16+'8'!X16+'9'!X16+'10'!X16+'11'!X16+'12'!X16+'13'!X16+'14'!X16+'16'!X16+'17'!X16+'18'!X16+'19'!X16+'20'!X16+'21'!X16+'23'!X16+'24'!X16+'25'!X16+'26'!X16+'27'!X16+'28'!X16+'30'!X16+'30'!X16+'31'!X16</f>
        <v>0</v>
      </c>
      <c r="Y16" s="32">
        <f>'1'!Y16+'2'!Y16+'3'!Y16+'4'!Y16+'5'!Y16+'6'!Y16+'7'!Y16+'8'!Y16+'9'!Y16+'10'!Y16+'11'!Y16+'12'!Y16+'13'!Y16+'14'!Y16+'16'!Y16+'17'!Y16+'18'!Y16+'19'!Y16+'20'!Y16+'21'!Y16+'23'!Y16+'24'!Y16+'25'!Y16+'26'!Y16+'27'!Y16+'28'!Y16+'30'!Y16+'30'!Y16+'31'!Y16</f>
        <v>0</v>
      </c>
      <c r="Z16" s="32">
        <f>'1'!Z16+'2'!Z16+'3'!Z16+'4'!Z16+'5'!Z16+'6'!Z16+'7'!Z16+'8'!Z16+'9'!Z16+'10'!Z16+'11'!Z16+'12'!Z16+'13'!Z16+'14'!Z16+'16'!Z16+'17'!Z16+'18'!Z16+'19'!Z16+'20'!Z16+'21'!Z16+'23'!Z16+'24'!Z16+'25'!Z16+'26'!Z16+'27'!Z16+'28'!Z16+'30'!Z16+'30'!Z16+'31'!Z16</f>
        <v>1</v>
      </c>
      <c r="AA16" s="32">
        <f>'1'!AA16+'2'!AA16+'3'!AA16+'4'!AA16+'5'!AA16+'6'!AA16+'7'!AA16+'8'!AA16+'9'!AA16+'10'!AA16+'11'!AA16+'12'!AA16+'13'!AA16+'14'!AA16+'16'!AA16+'17'!AA16+'18'!AA16+'19'!AA16+'20'!AA16+'21'!AA16+'23'!AA16+'24'!AA16+'25'!AA16+'26'!AA16+'27'!AA16+'28'!AA16+'30'!AA16+'30'!AA16+'31'!AA16</f>
        <v>40</v>
      </c>
      <c r="AB16" s="204"/>
      <c r="AC16" s="35">
        <f t="shared" si="6"/>
        <v>531492</v>
      </c>
      <c r="AD16" s="204">
        <f t="shared" si="0"/>
        <v>461098</v>
      </c>
      <c r="AE16" s="49">
        <f t="shared" si="1"/>
        <v>12680.195</v>
      </c>
      <c r="AF16" s="49">
        <f t="shared" si="2"/>
        <v>4380.4309999999996</v>
      </c>
      <c r="AG16" s="36">
        <f t="shared" si="7"/>
        <v>821.7</v>
      </c>
      <c r="AH16" s="49">
        <f t="shared" si="3"/>
        <v>283.86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12760.495000000001</v>
      </c>
      <c r="AP16" s="51"/>
      <c r="AQ16" s="40">
        <f>'2'!AQ16+'3'!AQ16+'4'!AQ16+'5'!AQ16+'6'!AQ16+'7'!AQ16+'9'!AQ16+'10'!AQ16+'11'!AQ16+'12'!AQ16+'13'!AQ16+'14'!AQ16+'16'!AQ16+'17'!AQ16+'18'!AQ16+'19'!AQ16+'20'!AQ16+'21'!AQ16+'23'!AQ16+'24'!AQ16+'25'!AQ16+'26'!AQ16+'27'!AQ16+'28'!AQ16+'30'!AQ16+'31'!AQ16</f>
        <v>3725</v>
      </c>
      <c r="AR16" s="41">
        <f>AC16-AE16-AG16-AJ16-AK16-AL16-AM16-AN16-AP16-AQ16</f>
        <v>514265.10499999998</v>
      </c>
      <c r="AS16" s="52">
        <f t="shared" si="4"/>
        <v>4664.2909999999993</v>
      </c>
      <c r="AT16" s="53">
        <f t="shared" si="5"/>
        <v>939.29099999999926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04">
        <v>1908446144</v>
      </c>
      <c r="C17" s="61" t="s">
        <v>61</v>
      </c>
      <c r="D17" s="32">
        <f>'1'!D17+'2'!D17+'3'!D17+'4'!D17+'5'!D17+'6'!D17+'7'!D17+'8'!D17+'9'!D17+'10'!D17+'11'!D17+'12'!D17+'13'!D17+'14'!D17+'16'!D17+'17'!D17+'18'!D17+'19'!D17+'20'!D17+'21'!D17+'23'!D17+'24'!D17+'25'!D17+'26'!D17+'27'!D17+'28'!D17+'30'!D17+'30'!D17+'31'!D17</f>
        <v>347567</v>
      </c>
      <c r="E17" s="32">
        <f>'1'!E17+'2'!E17+'3'!E17+'4'!E17+'5'!E17+'6'!E17+'7'!E17+'8'!E17+'9'!E17+'10'!E17+'11'!E17+'12'!E17+'13'!E17+'14'!E17+'16'!E17+'17'!E17+'18'!E17+'19'!E17+'20'!E17+'21'!E17+'23'!E17+'24'!E17+'25'!E17+'26'!E17+'27'!E17+'28'!E17+'30'!E17+'30'!E17+'31'!E17</f>
        <v>0</v>
      </c>
      <c r="F17" s="32">
        <f>'1'!F17+'2'!F17+'3'!F17+'4'!F17+'5'!F17+'6'!F17+'7'!F17+'8'!F17+'9'!F17+'10'!F17+'11'!F17+'12'!F17+'13'!F17+'14'!F17+'16'!F17+'17'!F17+'18'!F17+'19'!F17+'20'!F17+'21'!F17+'23'!F17+'24'!F17+'25'!F17+'26'!F17+'27'!F17+'28'!F17+'30'!F17+'30'!F17+'31'!F17</f>
        <v>0</v>
      </c>
      <c r="G17" s="32">
        <f>'1'!G17+'2'!G17+'3'!G17+'4'!G17+'5'!G17+'6'!G17+'7'!G17+'8'!G17+'9'!G17+'10'!G17+'11'!G17+'12'!G17+'13'!G17+'14'!G17+'16'!G17+'17'!G17+'18'!G17+'19'!G17+'20'!G17+'21'!G17+'23'!G17+'24'!G17+'25'!G17+'26'!G17+'27'!G17+'28'!G17+'30'!G17+'30'!G17+'31'!G17</f>
        <v>0</v>
      </c>
      <c r="H17" s="32">
        <f>'1'!H17+'2'!H17+'3'!H17+'4'!H17+'5'!H17+'6'!H17+'7'!H17+'8'!H17+'9'!H17+'10'!H17+'11'!H17+'12'!H17+'13'!H17+'14'!H17+'16'!H17+'17'!H17+'18'!H17+'19'!H17+'20'!H17+'21'!H17+'23'!H17+'24'!H17+'25'!H17+'26'!H17+'27'!H17+'28'!H17+'30'!H17+'30'!H17+'31'!H17</f>
        <v>0</v>
      </c>
      <c r="I17" s="32">
        <f>'1'!I17+'2'!I17+'3'!I17+'4'!I17+'5'!I17+'6'!I17+'7'!I17+'8'!I17+'9'!I17+'10'!I17+'11'!I17+'12'!I17+'13'!I17+'14'!I17+'16'!I17+'17'!I17+'18'!I17+'19'!I17+'20'!I17+'21'!I17+'23'!I17+'24'!I17+'25'!I17+'26'!I17+'27'!I17+'28'!I17+'30'!I17+'30'!I17+'31'!I17</f>
        <v>0</v>
      </c>
      <c r="J17" s="32">
        <f>'1'!J17+'2'!J17+'3'!J17+'4'!J17+'5'!J17+'6'!J17+'7'!J17+'8'!J17+'9'!J17+'10'!J17+'11'!J17+'12'!J17+'13'!J17+'14'!J17+'16'!J17+'17'!J17+'18'!J17+'19'!J17+'20'!J17+'21'!J17+'23'!J17+'24'!J17+'25'!J17+'26'!J17+'27'!J17+'28'!J17+'30'!J17+'30'!J17+'31'!J17</f>
        <v>0</v>
      </c>
      <c r="K17" s="32">
        <f>'1'!K17+'2'!K17+'3'!K17+'4'!K17+'5'!K17+'6'!K17+'7'!K17+'8'!K17+'9'!K17+'10'!K17+'11'!K17+'12'!K17+'13'!K17+'14'!K17+'16'!K17+'17'!K17+'18'!K17+'19'!K17+'20'!K17+'21'!K17+'23'!K17+'24'!K17+'25'!K17+'26'!K17+'27'!K17+'28'!K17+'30'!K17+'30'!K17+'31'!K17</f>
        <v>440</v>
      </c>
      <c r="L17" s="32">
        <f>'1'!L17+'2'!L17+'3'!L17+'4'!L17+'5'!L17+'6'!L17+'7'!L17+'8'!L17+'9'!L17+'10'!L17+'11'!L17+'12'!L17+'13'!L17+'14'!L17+'16'!L17+'17'!L17+'18'!L17+'19'!L17+'20'!L17+'21'!L17+'23'!L17+'24'!L17+'25'!L17+'26'!L17+'27'!L17+'28'!L17+'30'!L17+'30'!L17+'31'!L17</f>
        <v>0</v>
      </c>
      <c r="M17" s="32">
        <f>'1'!M17+'2'!M17+'3'!M17+'4'!M17+'5'!M17+'6'!M17+'7'!M17+'8'!M17+'9'!M17+'10'!M17+'11'!M17+'12'!M17+'13'!M17+'14'!M17+'16'!M17+'17'!M17+'18'!M17+'19'!M17+'20'!M17+'21'!M17+'23'!M17+'24'!M17+'25'!M17+'26'!M17+'27'!M17+'28'!M17+'30'!M17+'30'!M17+'31'!M17</f>
        <v>1020</v>
      </c>
      <c r="N17" s="32">
        <f>'1'!N17+'2'!N17+'3'!N17+'4'!N17+'5'!N17+'6'!N17+'7'!N17+'8'!N17+'9'!N17+'10'!N17+'11'!N17+'12'!N17+'13'!N17+'14'!N17+'16'!N17+'17'!N17+'18'!N17+'19'!N17+'20'!N17+'21'!N17+'23'!N17+'24'!N17+'25'!N17+'26'!N17+'27'!N17+'28'!N17+'30'!N17+'30'!N17+'31'!N17</f>
        <v>0</v>
      </c>
      <c r="O17" s="32">
        <f>'1'!O17+'2'!O17+'3'!O17+'4'!O17+'5'!O17+'6'!O17+'7'!O17+'8'!O17+'9'!O17+'10'!O17+'11'!O17+'12'!O17+'13'!O17+'14'!O17+'16'!O17+'17'!O17+'18'!O17+'19'!O17+'20'!O17+'21'!O17+'23'!O17+'24'!O17+'25'!O17+'26'!O17+'27'!O17+'28'!O17+'30'!O17+'30'!O17+'31'!O17</f>
        <v>70</v>
      </c>
      <c r="P17" s="32">
        <f>'1'!P17+'2'!P17+'3'!P17+'4'!P17+'5'!P17+'6'!P17+'7'!P17+'8'!P17+'9'!P17+'10'!P17+'11'!P17+'12'!P17+'13'!P17+'14'!P17+'16'!P17+'17'!P17+'18'!P17+'19'!P17+'20'!P17+'21'!P17+'23'!P17+'24'!P17+'25'!P17+'26'!P17+'27'!P17+'28'!P17+'30'!P17+'30'!P17+'31'!P17</f>
        <v>1230</v>
      </c>
      <c r="Q17" s="32">
        <f>'1'!Q17+'2'!Q17+'3'!Q17+'4'!Q17+'5'!Q17+'6'!Q17+'7'!Q17+'8'!Q17+'9'!Q17+'10'!Q17+'11'!Q17+'12'!Q17+'13'!Q17+'14'!Q17+'16'!Q17+'17'!Q17+'18'!Q17+'19'!Q17+'20'!Q17+'21'!Q17+'23'!Q17+'24'!Q17+'25'!Q17+'26'!Q17+'27'!Q17+'28'!Q17+'30'!Q17+'30'!Q17+'31'!Q17</f>
        <v>0</v>
      </c>
      <c r="R17" s="32">
        <f>'1'!R17+'2'!R17+'3'!R17+'4'!R17+'5'!R17+'6'!R17+'7'!R17+'8'!R17+'9'!R17+'10'!R17+'11'!R17+'12'!R17+'13'!R17+'14'!R17+'16'!R17+'17'!R17+'18'!R17+'19'!R17+'20'!R17+'21'!R17+'23'!R17+'24'!R17+'25'!R17+'26'!R17+'27'!R17+'28'!R17+'30'!R17+'30'!R17+'31'!R17</f>
        <v>0</v>
      </c>
      <c r="S17" s="32">
        <f>'1'!S17+'2'!S17+'3'!S17+'4'!S17+'5'!S17+'6'!S17+'7'!S17+'8'!S17+'9'!S17+'10'!S17+'11'!S17+'12'!S17+'13'!S17+'14'!S17+'16'!S17+'17'!S17+'18'!S17+'19'!S17+'20'!S17+'21'!S17+'23'!S17+'24'!S17+'25'!S17+'26'!S17+'27'!S17+'28'!S17+'30'!S17+'30'!S17+'31'!S17</f>
        <v>210</v>
      </c>
      <c r="T17" s="32">
        <f>'1'!T17+'2'!T17+'3'!T17+'4'!T17+'5'!T17+'6'!T17+'7'!T17+'8'!T17+'9'!T17+'10'!T17+'11'!T17+'12'!T17+'13'!T17+'14'!T17+'16'!T17+'17'!T17+'18'!T17+'19'!T17+'20'!T17+'21'!T17+'23'!T17+'24'!T17+'25'!T17+'26'!T17+'27'!T17+'28'!T17+'30'!T17+'30'!T17+'31'!T17</f>
        <v>0</v>
      </c>
      <c r="U17" s="32">
        <f>'1'!U17+'2'!U17+'3'!U17+'4'!U17+'5'!U17+'6'!U17+'7'!U17+'8'!U17+'9'!U17+'10'!U17+'11'!U17+'12'!U17+'13'!U17+'14'!U17+'16'!U17+'17'!U17+'18'!U17+'19'!U17+'20'!U17+'21'!U17+'23'!U17+'24'!U17+'25'!U17+'26'!U17+'27'!U17+'28'!U17+'30'!U17+'30'!U17+'31'!U17</f>
        <v>0</v>
      </c>
      <c r="V17" s="32">
        <f>'1'!V17+'2'!V17+'3'!V17+'4'!V17+'5'!V17+'6'!V17+'7'!V17+'8'!V17+'9'!V17+'10'!V17+'11'!V17+'12'!V17+'13'!V17+'14'!V17+'16'!V17+'17'!V17+'18'!V17+'19'!V17+'20'!V17+'21'!V17+'23'!V17+'24'!V17+'25'!V17+'26'!V17+'27'!V17+'28'!V17+'30'!V17+'30'!V17+'31'!V17</f>
        <v>0</v>
      </c>
      <c r="W17" s="32">
        <f>'1'!W17+'2'!W17+'3'!W17+'4'!W17+'5'!W17+'6'!W17+'7'!W17+'8'!W17+'9'!W17+'10'!W17+'11'!W17+'12'!W17+'13'!W17+'14'!W17+'16'!W17+'17'!W17+'18'!W17+'19'!W17+'20'!W17+'21'!W17+'23'!W17+'24'!W17+'25'!W17+'26'!W17+'27'!W17+'28'!W17+'30'!W17+'30'!W17+'31'!W17</f>
        <v>0</v>
      </c>
      <c r="X17" s="32">
        <f>'1'!X17+'2'!X17+'3'!X17+'4'!X17+'5'!X17+'6'!X17+'7'!X17+'8'!X17+'9'!X17+'10'!X17+'11'!X17+'12'!X17+'13'!X17+'14'!X17+'16'!X17+'17'!X17+'18'!X17+'19'!X17+'20'!X17+'21'!X17+'23'!X17+'24'!X17+'25'!X17+'26'!X17+'27'!X17+'28'!X17+'30'!X17+'30'!X17+'31'!X17</f>
        <v>0</v>
      </c>
      <c r="Y17" s="32">
        <f>'1'!Y17+'2'!Y17+'3'!Y17+'4'!Y17+'5'!Y17+'6'!Y17+'7'!Y17+'8'!Y17+'9'!Y17+'10'!Y17+'11'!Y17+'12'!Y17+'13'!Y17+'14'!Y17+'16'!Y17+'17'!Y17+'18'!Y17+'19'!Y17+'20'!Y17+'21'!Y17+'23'!Y17+'24'!Y17+'25'!Y17+'26'!Y17+'27'!Y17+'28'!Y17+'30'!Y17+'30'!Y17+'31'!Y17</f>
        <v>0</v>
      </c>
      <c r="Z17" s="32">
        <f>'1'!Z17+'2'!Z17+'3'!Z17+'4'!Z17+'5'!Z17+'6'!Z17+'7'!Z17+'8'!Z17+'9'!Z17+'10'!Z17+'11'!Z17+'12'!Z17+'13'!Z17+'14'!Z17+'16'!Z17+'17'!Z17+'18'!Z17+'19'!Z17+'20'!Z17+'21'!Z17+'23'!Z17+'24'!Z17+'25'!Z17+'26'!Z17+'27'!Z17+'28'!Z17+'30'!Z17+'30'!Z17+'31'!Z17</f>
        <v>0</v>
      </c>
      <c r="AA17" s="32">
        <f>'1'!AA17+'2'!AA17+'3'!AA17+'4'!AA17+'5'!AA17+'6'!AA17+'7'!AA17+'8'!AA17+'9'!AA17+'10'!AA17+'11'!AA17+'12'!AA17+'13'!AA17+'14'!AA17+'16'!AA17+'17'!AA17+'18'!AA17+'19'!AA17+'20'!AA17+'21'!AA17+'23'!AA17+'24'!AA17+'25'!AA17+'26'!AA17+'27'!AA17+'28'!AA17+'30'!AA17+'30'!AA17+'31'!AA17</f>
        <v>31</v>
      </c>
      <c r="AB17" s="204"/>
      <c r="AC17" s="35">
        <f t="shared" si="6"/>
        <v>424019</v>
      </c>
      <c r="AD17" s="204">
        <f>D17*1</f>
        <v>347567</v>
      </c>
      <c r="AE17" s="49">
        <f>D17*2.75%</f>
        <v>9558.0925000000007</v>
      </c>
      <c r="AF17" s="49">
        <f>AD17*0.95%</f>
        <v>3301.8865000000001</v>
      </c>
      <c r="AG17" s="36">
        <f t="shared" si="7"/>
        <v>844.25</v>
      </c>
      <c r="AH17" s="49">
        <f t="shared" si="3"/>
        <v>291.64999999999998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9633.9925000000003</v>
      </c>
      <c r="AP17" s="51"/>
      <c r="AQ17" s="40">
        <f>'2'!AQ17+'3'!AQ17+'4'!AQ17+'5'!AQ17+'6'!AQ17+'7'!AQ17+'9'!AQ17+'10'!AQ17+'11'!AQ17+'12'!AQ17+'13'!AQ17+'14'!AQ17+'16'!AQ17+'17'!AQ17+'18'!AQ17+'19'!AQ17+'20'!AQ17+'21'!AQ17+'23'!AQ17+'24'!AQ17+'25'!AQ17+'26'!AQ17+'27'!AQ17+'28'!AQ17+'30'!AQ17+'31'!AQ17</f>
        <v>2750</v>
      </c>
      <c r="AR17" s="41">
        <f>AC17-AE17-AG17-AJ17-AK17-AL17-AM17-AN17-AP17-AQ17</f>
        <v>410866.65749999997</v>
      </c>
      <c r="AS17" s="52">
        <f>AF17+AH17+AI17</f>
        <v>3593.5365000000002</v>
      </c>
      <c r="AT17" s="53">
        <f>AS17-AQ17-AN17</f>
        <v>843.53650000000016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204">
        <v>1908446145</v>
      </c>
      <c r="C18" s="57" t="s">
        <v>98</v>
      </c>
      <c r="D18" s="32">
        <f>'1'!D18+'2'!D18+'3'!D18+'4'!D18+'5'!D18+'6'!D18+'7'!D18+'8'!D18+'9'!D18+'10'!D18+'11'!D18+'12'!D18+'13'!D18+'14'!D18+'16'!D18+'17'!D18+'18'!D18+'19'!D18+'20'!D18+'21'!D18+'23'!D18+'24'!D18+'25'!D18+'26'!D18+'27'!D18+'28'!D18+'30'!D18+'30'!D18+'31'!D18</f>
        <v>247877</v>
      </c>
      <c r="E18" s="32">
        <f>'1'!E18+'2'!E18+'3'!E18+'4'!E18+'5'!E18+'6'!E18+'7'!E18+'8'!E18+'9'!E18+'10'!E18+'11'!E18+'12'!E18+'13'!E18+'14'!E18+'16'!E18+'17'!E18+'18'!E18+'19'!E18+'20'!E18+'21'!E18+'23'!E18+'24'!E18+'25'!E18+'26'!E18+'27'!E18+'28'!E18+'30'!E18+'30'!E18+'31'!E18</f>
        <v>0</v>
      </c>
      <c r="F18" s="32">
        <f>'1'!F18+'2'!F18+'3'!F18+'4'!F18+'5'!F18+'6'!F18+'7'!F18+'8'!F18+'9'!F18+'10'!F18+'11'!F18+'12'!F18+'13'!F18+'14'!F18+'16'!F18+'17'!F18+'18'!F18+'19'!F18+'20'!F18+'21'!F18+'23'!F18+'24'!F18+'25'!F18+'26'!F18+'27'!F18+'28'!F18+'30'!F18+'30'!F18+'31'!F18</f>
        <v>0</v>
      </c>
      <c r="G18" s="32">
        <f>'1'!G18+'2'!G18+'3'!G18+'4'!G18+'5'!G18+'6'!G18+'7'!G18+'8'!G18+'9'!G18+'10'!G18+'11'!G18+'12'!G18+'13'!G18+'14'!G18+'16'!G18+'17'!G18+'18'!G18+'19'!G18+'20'!G18+'21'!G18+'23'!G18+'24'!G18+'25'!G18+'26'!G18+'27'!G18+'28'!G18+'30'!G18+'30'!G18+'31'!G18</f>
        <v>0</v>
      </c>
      <c r="H18" s="32">
        <f>'1'!H18+'2'!H18+'3'!H18+'4'!H18+'5'!H18+'6'!H18+'7'!H18+'8'!H18+'9'!H18+'10'!H18+'11'!H18+'12'!H18+'13'!H18+'14'!H18+'16'!H18+'17'!H18+'18'!H18+'19'!H18+'20'!H18+'21'!H18+'23'!H18+'24'!H18+'25'!H18+'26'!H18+'27'!H18+'28'!H18+'30'!H18+'30'!H18+'31'!H18</f>
        <v>0</v>
      </c>
      <c r="I18" s="32">
        <f>'1'!I18+'2'!I18+'3'!I18+'4'!I18+'5'!I18+'6'!I18+'7'!I18+'8'!I18+'9'!I18+'10'!I18+'11'!I18+'12'!I18+'13'!I18+'14'!I18+'16'!I18+'17'!I18+'18'!I18+'19'!I18+'20'!I18+'21'!I18+'23'!I18+'24'!I18+'25'!I18+'26'!I18+'27'!I18+'28'!I18+'30'!I18+'30'!I18+'31'!I18</f>
        <v>0</v>
      </c>
      <c r="J18" s="32">
        <f>'1'!J18+'2'!J18+'3'!J18+'4'!J18+'5'!J18+'6'!J18+'7'!J18+'8'!J18+'9'!J18+'10'!J18+'11'!J18+'12'!J18+'13'!J18+'14'!J18+'16'!J18+'17'!J18+'18'!J18+'19'!J18+'20'!J18+'21'!J18+'23'!J18+'24'!J18+'25'!J18+'26'!J18+'27'!J18+'28'!J18+'30'!J18+'30'!J18+'31'!J18</f>
        <v>0</v>
      </c>
      <c r="K18" s="32">
        <f>'1'!K18+'2'!K18+'3'!K18+'4'!K18+'5'!K18+'6'!K18+'7'!K18+'8'!K18+'9'!K18+'10'!K18+'11'!K18+'12'!K18+'13'!K18+'14'!K18+'16'!K18+'17'!K18+'18'!K18+'19'!K18+'20'!K18+'21'!K18+'23'!K18+'24'!K18+'25'!K18+'26'!K18+'27'!K18+'28'!K18+'30'!K18+'30'!K18+'31'!K18</f>
        <v>180</v>
      </c>
      <c r="L18" s="32">
        <f>'1'!L18+'2'!L18+'3'!L18+'4'!L18+'5'!L18+'6'!L18+'7'!L18+'8'!L18+'9'!L18+'10'!L18+'11'!L18+'12'!L18+'13'!L18+'14'!L18+'16'!L18+'17'!L18+'18'!L18+'19'!L18+'20'!L18+'21'!L18+'23'!L18+'24'!L18+'25'!L18+'26'!L18+'27'!L18+'28'!L18+'30'!L18+'30'!L18+'31'!L18</f>
        <v>0</v>
      </c>
      <c r="M18" s="32">
        <f>'1'!M18+'2'!M18+'3'!M18+'4'!M18+'5'!M18+'6'!M18+'7'!M18+'8'!M18+'9'!M18+'10'!M18+'11'!M18+'12'!M18+'13'!M18+'14'!M18+'16'!M18+'17'!M18+'18'!M18+'19'!M18+'20'!M18+'21'!M18+'23'!M18+'24'!M18+'25'!M18+'26'!M18+'27'!M18+'28'!M18+'30'!M18+'30'!M18+'31'!M18</f>
        <v>400</v>
      </c>
      <c r="N18" s="32">
        <f>'1'!N18+'2'!N18+'3'!N18+'4'!N18+'5'!N18+'6'!N18+'7'!N18+'8'!N18+'9'!N18+'10'!N18+'11'!N18+'12'!N18+'13'!N18+'14'!N18+'16'!N18+'17'!N18+'18'!N18+'19'!N18+'20'!N18+'21'!N18+'23'!N18+'24'!N18+'25'!N18+'26'!N18+'27'!N18+'28'!N18+'30'!N18+'30'!N18+'31'!N18</f>
        <v>0</v>
      </c>
      <c r="O18" s="32">
        <f>'1'!O18+'2'!O18+'3'!O18+'4'!O18+'5'!O18+'6'!O18+'7'!O18+'8'!O18+'9'!O18+'10'!O18+'11'!O18+'12'!O18+'13'!O18+'14'!O18+'16'!O18+'17'!O18+'18'!O18+'19'!O18+'20'!O18+'21'!O18+'23'!O18+'24'!O18+'25'!O18+'26'!O18+'27'!O18+'28'!O18+'30'!O18+'30'!O18+'31'!O18</f>
        <v>40</v>
      </c>
      <c r="P18" s="32">
        <f>'1'!P18+'2'!P18+'3'!P18+'4'!P18+'5'!P18+'6'!P18+'7'!P18+'8'!P18+'9'!P18+'10'!P18+'11'!P18+'12'!P18+'13'!P18+'14'!P18+'16'!P18+'17'!P18+'18'!P18+'19'!P18+'20'!P18+'21'!P18+'23'!P18+'24'!P18+'25'!P18+'26'!P18+'27'!P18+'28'!P18+'30'!P18+'30'!P18+'31'!P18</f>
        <v>710</v>
      </c>
      <c r="Q18" s="32">
        <f>'1'!Q18+'2'!Q18+'3'!Q18+'4'!Q18+'5'!Q18+'6'!Q18+'7'!Q18+'8'!Q18+'9'!Q18+'10'!Q18+'11'!Q18+'12'!Q18+'13'!Q18+'14'!Q18+'16'!Q18+'17'!Q18+'18'!Q18+'19'!Q18+'20'!Q18+'21'!Q18+'23'!Q18+'24'!Q18+'25'!Q18+'26'!Q18+'27'!Q18+'28'!Q18+'30'!Q18+'30'!Q18+'31'!Q18</f>
        <v>0</v>
      </c>
      <c r="R18" s="32">
        <f>'1'!R18+'2'!R18+'3'!R18+'4'!R18+'5'!R18+'6'!R18+'7'!R18+'8'!R18+'9'!R18+'10'!R18+'11'!R18+'12'!R18+'13'!R18+'14'!R18+'16'!R18+'17'!R18+'18'!R18+'19'!R18+'20'!R18+'21'!R18+'23'!R18+'24'!R18+'25'!R18+'26'!R18+'27'!R18+'28'!R18+'30'!R18+'30'!R18+'31'!R18</f>
        <v>0</v>
      </c>
      <c r="S18" s="32">
        <f>'1'!S18+'2'!S18+'3'!S18+'4'!S18+'5'!S18+'6'!S18+'7'!S18+'8'!S18+'9'!S18+'10'!S18+'11'!S18+'12'!S18+'13'!S18+'14'!S18+'16'!S18+'17'!S18+'18'!S18+'19'!S18+'20'!S18+'21'!S18+'23'!S18+'24'!S18+'25'!S18+'26'!S18+'27'!S18+'28'!S18+'30'!S18+'30'!S18+'31'!S18</f>
        <v>87</v>
      </c>
      <c r="T18" s="32">
        <f>'1'!T18+'2'!T18+'3'!T18+'4'!T18+'5'!T18+'6'!T18+'7'!T18+'8'!T18+'9'!T18+'10'!T18+'11'!T18+'12'!T18+'13'!T18+'14'!T18+'16'!T18+'17'!T18+'18'!T18+'19'!T18+'20'!T18+'21'!T18+'23'!T18+'24'!T18+'25'!T18+'26'!T18+'27'!T18+'28'!T18+'30'!T18+'30'!T18+'31'!T18</f>
        <v>0</v>
      </c>
      <c r="U18" s="32">
        <f>'1'!U18+'2'!U18+'3'!U18+'4'!U18+'5'!U18+'6'!U18+'7'!U18+'8'!U18+'9'!U18+'10'!U18+'11'!U18+'12'!U18+'13'!U18+'14'!U18+'16'!U18+'17'!U18+'18'!U18+'19'!U18+'20'!U18+'21'!U18+'23'!U18+'24'!U18+'25'!U18+'26'!U18+'27'!U18+'28'!U18+'30'!U18+'30'!U18+'31'!U18</f>
        <v>0</v>
      </c>
      <c r="V18" s="32">
        <f>'1'!V18+'2'!V18+'3'!V18+'4'!V18+'5'!V18+'6'!V18+'7'!V18+'8'!V18+'9'!V18+'10'!V18+'11'!V18+'12'!V18+'13'!V18+'14'!V18+'16'!V18+'17'!V18+'18'!V18+'19'!V18+'20'!V18+'21'!V18+'23'!V18+'24'!V18+'25'!V18+'26'!V18+'27'!V18+'28'!V18+'30'!V18+'30'!V18+'31'!V18</f>
        <v>0</v>
      </c>
      <c r="W18" s="32">
        <f>'1'!W18+'2'!W18+'3'!W18+'4'!W18+'5'!W18+'6'!W18+'7'!W18+'8'!W18+'9'!W18+'10'!W18+'11'!W18+'12'!W18+'13'!W18+'14'!W18+'16'!W18+'17'!W18+'18'!W18+'19'!W18+'20'!W18+'21'!W18+'23'!W18+'24'!W18+'25'!W18+'26'!W18+'27'!W18+'28'!W18+'30'!W18+'30'!W18+'31'!W18</f>
        <v>0</v>
      </c>
      <c r="X18" s="32">
        <f>'1'!X18+'2'!X18+'3'!X18+'4'!X18+'5'!X18+'6'!X18+'7'!X18+'8'!X18+'9'!X18+'10'!X18+'11'!X18+'12'!X18+'13'!X18+'14'!X18+'16'!X18+'17'!X18+'18'!X18+'19'!X18+'20'!X18+'21'!X18+'23'!X18+'24'!X18+'25'!X18+'26'!X18+'27'!X18+'28'!X18+'30'!X18+'30'!X18+'31'!X18</f>
        <v>0</v>
      </c>
      <c r="Y18" s="32">
        <f>'1'!Y18+'2'!Y18+'3'!Y18+'4'!Y18+'5'!Y18+'6'!Y18+'7'!Y18+'8'!Y18+'9'!Y18+'10'!Y18+'11'!Y18+'12'!Y18+'13'!Y18+'14'!Y18+'16'!Y18+'17'!Y18+'18'!Y18+'19'!Y18+'20'!Y18+'21'!Y18+'23'!Y18+'24'!Y18+'25'!Y18+'26'!Y18+'27'!Y18+'28'!Y18+'30'!Y18+'30'!Y18+'31'!Y18</f>
        <v>0</v>
      </c>
      <c r="Z18" s="32">
        <f>'1'!Z18+'2'!Z18+'3'!Z18+'4'!Z18+'5'!Z18+'6'!Z18+'7'!Z18+'8'!Z18+'9'!Z18+'10'!Z18+'11'!Z18+'12'!Z18+'13'!Z18+'14'!Z18+'16'!Z18+'17'!Z18+'18'!Z18+'19'!Z18+'20'!Z18+'21'!Z18+'23'!Z18+'24'!Z18+'25'!Z18+'26'!Z18+'27'!Z18+'28'!Z18+'30'!Z18+'30'!Z18+'31'!Z18</f>
        <v>0</v>
      </c>
      <c r="AA18" s="32">
        <f>'1'!AA18+'2'!AA18+'3'!AA18+'4'!AA18+'5'!AA18+'6'!AA18+'7'!AA18+'8'!AA18+'9'!AA18+'10'!AA18+'11'!AA18+'12'!AA18+'13'!AA18+'14'!AA18+'16'!AA18+'17'!AA18+'18'!AA18+'19'!AA18+'20'!AA18+'21'!AA18+'23'!AA18+'24'!AA18+'25'!AA18+'26'!AA18+'27'!AA18+'28'!AA18+'30'!AA18+'30'!AA18+'31'!AA18</f>
        <v>15</v>
      </c>
      <c r="AB18" s="204"/>
      <c r="AC18" s="35">
        <f t="shared" si="6"/>
        <v>281574</v>
      </c>
      <c r="AD18" s="204">
        <f>D18*1</f>
        <v>247877</v>
      </c>
      <c r="AE18" s="49">
        <f>D18*2.75%</f>
        <v>6816.6175000000003</v>
      </c>
      <c r="AF18" s="49">
        <f>AD18*0.95%</f>
        <v>2354.8314999999998</v>
      </c>
      <c r="AG18" s="36">
        <f t="shared" si="7"/>
        <v>394.625</v>
      </c>
      <c r="AH18" s="49">
        <f t="shared" si="3"/>
        <v>136.32499999999999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6853.1925000000001</v>
      </c>
      <c r="AP18" s="51"/>
      <c r="AQ18" s="40">
        <f>'2'!AQ18+'3'!AQ18+'4'!AQ18+'5'!AQ18+'6'!AQ18+'7'!AQ18+'9'!AQ18+'10'!AQ18+'11'!AQ18+'12'!AQ18+'13'!AQ18+'14'!AQ18+'16'!AQ18+'17'!AQ18+'18'!AQ18+'19'!AQ18+'20'!AQ18+'21'!AQ18+'23'!AQ18+'24'!AQ18+'25'!AQ18+'26'!AQ18+'27'!AQ18+'28'!AQ18+'30'!AQ18+'31'!AQ18</f>
        <v>3150</v>
      </c>
      <c r="AR18" s="41">
        <f t="shared" si="10"/>
        <v>271212.75750000001</v>
      </c>
      <c r="AS18" s="52">
        <f>AF18+AH18+AI18</f>
        <v>2491.1564999999996</v>
      </c>
      <c r="AT18" s="53">
        <f>AS18-AQ18-AN18</f>
        <v>-658.8435000000004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04">
        <v>1908446146</v>
      </c>
      <c r="C19" s="204" t="s">
        <v>63</v>
      </c>
      <c r="D19" s="32">
        <f>'1'!D19+'2'!D19+'3'!D19+'4'!D19+'5'!D19+'6'!D19+'7'!D19+'8'!D19+'9'!D19+'10'!D19+'11'!D19+'12'!D19+'13'!D19+'14'!D19+'16'!D19+'17'!D19+'18'!D19+'19'!D19+'20'!D19+'21'!D19+'23'!D19+'24'!D19+'25'!D19+'26'!D19+'27'!D19+'28'!D19+'30'!D19+'30'!D19+'31'!D19</f>
        <v>343318</v>
      </c>
      <c r="E19" s="32">
        <f>'1'!E19+'2'!E19+'3'!E19+'4'!E19+'5'!E19+'6'!E19+'7'!E19+'8'!E19+'9'!E19+'10'!E19+'11'!E19+'12'!E19+'13'!E19+'14'!E19+'16'!E19+'17'!E19+'18'!E19+'19'!E19+'20'!E19+'21'!E19+'23'!E19+'24'!E19+'25'!E19+'26'!E19+'27'!E19+'28'!E19+'30'!E19+'30'!E19+'31'!E19</f>
        <v>0</v>
      </c>
      <c r="F19" s="32">
        <f>'1'!F19+'2'!F19+'3'!F19+'4'!F19+'5'!F19+'6'!F19+'7'!F19+'8'!F19+'9'!F19+'10'!F19+'11'!F19+'12'!F19+'13'!F19+'14'!F19+'16'!F19+'17'!F19+'18'!F19+'19'!F19+'20'!F19+'21'!F19+'23'!F19+'24'!F19+'25'!F19+'26'!F19+'27'!F19+'28'!F19+'30'!F19+'30'!F19+'31'!F19</f>
        <v>0</v>
      </c>
      <c r="G19" s="32">
        <f>'1'!G19+'2'!G19+'3'!G19+'4'!G19+'5'!G19+'6'!G19+'7'!G19+'8'!G19+'9'!G19+'10'!G19+'11'!G19+'12'!G19+'13'!G19+'14'!G19+'16'!G19+'17'!G19+'18'!G19+'19'!G19+'20'!G19+'21'!G19+'23'!G19+'24'!G19+'25'!G19+'26'!G19+'27'!G19+'28'!G19+'30'!G19+'30'!G19+'31'!G19</f>
        <v>0</v>
      </c>
      <c r="H19" s="32">
        <f>'1'!H19+'2'!H19+'3'!H19+'4'!H19+'5'!H19+'6'!H19+'7'!H19+'8'!H19+'9'!H19+'10'!H19+'11'!H19+'12'!H19+'13'!H19+'14'!H19+'16'!H19+'17'!H19+'18'!H19+'19'!H19+'20'!H19+'21'!H19+'23'!H19+'24'!H19+'25'!H19+'26'!H19+'27'!H19+'28'!H19+'30'!H19+'30'!H19+'31'!H19</f>
        <v>0</v>
      </c>
      <c r="I19" s="32">
        <f>'1'!I19+'2'!I19+'3'!I19+'4'!I19+'5'!I19+'6'!I19+'7'!I19+'8'!I19+'9'!I19+'10'!I19+'11'!I19+'12'!I19+'13'!I19+'14'!I19+'16'!I19+'17'!I19+'18'!I19+'19'!I19+'20'!I19+'21'!I19+'23'!I19+'24'!I19+'25'!I19+'26'!I19+'27'!I19+'28'!I19+'30'!I19+'30'!I19+'31'!I19</f>
        <v>0</v>
      </c>
      <c r="J19" s="32">
        <f>'1'!J19+'2'!J19+'3'!J19+'4'!J19+'5'!J19+'6'!J19+'7'!J19+'8'!J19+'9'!J19+'10'!J19+'11'!J19+'12'!J19+'13'!J19+'14'!J19+'16'!J19+'17'!J19+'18'!J19+'19'!J19+'20'!J19+'21'!J19+'23'!J19+'24'!J19+'25'!J19+'26'!J19+'27'!J19+'28'!J19+'30'!J19+'30'!J19+'31'!J19</f>
        <v>0</v>
      </c>
      <c r="K19" s="32">
        <f>'1'!K19+'2'!K19+'3'!K19+'4'!K19+'5'!K19+'6'!K19+'7'!K19+'8'!K19+'9'!K19+'10'!K19+'11'!K19+'12'!K19+'13'!K19+'14'!K19+'16'!K19+'17'!K19+'18'!K19+'19'!K19+'20'!K19+'21'!K19+'23'!K19+'24'!K19+'25'!K19+'26'!K19+'27'!K19+'28'!K19+'30'!K19+'30'!K19+'31'!K19</f>
        <v>260</v>
      </c>
      <c r="L19" s="32">
        <f>'1'!L19+'2'!L19+'3'!L19+'4'!L19+'5'!L19+'6'!L19+'7'!L19+'8'!L19+'9'!L19+'10'!L19+'11'!L19+'12'!L19+'13'!L19+'14'!L19+'16'!L19+'17'!L19+'18'!L19+'19'!L19+'20'!L19+'21'!L19+'23'!L19+'24'!L19+'25'!L19+'26'!L19+'27'!L19+'28'!L19+'30'!L19+'30'!L19+'31'!L19</f>
        <v>0</v>
      </c>
      <c r="M19" s="32">
        <f>'1'!M19+'2'!M19+'3'!M19+'4'!M19+'5'!M19+'6'!M19+'7'!M19+'8'!M19+'9'!M19+'10'!M19+'11'!M19+'12'!M19+'13'!M19+'14'!M19+'16'!M19+'17'!M19+'18'!M19+'19'!M19+'20'!M19+'21'!M19+'23'!M19+'24'!M19+'25'!M19+'26'!M19+'27'!M19+'28'!M19+'30'!M19+'30'!M19+'31'!M19</f>
        <v>460</v>
      </c>
      <c r="N19" s="32">
        <f>'1'!N19+'2'!N19+'3'!N19+'4'!N19+'5'!N19+'6'!N19+'7'!N19+'8'!N19+'9'!N19+'10'!N19+'11'!N19+'12'!N19+'13'!N19+'14'!N19+'16'!N19+'17'!N19+'18'!N19+'19'!N19+'20'!N19+'21'!N19+'23'!N19+'24'!N19+'25'!N19+'26'!N19+'27'!N19+'28'!N19+'30'!N19+'30'!N19+'31'!N19</f>
        <v>0</v>
      </c>
      <c r="O19" s="32">
        <f>'1'!O19+'2'!O19+'3'!O19+'4'!O19+'5'!O19+'6'!O19+'7'!O19+'8'!O19+'9'!O19+'10'!O19+'11'!O19+'12'!O19+'13'!O19+'14'!O19+'16'!O19+'17'!O19+'18'!O19+'19'!O19+'20'!O19+'21'!O19+'23'!O19+'24'!O19+'25'!O19+'26'!O19+'27'!O19+'28'!O19+'30'!O19+'30'!O19+'31'!O19</f>
        <v>0</v>
      </c>
      <c r="P19" s="32">
        <f>'1'!P19+'2'!P19+'3'!P19+'4'!P19+'5'!P19+'6'!P19+'7'!P19+'8'!P19+'9'!P19+'10'!P19+'11'!P19+'12'!P19+'13'!P19+'14'!P19+'16'!P19+'17'!P19+'18'!P19+'19'!P19+'20'!P19+'21'!P19+'23'!P19+'24'!P19+'25'!P19+'26'!P19+'27'!P19+'28'!P19+'30'!P19+'30'!P19+'31'!P19</f>
        <v>1180</v>
      </c>
      <c r="Q19" s="32">
        <f>'1'!Q19+'2'!Q19+'3'!Q19+'4'!Q19+'5'!Q19+'6'!Q19+'7'!Q19+'8'!Q19+'9'!Q19+'10'!Q19+'11'!Q19+'12'!Q19+'13'!Q19+'14'!Q19+'16'!Q19+'17'!Q19+'18'!Q19+'19'!Q19+'20'!Q19+'21'!Q19+'23'!Q19+'24'!Q19+'25'!Q19+'26'!Q19+'27'!Q19+'28'!Q19+'30'!Q19+'30'!Q19+'31'!Q19</f>
        <v>0</v>
      </c>
      <c r="R19" s="32">
        <f>'1'!R19+'2'!R19+'3'!R19+'4'!R19+'5'!R19+'6'!R19+'7'!R19+'8'!R19+'9'!R19+'10'!R19+'11'!R19+'12'!R19+'13'!R19+'14'!R19+'16'!R19+'17'!R19+'18'!R19+'19'!R19+'20'!R19+'21'!R19+'23'!R19+'24'!R19+'25'!R19+'26'!R19+'27'!R19+'28'!R19+'30'!R19+'30'!R19+'31'!R19</f>
        <v>0</v>
      </c>
      <c r="S19" s="32">
        <f>'1'!S19+'2'!S19+'3'!S19+'4'!S19+'5'!S19+'6'!S19+'7'!S19+'8'!S19+'9'!S19+'10'!S19+'11'!S19+'12'!S19+'13'!S19+'14'!S19+'16'!S19+'17'!S19+'18'!S19+'19'!S19+'20'!S19+'21'!S19+'23'!S19+'24'!S19+'25'!S19+'26'!S19+'27'!S19+'28'!S19+'30'!S19+'30'!S19+'31'!S19</f>
        <v>527</v>
      </c>
      <c r="T19" s="32">
        <f>'1'!T19+'2'!T19+'3'!T19+'4'!T19+'5'!T19+'6'!T19+'7'!T19+'8'!T19+'9'!T19+'10'!T19+'11'!T19+'12'!T19+'13'!T19+'14'!T19+'16'!T19+'17'!T19+'18'!T19+'19'!T19+'20'!T19+'21'!T19+'23'!T19+'24'!T19+'25'!T19+'26'!T19+'27'!T19+'28'!T19+'30'!T19+'30'!T19+'31'!T19</f>
        <v>0</v>
      </c>
      <c r="U19" s="32">
        <f>'1'!U19+'2'!U19+'3'!U19+'4'!U19+'5'!U19+'6'!U19+'7'!U19+'8'!U19+'9'!U19+'10'!U19+'11'!U19+'12'!U19+'13'!U19+'14'!U19+'16'!U19+'17'!U19+'18'!U19+'19'!U19+'20'!U19+'21'!U19+'23'!U19+'24'!U19+'25'!U19+'26'!U19+'27'!U19+'28'!U19+'30'!U19+'30'!U19+'31'!U19</f>
        <v>0</v>
      </c>
      <c r="V19" s="32">
        <f>'1'!V19+'2'!V19+'3'!V19+'4'!V19+'5'!V19+'6'!V19+'7'!V19+'8'!V19+'9'!V19+'10'!V19+'11'!V19+'12'!V19+'13'!V19+'14'!V19+'16'!V19+'17'!V19+'18'!V19+'19'!V19+'20'!V19+'21'!V19+'23'!V19+'24'!V19+'25'!V19+'26'!V19+'27'!V19+'28'!V19+'30'!V19+'30'!V19+'31'!V19</f>
        <v>0</v>
      </c>
      <c r="W19" s="32">
        <f>'1'!W19+'2'!W19+'3'!W19+'4'!W19+'5'!W19+'6'!W19+'7'!W19+'8'!W19+'9'!W19+'10'!W19+'11'!W19+'12'!W19+'13'!W19+'14'!W19+'16'!W19+'17'!W19+'18'!W19+'19'!W19+'20'!W19+'21'!W19+'23'!W19+'24'!W19+'25'!W19+'26'!W19+'27'!W19+'28'!W19+'30'!W19+'30'!W19+'31'!W19</f>
        <v>0</v>
      </c>
      <c r="X19" s="32">
        <f>'1'!X19+'2'!X19+'3'!X19+'4'!X19+'5'!X19+'6'!X19+'7'!X19+'8'!X19+'9'!X19+'10'!X19+'11'!X19+'12'!X19+'13'!X19+'14'!X19+'16'!X19+'17'!X19+'18'!X19+'19'!X19+'20'!X19+'21'!X19+'23'!X19+'24'!X19+'25'!X19+'26'!X19+'27'!X19+'28'!X19+'30'!X19+'30'!X19+'31'!X19</f>
        <v>0</v>
      </c>
      <c r="Y19" s="32">
        <f>'1'!Y19+'2'!Y19+'3'!Y19+'4'!Y19+'5'!Y19+'6'!Y19+'7'!Y19+'8'!Y19+'9'!Y19+'10'!Y19+'11'!Y19+'12'!Y19+'13'!Y19+'14'!Y19+'16'!Y19+'17'!Y19+'18'!Y19+'19'!Y19+'20'!Y19+'21'!Y19+'23'!Y19+'24'!Y19+'25'!Y19+'26'!Y19+'27'!Y19+'28'!Y19+'30'!Y19+'30'!Y19+'31'!Y19</f>
        <v>0</v>
      </c>
      <c r="Z19" s="32">
        <f>'1'!Z19+'2'!Z19+'3'!Z19+'4'!Z19+'5'!Z19+'6'!Z19+'7'!Z19+'8'!Z19+'9'!Z19+'10'!Z19+'11'!Z19+'12'!Z19+'13'!Z19+'14'!Z19+'16'!Z19+'17'!Z19+'18'!Z19+'19'!Z19+'20'!Z19+'21'!Z19+'23'!Z19+'24'!Z19+'25'!Z19+'26'!Z19+'27'!Z19+'28'!Z19+'30'!Z19+'30'!Z19+'31'!Z19</f>
        <v>0</v>
      </c>
      <c r="AA19" s="32">
        <f>'1'!AA19+'2'!AA19+'3'!AA19+'4'!AA19+'5'!AA19+'6'!AA19+'7'!AA19+'8'!AA19+'9'!AA19+'10'!AA19+'11'!AA19+'12'!AA19+'13'!AA19+'14'!AA19+'16'!AA19+'17'!AA19+'18'!AA19+'19'!AA19+'20'!AA19+'21'!AA19+'23'!AA19+'24'!AA19+'25'!AA19+'26'!AA19+'27'!AA19+'28'!AA19+'30'!AA19+'30'!AA19+'31'!AA19</f>
        <v>60</v>
      </c>
      <c r="AB19" s="204"/>
      <c r="AC19" s="35">
        <f t="shared" si="6"/>
        <v>475315</v>
      </c>
      <c r="AD19" s="204">
        <f t="shared" si="0"/>
        <v>343318</v>
      </c>
      <c r="AE19" s="49">
        <f t="shared" si="1"/>
        <v>9441.2450000000008</v>
      </c>
      <c r="AF19" s="49">
        <f t="shared" si="2"/>
        <v>3261.5209999999997</v>
      </c>
      <c r="AG19" s="36">
        <f t="shared" si="7"/>
        <v>561.54999999999995</v>
      </c>
      <c r="AH19" s="49">
        <f t="shared" si="3"/>
        <v>193.99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9493.4950000000008</v>
      </c>
      <c r="AP19" s="51"/>
      <c r="AQ19" s="40">
        <f>'2'!AQ19+'3'!AQ19+'4'!AQ19+'5'!AQ19+'6'!AQ19+'7'!AQ19+'9'!AQ19+'10'!AQ19+'11'!AQ19+'12'!AQ19+'13'!AQ19+'14'!AQ19+'16'!AQ19+'17'!AQ19+'18'!AQ19+'19'!AQ19+'20'!AQ19+'21'!AQ19+'23'!AQ19+'24'!AQ19+'25'!AQ19+'26'!AQ19+'27'!AQ19+'28'!AQ19+'30'!AQ19+'31'!AQ19</f>
        <v>5192</v>
      </c>
      <c r="AR19" s="64">
        <f>AC19-AE19-AG19-AJ19-AK19-AL19-AM19-AN19-AP19-AQ19</f>
        <v>460120.20500000002</v>
      </c>
      <c r="AS19" s="52">
        <f t="shared" si="4"/>
        <v>3455.5109999999995</v>
      </c>
      <c r="AT19" s="52">
        <f t="shared" si="5"/>
        <v>-1736.4890000000005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04">
        <v>1908446147</v>
      </c>
      <c r="C20" s="204" t="s">
        <v>64</v>
      </c>
      <c r="D20" s="32">
        <f>'1'!D20+'2'!D20+'3'!D20+'4'!D20+'5'!D20+'6'!D20+'7'!D20+'8'!D20+'9'!D20+'10'!D20+'11'!D20+'12'!D20+'13'!D20+'14'!D20+'16'!D20+'17'!D20+'18'!D20+'19'!D20+'20'!D20+'21'!D20+'23'!D20+'24'!D20+'25'!D20+'26'!D20+'27'!D20+'28'!D20+'30'!D20+'30'!D20+'31'!D20</f>
        <v>199311</v>
      </c>
      <c r="E20" s="32">
        <f>'1'!E20+'2'!E20+'3'!E20+'4'!E20+'5'!E20+'6'!E20+'7'!E20+'8'!E20+'9'!E20+'10'!E20+'11'!E20+'12'!E20+'13'!E20+'14'!E20+'16'!E20+'17'!E20+'18'!E20+'19'!E20+'20'!E20+'21'!E20+'23'!E20+'24'!E20+'25'!E20+'26'!E20+'27'!E20+'28'!E20+'30'!E20+'30'!E20+'31'!E20</f>
        <v>0</v>
      </c>
      <c r="F20" s="32">
        <f>'1'!F20+'2'!F20+'3'!F20+'4'!F20+'5'!F20+'6'!F20+'7'!F20+'8'!F20+'9'!F20+'10'!F20+'11'!F20+'12'!F20+'13'!F20+'14'!F20+'16'!F20+'17'!F20+'18'!F20+'19'!F20+'20'!F20+'21'!F20+'23'!F20+'24'!F20+'25'!F20+'26'!F20+'27'!F20+'28'!F20+'30'!F20+'30'!F20+'31'!F20</f>
        <v>0</v>
      </c>
      <c r="G20" s="32">
        <f>'1'!G20+'2'!G20+'3'!G20+'4'!G20+'5'!G20+'6'!G20+'7'!G20+'8'!G20+'9'!G20+'10'!G20+'11'!G20+'12'!G20+'13'!G20+'14'!G20+'16'!G20+'17'!G20+'18'!G20+'19'!G20+'20'!G20+'21'!G20+'23'!G20+'24'!G20+'25'!G20+'26'!G20+'27'!G20+'28'!G20+'30'!G20+'30'!G20+'31'!G20</f>
        <v>0</v>
      </c>
      <c r="H20" s="32">
        <f>'1'!H20+'2'!H20+'3'!H20+'4'!H20+'5'!H20+'6'!H20+'7'!H20+'8'!H20+'9'!H20+'10'!H20+'11'!H20+'12'!H20+'13'!H20+'14'!H20+'16'!H20+'17'!H20+'18'!H20+'19'!H20+'20'!H20+'21'!H20+'23'!H20+'24'!H20+'25'!H20+'26'!H20+'27'!H20+'28'!H20+'30'!H20+'30'!H20+'31'!H20</f>
        <v>0</v>
      </c>
      <c r="I20" s="32">
        <f>'1'!I20+'2'!I20+'3'!I20+'4'!I20+'5'!I20+'6'!I20+'7'!I20+'8'!I20+'9'!I20+'10'!I20+'11'!I20+'12'!I20+'13'!I20+'14'!I20+'16'!I20+'17'!I20+'18'!I20+'19'!I20+'20'!I20+'21'!I20+'23'!I20+'24'!I20+'25'!I20+'26'!I20+'27'!I20+'28'!I20+'30'!I20+'30'!I20+'31'!I20</f>
        <v>0</v>
      </c>
      <c r="J20" s="32">
        <f>'1'!J20+'2'!J20+'3'!J20+'4'!J20+'5'!J20+'6'!J20+'7'!J20+'8'!J20+'9'!J20+'10'!J20+'11'!J20+'12'!J20+'13'!J20+'14'!J20+'16'!J20+'17'!J20+'18'!J20+'19'!J20+'20'!J20+'21'!J20+'23'!J20+'24'!J20+'25'!J20+'26'!J20+'27'!J20+'28'!J20+'30'!J20+'30'!J20+'31'!J20</f>
        <v>0</v>
      </c>
      <c r="K20" s="32">
        <f>'1'!K20+'2'!K20+'3'!K20+'4'!K20+'5'!K20+'6'!K20+'7'!K20+'8'!K20+'9'!K20+'10'!K20+'11'!K20+'12'!K20+'13'!K20+'14'!K20+'16'!K20+'17'!K20+'18'!K20+'19'!K20+'20'!K20+'21'!K20+'23'!K20+'24'!K20+'25'!K20+'26'!K20+'27'!K20+'28'!K20+'30'!K20+'30'!K20+'31'!K20</f>
        <v>200</v>
      </c>
      <c r="L20" s="32">
        <f>'1'!L20+'2'!L20+'3'!L20+'4'!L20+'5'!L20+'6'!L20+'7'!L20+'8'!L20+'9'!L20+'10'!L20+'11'!L20+'12'!L20+'13'!L20+'14'!L20+'16'!L20+'17'!L20+'18'!L20+'19'!L20+'20'!L20+'21'!L20+'23'!L20+'24'!L20+'25'!L20+'26'!L20+'27'!L20+'28'!L20+'30'!L20+'30'!L20+'31'!L20</f>
        <v>0</v>
      </c>
      <c r="M20" s="32">
        <f>'1'!M20+'2'!M20+'3'!M20+'4'!M20+'5'!M20+'6'!M20+'7'!M20+'8'!M20+'9'!M20+'10'!M20+'11'!M20+'12'!M20+'13'!M20+'14'!M20+'16'!M20+'17'!M20+'18'!M20+'19'!M20+'20'!M20+'21'!M20+'23'!M20+'24'!M20+'25'!M20+'26'!M20+'27'!M20+'28'!M20+'30'!M20+'30'!M20+'31'!M20</f>
        <v>200</v>
      </c>
      <c r="N20" s="32">
        <f>'1'!N20+'2'!N20+'3'!N20+'4'!N20+'5'!N20+'6'!N20+'7'!N20+'8'!N20+'9'!N20+'10'!N20+'11'!N20+'12'!N20+'13'!N20+'14'!N20+'16'!N20+'17'!N20+'18'!N20+'19'!N20+'20'!N20+'21'!N20+'23'!N20+'24'!N20+'25'!N20+'26'!N20+'27'!N20+'28'!N20+'30'!N20+'30'!N20+'31'!N20</f>
        <v>0</v>
      </c>
      <c r="O20" s="32">
        <f>'1'!O20+'2'!O20+'3'!O20+'4'!O20+'5'!O20+'6'!O20+'7'!O20+'8'!O20+'9'!O20+'10'!O20+'11'!O20+'12'!O20+'13'!O20+'14'!O20+'16'!O20+'17'!O20+'18'!O20+'19'!O20+'20'!O20+'21'!O20+'23'!O20+'24'!O20+'25'!O20+'26'!O20+'27'!O20+'28'!O20+'30'!O20+'30'!O20+'31'!O20</f>
        <v>0</v>
      </c>
      <c r="P20" s="32">
        <f>'1'!P20+'2'!P20+'3'!P20+'4'!P20+'5'!P20+'6'!P20+'7'!P20+'8'!P20+'9'!P20+'10'!P20+'11'!P20+'12'!P20+'13'!P20+'14'!P20+'16'!P20+'17'!P20+'18'!P20+'19'!P20+'20'!P20+'21'!P20+'23'!P20+'24'!P20+'25'!P20+'26'!P20+'27'!P20+'28'!P20+'30'!P20+'30'!P20+'31'!P20</f>
        <v>700</v>
      </c>
      <c r="Q20" s="32">
        <f>'1'!Q20+'2'!Q20+'3'!Q20+'4'!Q20+'5'!Q20+'6'!Q20+'7'!Q20+'8'!Q20+'9'!Q20+'10'!Q20+'11'!Q20+'12'!Q20+'13'!Q20+'14'!Q20+'16'!Q20+'17'!Q20+'18'!Q20+'19'!Q20+'20'!Q20+'21'!Q20+'23'!Q20+'24'!Q20+'25'!Q20+'26'!Q20+'27'!Q20+'28'!Q20+'30'!Q20+'30'!Q20+'31'!Q20</f>
        <v>0</v>
      </c>
      <c r="R20" s="32">
        <f>'1'!R20+'2'!R20+'3'!R20+'4'!R20+'5'!R20+'6'!R20+'7'!R20+'8'!R20+'9'!R20+'10'!R20+'11'!R20+'12'!R20+'13'!R20+'14'!R20+'16'!R20+'17'!R20+'18'!R20+'19'!R20+'20'!R20+'21'!R20+'23'!R20+'24'!R20+'25'!R20+'26'!R20+'27'!R20+'28'!R20+'30'!R20+'30'!R20+'31'!R20</f>
        <v>0</v>
      </c>
      <c r="S20" s="32">
        <f>'1'!S20+'2'!S20+'3'!S20+'4'!S20+'5'!S20+'6'!S20+'7'!S20+'8'!S20+'9'!S20+'10'!S20+'11'!S20+'12'!S20+'13'!S20+'14'!S20+'16'!S20+'17'!S20+'18'!S20+'19'!S20+'20'!S20+'21'!S20+'23'!S20+'24'!S20+'25'!S20+'26'!S20+'27'!S20+'28'!S20+'30'!S20+'30'!S20+'31'!S20</f>
        <v>160</v>
      </c>
      <c r="T20" s="32">
        <f>'1'!T20+'2'!T20+'3'!T20+'4'!T20+'5'!T20+'6'!T20+'7'!T20+'8'!T20+'9'!T20+'10'!T20+'11'!T20+'12'!T20+'13'!T20+'14'!T20+'16'!T20+'17'!T20+'18'!T20+'19'!T20+'20'!T20+'21'!T20+'23'!T20+'24'!T20+'25'!T20+'26'!T20+'27'!T20+'28'!T20+'30'!T20+'30'!T20+'31'!T20</f>
        <v>0</v>
      </c>
      <c r="U20" s="32">
        <f>'1'!U20+'2'!U20+'3'!U20+'4'!U20+'5'!U20+'6'!U20+'7'!U20+'8'!U20+'9'!U20+'10'!U20+'11'!U20+'12'!U20+'13'!U20+'14'!U20+'16'!U20+'17'!U20+'18'!U20+'19'!U20+'20'!U20+'21'!U20+'23'!U20+'24'!U20+'25'!U20+'26'!U20+'27'!U20+'28'!U20+'30'!U20+'30'!U20+'31'!U20</f>
        <v>0</v>
      </c>
      <c r="V20" s="32">
        <f>'1'!V20+'2'!V20+'3'!V20+'4'!V20+'5'!V20+'6'!V20+'7'!V20+'8'!V20+'9'!V20+'10'!V20+'11'!V20+'12'!V20+'13'!V20+'14'!V20+'16'!V20+'17'!V20+'18'!V20+'19'!V20+'20'!V20+'21'!V20+'23'!V20+'24'!V20+'25'!V20+'26'!V20+'27'!V20+'28'!V20+'30'!V20+'30'!V20+'31'!V20</f>
        <v>0</v>
      </c>
      <c r="W20" s="32">
        <f>'1'!W20+'2'!W20+'3'!W20+'4'!W20+'5'!W20+'6'!W20+'7'!W20+'8'!W20+'9'!W20+'10'!W20+'11'!W20+'12'!W20+'13'!W20+'14'!W20+'16'!W20+'17'!W20+'18'!W20+'19'!W20+'20'!W20+'21'!W20+'23'!W20+'24'!W20+'25'!W20+'26'!W20+'27'!W20+'28'!W20+'30'!W20+'30'!W20+'31'!W20</f>
        <v>0</v>
      </c>
      <c r="X20" s="32">
        <f>'1'!X20+'2'!X20+'3'!X20+'4'!X20+'5'!X20+'6'!X20+'7'!X20+'8'!X20+'9'!X20+'10'!X20+'11'!X20+'12'!X20+'13'!X20+'14'!X20+'16'!X20+'17'!X20+'18'!X20+'19'!X20+'20'!X20+'21'!X20+'23'!X20+'24'!X20+'25'!X20+'26'!X20+'27'!X20+'28'!X20+'30'!X20+'30'!X20+'31'!X20</f>
        <v>0</v>
      </c>
      <c r="Y20" s="32">
        <f>'1'!Y20+'2'!Y20+'3'!Y20+'4'!Y20+'5'!Y20+'6'!Y20+'7'!Y20+'8'!Y20+'9'!Y20+'10'!Y20+'11'!Y20+'12'!Y20+'13'!Y20+'14'!Y20+'16'!Y20+'17'!Y20+'18'!Y20+'19'!Y20+'20'!Y20+'21'!Y20+'23'!Y20+'24'!Y20+'25'!Y20+'26'!Y20+'27'!Y20+'28'!Y20+'30'!Y20+'30'!Y20+'31'!Y20</f>
        <v>0</v>
      </c>
      <c r="Z20" s="32">
        <f>'1'!Z20+'2'!Z20+'3'!Z20+'4'!Z20+'5'!Z20+'6'!Z20+'7'!Z20+'8'!Z20+'9'!Z20+'10'!Z20+'11'!Z20+'12'!Z20+'13'!Z20+'14'!Z20+'16'!Z20+'17'!Z20+'18'!Z20+'19'!Z20+'20'!Z20+'21'!Z20+'23'!Z20+'24'!Z20+'25'!Z20+'26'!Z20+'27'!Z20+'28'!Z20+'30'!Z20+'30'!Z20+'31'!Z20</f>
        <v>0</v>
      </c>
      <c r="AA20" s="32">
        <f>'1'!AA20+'2'!AA20+'3'!AA20+'4'!AA20+'5'!AA20+'6'!AA20+'7'!AA20+'8'!AA20+'9'!AA20+'10'!AA20+'11'!AA20+'12'!AA20+'13'!AA20+'14'!AA20+'16'!AA20+'17'!AA20+'18'!AA20+'19'!AA20+'20'!AA20+'21'!AA20+'23'!AA20+'24'!AA20+'25'!AA20+'26'!AA20+'27'!AA20+'28'!AA20+'30'!AA20+'30'!AA20+'31'!AA20</f>
        <v>55</v>
      </c>
      <c r="AB20" s="204"/>
      <c r="AC20" s="35">
        <f t="shared" si="6"/>
        <v>252181</v>
      </c>
      <c r="AD20" s="204">
        <f t="shared" si="0"/>
        <v>199311</v>
      </c>
      <c r="AE20" s="49">
        <f t="shared" si="1"/>
        <v>5481.0524999999998</v>
      </c>
      <c r="AF20" s="49">
        <f t="shared" si="2"/>
        <v>1893.4545000000001</v>
      </c>
      <c r="AG20" s="36">
        <f t="shared" si="7"/>
        <v>338.25</v>
      </c>
      <c r="AH20" s="49">
        <f t="shared" si="3"/>
        <v>116.85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5511.3024999999998</v>
      </c>
      <c r="AP20" s="51"/>
      <c r="AQ20" s="40">
        <f>'2'!AQ20+'3'!AQ20+'4'!AQ20+'5'!AQ20+'6'!AQ20+'7'!AQ20+'9'!AQ20+'10'!AQ20+'11'!AQ20+'12'!AQ20+'13'!AQ20+'14'!AQ20+'16'!AQ20+'17'!AQ20+'18'!AQ20+'19'!AQ20+'20'!AQ20+'21'!AQ20+'23'!AQ20+'24'!AQ20+'25'!AQ20+'26'!AQ20+'27'!AQ20+'28'!AQ20+'30'!AQ20+'31'!AQ20</f>
        <v>2441</v>
      </c>
      <c r="AR20" s="64">
        <f>AC20-AE20-AG20-AJ20-AK20-AL20-AM20-AN20-AP20-AQ20</f>
        <v>243920.69750000001</v>
      </c>
      <c r="AS20" s="52">
        <f>AF20+AH20+AI20</f>
        <v>2010.3045</v>
      </c>
      <c r="AT20" s="52">
        <f>AS20-AQ20-AN20</f>
        <v>-430.69550000000004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04">
        <v>1908446148</v>
      </c>
      <c r="C21" s="204" t="s">
        <v>59</v>
      </c>
      <c r="D21" s="32">
        <f>'1'!D21+'2'!D21+'3'!D21+'4'!D21+'5'!D21+'6'!D21+'7'!D21+'8'!D21+'9'!D21+'10'!D21+'11'!D21+'12'!D21+'13'!D21+'14'!D21+'16'!D21+'17'!D21+'18'!D21+'19'!D21+'20'!D21+'21'!D21+'23'!D21+'24'!D21+'25'!D21+'26'!D21+'27'!D21+'28'!D21+'30'!D21+'30'!D21+'31'!D21</f>
        <v>153111</v>
      </c>
      <c r="E21" s="32">
        <f>'1'!E21+'2'!E21+'3'!E21+'4'!E21+'5'!E21+'6'!E21+'7'!E21+'8'!E21+'9'!E21+'10'!E21+'11'!E21+'12'!E21+'13'!E21+'14'!E21+'16'!E21+'17'!E21+'18'!E21+'19'!E21+'20'!E21+'21'!E21+'23'!E21+'24'!E21+'25'!E21+'26'!E21+'27'!E21+'28'!E21+'30'!E21+'30'!E21+'31'!E21</f>
        <v>0</v>
      </c>
      <c r="F21" s="32">
        <f>'1'!F21+'2'!F21+'3'!F21+'4'!F21+'5'!F21+'6'!F21+'7'!F21+'8'!F21+'9'!F21+'10'!F21+'11'!F21+'12'!F21+'13'!F21+'14'!F21+'16'!F21+'17'!F21+'18'!F21+'19'!F21+'20'!F21+'21'!F21+'23'!F21+'24'!F21+'25'!F21+'26'!F21+'27'!F21+'28'!F21+'30'!F21+'30'!F21+'31'!F21</f>
        <v>0</v>
      </c>
      <c r="G21" s="32">
        <f>'1'!G21+'2'!G21+'3'!G21+'4'!G21+'5'!G21+'6'!G21+'7'!G21+'8'!G21+'9'!G21+'10'!G21+'11'!G21+'12'!G21+'13'!G21+'14'!G21+'16'!G21+'17'!G21+'18'!G21+'19'!G21+'20'!G21+'21'!G21+'23'!G21+'24'!G21+'25'!G21+'26'!G21+'27'!G21+'28'!G21+'30'!G21+'30'!G21+'31'!G21</f>
        <v>0</v>
      </c>
      <c r="H21" s="32">
        <f>'1'!H21+'2'!H21+'3'!H21+'4'!H21+'5'!H21+'6'!H21+'7'!H21+'8'!H21+'9'!H21+'10'!H21+'11'!H21+'12'!H21+'13'!H21+'14'!H21+'16'!H21+'17'!H21+'18'!H21+'19'!H21+'20'!H21+'21'!H21+'23'!H21+'24'!H21+'25'!H21+'26'!H21+'27'!H21+'28'!H21+'30'!H21+'30'!H21+'31'!H21</f>
        <v>0</v>
      </c>
      <c r="I21" s="32">
        <f>'1'!I21+'2'!I21+'3'!I21+'4'!I21+'5'!I21+'6'!I21+'7'!I21+'8'!I21+'9'!I21+'10'!I21+'11'!I21+'12'!I21+'13'!I21+'14'!I21+'16'!I21+'17'!I21+'18'!I21+'19'!I21+'20'!I21+'21'!I21+'23'!I21+'24'!I21+'25'!I21+'26'!I21+'27'!I21+'28'!I21+'30'!I21+'30'!I21+'31'!I21</f>
        <v>0</v>
      </c>
      <c r="J21" s="32">
        <f>'1'!J21+'2'!J21+'3'!J21+'4'!J21+'5'!J21+'6'!J21+'7'!J21+'8'!J21+'9'!J21+'10'!J21+'11'!J21+'12'!J21+'13'!J21+'14'!J21+'16'!J21+'17'!J21+'18'!J21+'19'!J21+'20'!J21+'21'!J21+'23'!J21+'24'!J21+'25'!J21+'26'!J21+'27'!J21+'28'!J21+'30'!J21+'30'!J21+'31'!J21</f>
        <v>0</v>
      </c>
      <c r="K21" s="32">
        <f>'1'!K21+'2'!K21+'3'!K21+'4'!K21+'5'!K21+'6'!K21+'7'!K21+'8'!K21+'9'!K21+'10'!K21+'11'!K21+'12'!K21+'13'!K21+'14'!K21+'16'!K21+'17'!K21+'18'!K21+'19'!K21+'20'!K21+'21'!K21+'23'!K21+'24'!K21+'25'!K21+'26'!K21+'27'!K21+'28'!K21+'30'!K21+'30'!K21+'31'!K21</f>
        <v>260</v>
      </c>
      <c r="L21" s="32">
        <f>'1'!L21+'2'!L21+'3'!L21+'4'!L21+'5'!L21+'6'!L21+'7'!L21+'8'!L21+'9'!L21+'10'!L21+'11'!L21+'12'!L21+'13'!L21+'14'!L21+'16'!L21+'17'!L21+'18'!L21+'19'!L21+'20'!L21+'21'!L21+'23'!L21+'24'!L21+'25'!L21+'26'!L21+'27'!L21+'28'!L21+'30'!L21+'30'!L21+'31'!L21</f>
        <v>0</v>
      </c>
      <c r="M21" s="32">
        <f>'1'!M21+'2'!M21+'3'!M21+'4'!M21+'5'!M21+'6'!M21+'7'!M21+'8'!M21+'9'!M21+'10'!M21+'11'!M21+'12'!M21+'13'!M21+'14'!M21+'16'!M21+'17'!M21+'18'!M21+'19'!M21+'20'!M21+'21'!M21+'23'!M21+'24'!M21+'25'!M21+'26'!M21+'27'!M21+'28'!M21+'30'!M21+'30'!M21+'31'!M21</f>
        <v>300</v>
      </c>
      <c r="N21" s="32">
        <f>'1'!N21+'2'!N21+'3'!N21+'4'!N21+'5'!N21+'6'!N21+'7'!N21+'8'!N21+'9'!N21+'10'!N21+'11'!N21+'12'!N21+'13'!N21+'14'!N21+'16'!N21+'17'!N21+'18'!N21+'19'!N21+'20'!N21+'21'!N21+'23'!N21+'24'!N21+'25'!N21+'26'!N21+'27'!N21+'28'!N21+'30'!N21+'30'!N21+'31'!N21</f>
        <v>0</v>
      </c>
      <c r="O21" s="32">
        <f>'1'!O21+'2'!O21+'3'!O21+'4'!O21+'5'!O21+'6'!O21+'7'!O21+'8'!O21+'9'!O21+'10'!O21+'11'!O21+'12'!O21+'13'!O21+'14'!O21+'16'!O21+'17'!O21+'18'!O21+'19'!O21+'20'!O21+'21'!O21+'23'!O21+'24'!O21+'25'!O21+'26'!O21+'27'!O21+'28'!O21+'30'!O21+'30'!O21+'31'!O21</f>
        <v>20</v>
      </c>
      <c r="P21" s="32">
        <f>'1'!P21+'2'!P21+'3'!P21+'4'!P21+'5'!P21+'6'!P21+'7'!P21+'8'!P21+'9'!P21+'10'!P21+'11'!P21+'12'!P21+'13'!P21+'14'!P21+'16'!P21+'17'!P21+'18'!P21+'19'!P21+'20'!P21+'21'!P21+'23'!P21+'24'!P21+'25'!P21+'26'!P21+'27'!P21+'28'!P21+'30'!P21+'30'!P21+'31'!P21</f>
        <v>640</v>
      </c>
      <c r="Q21" s="32">
        <f>'1'!Q21+'2'!Q21+'3'!Q21+'4'!Q21+'5'!Q21+'6'!Q21+'7'!Q21+'8'!Q21+'9'!Q21+'10'!Q21+'11'!Q21+'12'!Q21+'13'!Q21+'14'!Q21+'16'!Q21+'17'!Q21+'18'!Q21+'19'!Q21+'20'!Q21+'21'!Q21+'23'!Q21+'24'!Q21+'25'!Q21+'26'!Q21+'27'!Q21+'28'!Q21+'30'!Q21+'30'!Q21+'31'!Q21</f>
        <v>0</v>
      </c>
      <c r="R21" s="32">
        <f>'1'!R21+'2'!R21+'3'!R21+'4'!R21+'5'!R21+'6'!R21+'7'!R21+'8'!R21+'9'!R21+'10'!R21+'11'!R21+'12'!R21+'13'!R21+'14'!R21+'16'!R21+'17'!R21+'18'!R21+'19'!R21+'20'!R21+'21'!R21+'23'!R21+'24'!R21+'25'!R21+'26'!R21+'27'!R21+'28'!R21+'30'!R21+'30'!R21+'31'!R21</f>
        <v>0</v>
      </c>
      <c r="S21" s="32">
        <f>'1'!S21+'2'!S21+'3'!S21+'4'!S21+'5'!S21+'6'!S21+'7'!S21+'8'!S21+'9'!S21+'10'!S21+'11'!S21+'12'!S21+'13'!S21+'14'!S21+'16'!S21+'17'!S21+'18'!S21+'19'!S21+'20'!S21+'21'!S21+'23'!S21+'24'!S21+'25'!S21+'26'!S21+'27'!S21+'28'!S21+'30'!S21+'30'!S21+'31'!S21</f>
        <v>250</v>
      </c>
      <c r="T21" s="32">
        <f>'1'!T21+'2'!T21+'3'!T21+'4'!T21+'5'!T21+'6'!T21+'7'!T21+'8'!T21+'9'!T21+'10'!T21+'11'!T21+'12'!T21+'13'!T21+'14'!T21+'16'!T21+'17'!T21+'18'!T21+'19'!T21+'20'!T21+'21'!T21+'23'!T21+'24'!T21+'25'!T21+'26'!T21+'27'!T21+'28'!T21+'30'!T21+'30'!T21+'31'!T21</f>
        <v>0</v>
      </c>
      <c r="U21" s="32">
        <f>'1'!U21+'2'!U21+'3'!U21+'4'!U21+'5'!U21+'6'!U21+'7'!U21+'8'!U21+'9'!U21+'10'!U21+'11'!U21+'12'!U21+'13'!U21+'14'!U21+'16'!U21+'17'!U21+'18'!U21+'19'!U21+'20'!U21+'21'!U21+'23'!U21+'24'!U21+'25'!U21+'26'!U21+'27'!U21+'28'!U21+'30'!U21+'30'!U21+'31'!U21</f>
        <v>0</v>
      </c>
      <c r="V21" s="32">
        <f>'1'!V21+'2'!V21+'3'!V21+'4'!V21+'5'!V21+'6'!V21+'7'!V21+'8'!V21+'9'!V21+'10'!V21+'11'!V21+'12'!V21+'13'!V21+'14'!V21+'16'!V21+'17'!V21+'18'!V21+'19'!V21+'20'!V21+'21'!V21+'23'!V21+'24'!V21+'25'!V21+'26'!V21+'27'!V21+'28'!V21+'30'!V21+'30'!V21+'31'!V21</f>
        <v>0</v>
      </c>
      <c r="W21" s="32">
        <f>'1'!W21+'2'!W21+'3'!W21+'4'!W21+'5'!W21+'6'!W21+'7'!W21+'8'!W21+'9'!W21+'10'!W21+'11'!W21+'12'!W21+'13'!W21+'14'!W21+'16'!W21+'17'!W21+'18'!W21+'19'!W21+'20'!W21+'21'!W21+'23'!W21+'24'!W21+'25'!W21+'26'!W21+'27'!W21+'28'!W21+'30'!W21+'30'!W21+'31'!W21</f>
        <v>0</v>
      </c>
      <c r="X21" s="32">
        <f>'1'!X21+'2'!X21+'3'!X21+'4'!X21+'5'!X21+'6'!X21+'7'!X21+'8'!X21+'9'!X21+'10'!X21+'11'!X21+'12'!X21+'13'!X21+'14'!X21+'16'!X21+'17'!X21+'18'!X21+'19'!X21+'20'!X21+'21'!X21+'23'!X21+'24'!X21+'25'!X21+'26'!X21+'27'!X21+'28'!X21+'30'!X21+'30'!X21+'31'!X21</f>
        <v>0</v>
      </c>
      <c r="Y21" s="32">
        <f>'1'!Y21+'2'!Y21+'3'!Y21+'4'!Y21+'5'!Y21+'6'!Y21+'7'!Y21+'8'!Y21+'9'!Y21+'10'!Y21+'11'!Y21+'12'!Y21+'13'!Y21+'14'!Y21+'16'!Y21+'17'!Y21+'18'!Y21+'19'!Y21+'20'!Y21+'21'!Y21+'23'!Y21+'24'!Y21+'25'!Y21+'26'!Y21+'27'!Y21+'28'!Y21+'30'!Y21+'30'!Y21+'31'!Y21</f>
        <v>0</v>
      </c>
      <c r="Z21" s="32">
        <f>'1'!Z21+'2'!Z21+'3'!Z21+'4'!Z21+'5'!Z21+'6'!Z21+'7'!Z21+'8'!Z21+'9'!Z21+'10'!Z21+'11'!Z21+'12'!Z21+'13'!Z21+'14'!Z21+'16'!Z21+'17'!Z21+'18'!Z21+'19'!Z21+'20'!Z21+'21'!Z21+'23'!Z21+'24'!Z21+'25'!Z21+'26'!Z21+'27'!Z21+'28'!Z21+'30'!Z21+'30'!Z21+'31'!Z21</f>
        <v>1</v>
      </c>
      <c r="AA21" s="32">
        <f>'1'!AA21+'2'!AA21+'3'!AA21+'4'!AA21+'5'!AA21+'6'!AA21+'7'!AA21+'8'!AA21+'9'!AA21+'10'!AA21+'11'!AA21+'12'!AA21+'13'!AA21+'14'!AA21+'16'!AA21+'17'!AA21+'18'!AA21+'19'!AA21+'20'!AA21+'21'!AA21+'23'!AA21+'24'!AA21+'25'!AA21+'26'!AA21+'27'!AA21+'28'!AA21+'30'!AA21+'30'!AA21+'31'!AA21</f>
        <v>13</v>
      </c>
      <c r="AB21" s="204"/>
      <c r="AC21" s="35">
        <f t="shared" si="6"/>
        <v>217558</v>
      </c>
      <c r="AD21" s="204">
        <f t="shared" si="0"/>
        <v>153111</v>
      </c>
      <c r="AE21" s="49">
        <f t="shared" si="1"/>
        <v>4210.5524999999998</v>
      </c>
      <c r="AF21" s="49">
        <f t="shared" si="2"/>
        <v>1454.5545</v>
      </c>
      <c r="AG21" s="36">
        <f t="shared" si="7"/>
        <v>388.85</v>
      </c>
      <c r="AH21" s="49">
        <f t="shared" si="3"/>
        <v>134.32999999999998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4244.1025</v>
      </c>
      <c r="AP21" s="51"/>
      <c r="AQ21" s="40">
        <f>'2'!AQ21+'3'!AQ21+'4'!AQ21+'5'!AQ21+'6'!AQ21+'7'!AQ21+'9'!AQ21+'10'!AQ21+'11'!AQ21+'12'!AQ21+'13'!AQ21+'14'!AQ21+'16'!AQ21+'17'!AQ21+'18'!AQ21+'19'!AQ21+'20'!AQ21+'21'!AQ21+'23'!AQ21+'24'!AQ21+'25'!AQ21+'26'!AQ21+'27'!AQ21+'28'!AQ21+'30'!AQ21+'31'!AQ21</f>
        <v>1586</v>
      </c>
      <c r="AR21" s="65">
        <f t="shared" si="10"/>
        <v>211372.5975</v>
      </c>
      <c r="AS21" s="52">
        <f t="shared" ref="AS21:AS27" si="11">AF21+AH21+AI21</f>
        <v>1588.8844999999999</v>
      </c>
      <c r="AT21" s="52">
        <f t="shared" ref="AT21:AT27" si="12">AS21-AQ21-AN21</f>
        <v>2.884499999999889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04">
        <v>1908446149</v>
      </c>
      <c r="C22" s="66" t="s">
        <v>65</v>
      </c>
      <c r="D22" s="32">
        <f>'1'!D22+'2'!D22+'3'!D22+'4'!D22+'5'!D22+'6'!D22+'7'!D22+'8'!D22+'9'!D22+'10'!D22+'11'!D22+'12'!D22+'13'!D22+'14'!D22+'16'!D22+'17'!D22+'18'!D22+'19'!D22+'20'!D22+'21'!D22+'23'!D22+'24'!D22+'25'!D22+'26'!D22+'27'!D22+'28'!D22+'30'!D22+'30'!D22+'31'!D22</f>
        <v>467479</v>
      </c>
      <c r="E22" s="32">
        <f>'1'!E22+'2'!E22+'3'!E22+'4'!E22+'5'!E22+'6'!E22+'7'!E22+'8'!E22+'9'!E22+'10'!E22+'11'!E22+'12'!E22+'13'!E22+'14'!E22+'16'!E22+'17'!E22+'18'!E22+'19'!E22+'20'!E22+'21'!E22+'23'!E22+'24'!E22+'25'!E22+'26'!E22+'27'!E22+'28'!E22+'30'!E22+'30'!E22+'31'!E22</f>
        <v>0</v>
      </c>
      <c r="F22" s="32">
        <f>'1'!F22+'2'!F22+'3'!F22+'4'!F22+'5'!F22+'6'!F22+'7'!F22+'8'!F22+'9'!F22+'10'!F22+'11'!F22+'12'!F22+'13'!F22+'14'!F22+'16'!F22+'17'!F22+'18'!F22+'19'!F22+'20'!F22+'21'!F22+'23'!F22+'24'!F22+'25'!F22+'26'!F22+'27'!F22+'28'!F22+'30'!F22+'30'!F22+'31'!F22</f>
        <v>0</v>
      </c>
      <c r="G22" s="32">
        <f>'1'!G22+'2'!G22+'3'!G22+'4'!G22+'5'!G22+'6'!G22+'7'!G22+'8'!G22+'9'!G22+'10'!G22+'11'!G22+'12'!G22+'13'!G22+'14'!G22+'16'!G22+'17'!G22+'18'!G22+'19'!G22+'20'!G22+'21'!G22+'23'!G22+'24'!G22+'25'!G22+'26'!G22+'27'!G22+'28'!G22+'30'!G22+'30'!G22+'31'!G22</f>
        <v>0</v>
      </c>
      <c r="H22" s="32">
        <f>'1'!H22+'2'!H22+'3'!H22+'4'!H22+'5'!H22+'6'!H22+'7'!H22+'8'!H22+'9'!H22+'10'!H22+'11'!H22+'12'!H22+'13'!H22+'14'!H22+'16'!H22+'17'!H22+'18'!H22+'19'!H22+'20'!H22+'21'!H22+'23'!H22+'24'!H22+'25'!H22+'26'!H22+'27'!H22+'28'!H22+'30'!H22+'30'!H22+'31'!H22</f>
        <v>0</v>
      </c>
      <c r="I22" s="32">
        <f>'1'!I22+'2'!I22+'3'!I22+'4'!I22+'5'!I22+'6'!I22+'7'!I22+'8'!I22+'9'!I22+'10'!I22+'11'!I22+'12'!I22+'13'!I22+'14'!I22+'16'!I22+'17'!I22+'18'!I22+'19'!I22+'20'!I22+'21'!I22+'23'!I22+'24'!I22+'25'!I22+'26'!I22+'27'!I22+'28'!I22+'30'!I22+'30'!I22+'31'!I22</f>
        <v>0</v>
      </c>
      <c r="J22" s="32">
        <f>'1'!J22+'2'!J22+'3'!J22+'4'!J22+'5'!J22+'6'!J22+'7'!J22+'8'!J22+'9'!J22+'10'!J22+'11'!J22+'12'!J22+'13'!J22+'14'!J22+'16'!J22+'17'!J22+'18'!J22+'19'!J22+'20'!J22+'21'!J22+'23'!J22+'24'!J22+'25'!J22+'26'!J22+'27'!J22+'28'!J22+'30'!J22+'30'!J22+'31'!J22</f>
        <v>0</v>
      </c>
      <c r="K22" s="32">
        <f>'1'!K22+'2'!K22+'3'!K22+'4'!K22+'5'!K22+'6'!K22+'7'!K22+'8'!K22+'9'!K22+'10'!K22+'11'!K22+'12'!K22+'13'!K22+'14'!K22+'16'!K22+'17'!K22+'18'!K22+'19'!K22+'20'!K22+'21'!K22+'23'!K22+'24'!K22+'25'!K22+'26'!K22+'27'!K22+'28'!K22+'30'!K22+'30'!K22+'31'!K22</f>
        <v>580</v>
      </c>
      <c r="L22" s="32">
        <f>'1'!L22+'2'!L22+'3'!L22+'4'!L22+'5'!L22+'6'!L22+'7'!L22+'8'!L22+'9'!L22+'10'!L22+'11'!L22+'12'!L22+'13'!L22+'14'!L22+'16'!L22+'17'!L22+'18'!L22+'19'!L22+'20'!L22+'21'!L22+'23'!L22+'24'!L22+'25'!L22+'26'!L22+'27'!L22+'28'!L22+'30'!L22+'30'!L22+'31'!L22</f>
        <v>0</v>
      </c>
      <c r="M22" s="32">
        <f>'1'!M22+'2'!M22+'3'!M22+'4'!M22+'5'!M22+'6'!M22+'7'!M22+'8'!M22+'9'!M22+'10'!M22+'11'!M22+'12'!M22+'13'!M22+'14'!M22+'16'!M22+'17'!M22+'18'!M22+'19'!M22+'20'!M22+'21'!M22+'23'!M22+'24'!M22+'25'!M22+'26'!M22+'27'!M22+'28'!M22+'30'!M22+'30'!M22+'31'!M22</f>
        <v>530</v>
      </c>
      <c r="N22" s="32">
        <f>'1'!N22+'2'!N22+'3'!N22+'4'!N22+'5'!N22+'6'!N22+'7'!N22+'8'!N22+'9'!N22+'10'!N22+'11'!N22+'12'!N22+'13'!N22+'14'!N22+'16'!N22+'17'!N22+'18'!N22+'19'!N22+'20'!N22+'21'!N22+'23'!N22+'24'!N22+'25'!N22+'26'!N22+'27'!N22+'28'!N22+'30'!N22+'30'!N22+'31'!N22</f>
        <v>0</v>
      </c>
      <c r="O22" s="32">
        <f>'1'!O22+'2'!O22+'3'!O22+'4'!O22+'5'!O22+'6'!O22+'7'!O22+'8'!O22+'9'!O22+'10'!O22+'11'!O22+'12'!O22+'13'!O22+'14'!O22+'16'!O22+'17'!O22+'18'!O22+'19'!O22+'20'!O22+'21'!O22+'23'!O22+'24'!O22+'25'!O22+'26'!O22+'27'!O22+'28'!O22+'30'!O22+'30'!O22+'31'!O22</f>
        <v>50</v>
      </c>
      <c r="P22" s="32">
        <f>'1'!P22+'2'!P22+'3'!P22+'4'!P22+'5'!P22+'6'!P22+'7'!P22+'8'!P22+'9'!P22+'10'!P22+'11'!P22+'12'!P22+'13'!P22+'14'!P22+'16'!P22+'17'!P22+'18'!P22+'19'!P22+'20'!P22+'21'!P22+'23'!P22+'24'!P22+'25'!P22+'26'!P22+'27'!P22+'28'!P22+'30'!P22+'30'!P22+'31'!P22</f>
        <v>1020</v>
      </c>
      <c r="Q22" s="32">
        <f>'1'!Q22+'2'!Q22+'3'!Q22+'4'!Q22+'5'!Q22+'6'!Q22+'7'!Q22+'8'!Q22+'9'!Q22+'10'!Q22+'11'!Q22+'12'!Q22+'13'!Q22+'14'!Q22+'16'!Q22+'17'!Q22+'18'!Q22+'19'!Q22+'20'!Q22+'21'!Q22+'23'!Q22+'24'!Q22+'25'!Q22+'26'!Q22+'27'!Q22+'28'!Q22+'30'!Q22+'30'!Q22+'31'!Q22</f>
        <v>0</v>
      </c>
      <c r="R22" s="32">
        <f>'1'!R22+'2'!R22+'3'!R22+'4'!R22+'5'!R22+'6'!R22+'7'!R22+'8'!R22+'9'!R22+'10'!R22+'11'!R22+'12'!R22+'13'!R22+'14'!R22+'16'!R22+'17'!R22+'18'!R22+'19'!R22+'20'!R22+'21'!R22+'23'!R22+'24'!R22+'25'!R22+'26'!R22+'27'!R22+'28'!R22+'30'!R22+'30'!R22+'31'!R22</f>
        <v>0</v>
      </c>
      <c r="S22" s="32">
        <f>'1'!S22+'2'!S22+'3'!S22+'4'!S22+'5'!S22+'6'!S22+'7'!S22+'8'!S22+'9'!S22+'10'!S22+'11'!S22+'12'!S22+'13'!S22+'14'!S22+'16'!S22+'17'!S22+'18'!S22+'19'!S22+'20'!S22+'21'!S22+'23'!S22+'24'!S22+'25'!S22+'26'!S22+'27'!S22+'28'!S22+'30'!S22+'30'!S22+'31'!S22</f>
        <v>255</v>
      </c>
      <c r="T22" s="32">
        <f>'1'!T22+'2'!T22+'3'!T22+'4'!T22+'5'!T22+'6'!T22+'7'!T22+'8'!T22+'9'!T22+'10'!T22+'11'!T22+'12'!T22+'13'!T22+'14'!T22+'16'!T22+'17'!T22+'18'!T22+'19'!T22+'20'!T22+'21'!T22+'23'!T22+'24'!T22+'25'!T22+'26'!T22+'27'!T22+'28'!T22+'30'!T22+'30'!T22+'31'!T22</f>
        <v>0</v>
      </c>
      <c r="U22" s="32">
        <f>'1'!U22+'2'!U22+'3'!U22+'4'!U22+'5'!U22+'6'!U22+'7'!U22+'8'!U22+'9'!U22+'10'!U22+'11'!U22+'12'!U22+'13'!U22+'14'!U22+'16'!U22+'17'!U22+'18'!U22+'19'!U22+'20'!U22+'21'!U22+'23'!U22+'24'!U22+'25'!U22+'26'!U22+'27'!U22+'28'!U22+'30'!U22+'30'!U22+'31'!U22</f>
        <v>0</v>
      </c>
      <c r="V22" s="32">
        <f>'1'!V22+'2'!V22+'3'!V22+'4'!V22+'5'!V22+'6'!V22+'7'!V22+'8'!V22+'9'!V22+'10'!V22+'11'!V22+'12'!V22+'13'!V22+'14'!V22+'16'!V22+'17'!V22+'18'!V22+'19'!V22+'20'!V22+'21'!V22+'23'!V22+'24'!V22+'25'!V22+'26'!V22+'27'!V22+'28'!V22+'30'!V22+'30'!V22+'31'!V22</f>
        <v>0</v>
      </c>
      <c r="W22" s="32">
        <f>'1'!W22+'2'!W22+'3'!W22+'4'!W22+'5'!W22+'6'!W22+'7'!W22+'8'!W22+'9'!W22+'10'!W22+'11'!W22+'12'!W22+'13'!W22+'14'!W22+'16'!W22+'17'!W22+'18'!W22+'19'!W22+'20'!W22+'21'!W22+'23'!W22+'24'!W22+'25'!W22+'26'!W22+'27'!W22+'28'!W22+'30'!W22+'30'!W22+'31'!W22</f>
        <v>0</v>
      </c>
      <c r="X22" s="32">
        <f>'1'!X22+'2'!X22+'3'!X22+'4'!X22+'5'!X22+'6'!X22+'7'!X22+'8'!X22+'9'!X22+'10'!X22+'11'!X22+'12'!X22+'13'!X22+'14'!X22+'16'!X22+'17'!X22+'18'!X22+'19'!X22+'20'!X22+'21'!X22+'23'!X22+'24'!X22+'25'!X22+'26'!X22+'27'!X22+'28'!X22+'30'!X22+'30'!X22+'31'!X22</f>
        <v>0</v>
      </c>
      <c r="Y22" s="32">
        <f>'1'!Y22+'2'!Y22+'3'!Y22+'4'!Y22+'5'!Y22+'6'!Y22+'7'!Y22+'8'!Y22+'9'!Y22+'10'!Y22+'11'!Y22+'12'!Y22+'13'!Y22+'14'!Y22+'16'!Y22+'17'!Y22+'18'!Y22+'19'!Y22+'20'!Y22+'21'!Y22+'23'!Y22+'24'!Y22+'25'!Y22+'26'!Y22+'27'!Y22+'28'!Y22+'30'!Y22+'30'!Y22+'31'!Y22</f>
        <v>0</v>
      </c>
      <c r="Z22" s="32">
        <f>'1'!Z22+'2'!Z22+'3'!Z22+'4'!Z22+'5'!Z22+'6'!Z22+'7'!Z22+'8'!Z22+'9'!Z22+'10'!Z22+'11'!Z22+'12'!Z22+'13'!Z22+'14'!Z22+'16'!Z22+'17'!Z22+'18'!Z22+'19'!Z22+'20'!Z22+'21'!Z22+'23'!Z22+'24'!Z22+'25'!Z22+'26'!Z22+'27'!Z22+'28'!Z22+'30'!Z22+'30'!Z22+'31'!Z22</f>
        <v>5</v>
      </c>
      <c r="AA22" s="32">
        <f>'1'!AA22+'2'!AA22+'3'!AA22+'4'!AA22+'5'!AA22+'6'!AA22+'7'!AA22+'8'!AA22+'9'!AA22+'10'!AA22+'11'!AA22+'12'!AA22+'13'!AA22+'14'!AA22+'16'!AA22+'17'!AA22+'18'!AA22+'19'!AA22+'20'!AA22+'21'!AA22+'23'!AA22+'24'!AA22+'25'!AA22+'26'!AA22+'27'!AA22+'28'!AA22+'30'!AA22+'30'!AA22+'31'!AA22</f>
        <v>90</v>
      </c>
      <c r="AB22" s="204"/>
      <c r="AC22" s="35">
        <f t="shared" si="6"/>
        <v>560049</v>
      </c>
      <c r="AD22" s="204">
        <f t="shared" si="0"/>
        <v>467479</v>
      </c>
      <c r="AE22" s="49">
        <f t="shared" si="1"/>
        <v>12855.672500000001</v>
      </c>
      <c r="AF22" s="49">
        <f t="shared" si="2"/>
        <v>4441.0505000000003</v>
      </c>
      <c r="AG22" s="36">
        <f t="shared" si="7"/>
        <v>729.57500000000005</v>
      </c>
      <c r="AH22" s="49">
        <f t="shared" si="3"/>
        <v>252.035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12915.622499999999</v>
      </c>
      <c r="AP22" s="51"/>
      <c r="AQ22" s="40">
        <f>'2'!AQ22+'3'!AQ22+'4'!AQ22+'5'!AQ22+'6'!AQ22+'7'!AQ22+'9'!AQ22+'10'!AQ22+'11'!AQ22+'12'!AQ22+'13'!AQ22+'14'!AQ22+'16'!AQ22+'17'!AQ22+'18'!AQ22+'19'!AQ22+'20'!AQ22+'21'!AQ22+'23'!AQ22+'24'!AQ22+'25'!AQ22+'26'!AQ22+'27'!AQ22+'28'!AQ22+'30'!AQ22+'31'!AQ22</f>
        <v>4191</v>
      </c>
      <c r="AR22" s="65">
        <f>AC22-AE22-AG22-AJ22-AK22-AL22-AM22-AN22-AP22-AQ22</f>
        <v>542272.75250000006</v>
      </c>
      <c r="AS22" s="52">
        <f>AF22+AH22+AI22</f>
        <v>4693.0855000000001</v>
      </c>
      <c r="AT22" s="52">
        <f>AS22-AQ22-AN22</f>
        <v>502.08550000000014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04">
        <v>1908446150</v>
      </c>
      <c r="C23" s="204" t="s">
        <v>66</v>
      </c>
      <c r="D23" s="32">
        <f>'1'!D23+'2'!D23+'3'!D23+'4'!D23+'5'!D23+'6'!D23+'7'!D23+'8'!D23+'9'!D23+'10'!D23+'11'!D23+'12'!D23+'13'!D23+'14'!D23+'16'!D23+'17'!D23+'18'!D23+'19'!D23+'20'!D23+'21'!D23+'23'!D23+'24'!D23+'25'!D23+'26'!D23+'27'!D23+'28'!D23+'30'!D23+'30'!D23+'31'!D23</f>
        <v>226477</v>
      </c>
      <c r="E23" s="32">
        <f>'1'!E23+'2'!E23+'3'!E23+'4'!E23+'5'!E23+'6'!E23+'7'!E23+'8'!E23+'9'!E23+'10'!E23+'11'!E23+'12'!E23+'13'!E23+'14'!E23+'16'!E23+'17'!E23+'18'!E23+'19'!E23+'20'!E23+'21'!E23+'23'!E23+'24'!E23+'25'!E23+'26'!E23+'27'!E23+'28'!E23+'30'!E23+'30'!E23+'31'!E23</f>
        <v>0</v>
      </c>
      <c r="F23" s="32">
        <f>'1'!F23+'2'!F23+'3'!F23+'4'!F23+'5'!F23+'6'!F23+'7'!F23+'8'!F23+'9'!F23+'10'!F23+'11'!F23+'12'!F23+'13'!F23+'14'!F23+'16'!F23+'17'!F23+'18'!F23+'19'!F23+'20'!F23+'21'!F23+'23'!F23+'24'!F23+'25'!F23+'26'!F23+'27'!F23+'28'!F23+'30'!F23+'30'!F23+'31'!F23</f>
        <v>0</v>
      </c>
      <c r="G23" s="32">
        <f>'1'!G23+'2'!G23+'3'!G23+'4'!G23+'5'!G23+'6'!G23+'7'!G23+'8'!G23+'9'!G23+'10'!G23+'11'!G23+'12'!G23+'13'!G23+'14'!G23+'16'!G23+'17'!G23+'18'!G23+'19'!G23+'20'!G23+'21'!G23+'23'!G23+'24'!G23+'25'!G23+'26'!G23+'27'!G23+'28'!G23+'30'!G23+'30'!G23+'31'!G23</f>
        <v>0</v>
      </c>
      <c r="H23" s="32">
        <f>'1'!H23+'2'!H23+'3'!H23+'4'!H23+'5'!H23+'6'!H23+'7'!H23+'8'!H23+'9'!H23+'10'!H23+'11'!H23+'12'!H23+'13'!H23+'14'!H23+'16'!H23+'17'!H23+'18'!H23+'19'!H23+'20'!H23+'21'!H23+'23'!H23+'24'!H23+'25'!H23+'26'!H23+'27'!H23+'28'!H23+'30'!H23+'30'!H23+'31'!H23</f>
        <v>0</v>
      </c>
      <c r="I23" s="32">
        <f>'1'!I23+'2'!I23+'3'!I23+'4'!I23+'5'!I23+'6'!I23+'7'!I23+'8'!I23+'9'!I23+'10'!I23+'11'!I23+'12'!I23+'13'!I23+'14'!I23+'16'!I23+'17'!I23+'18'!I23+'19'!I23+'20'!I23+'21'!I23+'23'!I23+'24'!I23+'25'!I23+'26'!I23+'27'!I23+'28'!I23+'30'!I23+'30'!I23+'31'!I23</f>
        <v>0</v>
      </c>
      <c r="J23" s="32">
        <f>'1'!J23+'2'!J23+'3'!J23+'4'!J23+'5'!J23+'6'!J23+'7'!J23+'8'!J23+'9'!J23+'10'!J23+'11'!J23+'12'!J23+'13'!J23+'14'!J23+'16'!J23+'17'!J23+'18'!J23+'19'!J23+'20'!J23+'21'!J23+'23'!J23+'24'!J23+'25'!J23+'26'!J23+'27'!J23+'28'!J23+'30'!J23+'30'!J23+'31'!J23</f>
        <v>0</v>
      </c>
      <c r="K23" s="32">
        <f>'1'!K23+'2'!K23+'3'!K23+'4'!K23+'5'!K23+'6'!K23+'7'!K23+'8'!K23+'9'!K23+'10'!K23+'11'!K23+'12'!K23+'13'!K23+'14'!K23+'16'!K23+'17'!K23+'18'!K23+'19'!K23+'20'!K23+'21'!K23+'23'!K23+'24'!K23+'25'!K23+'26'!K23+'27'!K23+'28'!K23+'30'!K23+'30'!K23+'31'!K23</f>
        <v>200</v>
      </c>
      <c r="L23" s="32">
        <f>'1'!L23+'2'!L23+'3'!L23+'4'!L23+'5'!L23+'6'!L23+'7'!L23+'8'!L23+'9'!L23+'10'!L23+'11'!L23+'12'!L23+'13'!L23+'14'!L23+'16'!L23+'17'!L23+'18'!L23+'19'!L23+'20'!L23+'21'!L23+'23'!L23+'24'!L23+'25'!L23+'26'!L23+'27'!L23+'28'!L23+'30'!L23+'30'!L23+'31'!L23</f>
        <v>0</v>
      </c>
      <c r="M23" s="32">
        <f>'1'!M23+'2'!M23+'3'!M23+'4'!M23+'5'!M23+'6'!M23+'7'!M23+'8'!M23+'9'!M23+'10'!M23+'11'!M23+'12'!M23+'13'!M23+'14'!M23+'16'!M23+'17'!M23+'18'!M23+'19'!M23+'20'!M23+'21'!M23+'23'!M23+'24'!M23+'25'!M23+'26'!M23+'27'!M23+'28'!M23+'30'!M23+'30'!M23+'31'!M23</f>
        <v>0</v>
      </c>
      <c r="N23" s="32">
        <f>'1'!N23+'2'!N23+'3'!N23+'4'!N23+'5'!N23+'6'!N23+'7'!N23+'8'!N23+'9'!N23+'10'!N23+'11'!N23+'12'!N23+'13'!N23+'14'!N23+'16'!N23+'17'!N23+'18'!N23+'19'!N23+'20'!N23+'21'!N23+'23'!N23+'24'!N23+'25'!N23+'26'!N23+'27'!N23+'28'!N23+'30'!N23+'30'!N23+'31'!N23</f>
        <v>0</v>
      </c>
      <c r="O23" s="32">
        <f>'1'!O23+'2'!O23+'3'!O23+'4'!O23+'5'!O23+'6'!O23+'7'!O23+'8'!O23+'9'!O23+'10'!O23+'11'!O23+'12'!O23+'13'!O23+'14'!O23+'16'!O23+'17'!O23+'18'!O23+'19'!O23+'20'!O23+'21'!O23+'23'!O23+'24'!O23+'25'!O23+'26'!O23+'27'!O23+'28'!O23+'30'!O23+'30'!O23+'31'!O23</f>
        <v>0</v>
      </c>
      <c r="P23" s="32">
        <f>'1'!P23+'2'!P23+'3'!P23+'4'!P23+'5'!P23+'6'!P23+'7'!P23+'8'!P23+'9'!P23+'10'!P23+'11'!P23+'12'!P23+'13'!P23+'14'!P23+'16'!P23+'17'!P23+'18'!P23+'19'!P23+'20'!P23+'21'!P23+'23'!P23+'24'!P23+'25'!P23+'26'!P23+'27'!P23+'28'!P23+'30'!P23+'30'!P23+'31'!P23</f>
        <v>500</v>
      </c>
      <c r="Q23" s="32">
        <f>'1'!Q23+'2'!Q23+'3'!Q23+'4'!Q23+'5'!Q23+'6'!Q23+'7'!Q23+'8'!Q23+'9'!Q23+'10'!Q23+'11'!Q23+'12'!Q23+'13'!Q23+'14'!Q23+'16'!Q23+'17'!Q23+'18'!Q23+'19'!Q23+'20'!Q23+'21'!Q23+'23'!Q23+'24'!Q23+'25'!Q23+'26'!Q23+'27'!Q23+'28'!Q23+'30'!Q23+'30'!Q23+'31'!Q23</f>
        <v>0</v>
      </c>
      <c r="R23" s="32">
        <f>'1'!R23+'2'!R23+'3'!R23+'4'!R23+'5'!R23+'6'!R23+'7'!R23+'8'!R23+'9'!R23+'10'!R23+'11'!R23+'12'!R23+'13'!R23+'14'!R23+'16'!R23+'17'!R23+'18'!R23+'19'!R23+'20'!R23+'21'!R23+'23'!R23+'24'!R23+'25'!R23+'26'!R23+'27'!R23+'28'!R23+'30'!R23+'30'!R23+'31'!R23</f>
        <v>0</v>
      </c>
      <c r="S23" s="32">
        <f>'1'!S23+'2'!S23+'3'!S23+'4'!S23+'5'!S23+'6'!S23+'7'!S23+'8'!S23+'9'!S23+'10'!S23+'11'!S23+'12'!S23+'13'!S23+'14'!S23+'16'!S23+'17'!S23+'18'!S23+'19'!S23+'20'!S23+'21'!S23+'23'!S23+'24'!S23+'25'!S23+'26'!S23+'27'!S23+'28'!S23+'30'!S23+'30'!S23+'31'!S23</f>
        <v>50</v>
      </c>
      <c r="T23" s="32">
        <f>'1'!T23+'2'!T23+'3'!T23+'4'!T23+'5'!T23+'6'!T23+'7'!T23+'8'!T23+'9'!T23+'10'!T23+'11'!T23+'12'!T23+'13'!T23+'14'!T23+'16'!T23+'17'!T23+'18'!T23+'19'!T23+'20'!T23+'21'!T23+'23'!T23+'24'!T23+'25'!T23+'26'!T23+'27'!T23+'28'!T23+'30'!T23+'30'!T23+'31'!T23</f>
        <v>0</v>
      </c>
      <c r="U23" s="32">
        <f>'1'!U23+'2'!U23+'3'!U23+'4'!U23+'5'!U23+'6'!U23+'7'!U23+'8'!U23+'9'!U23+'10'!U23+'11'!U23+'12'!U23+'13'!U23+'14'!U23+'16'!U23+'17'!U23+'18'!U23+'19'!U23+'20'!U23+'21'!U23+'23'!U23+'24'!U23+'25'!U23+'26'!U23+'27'!U23+'28'!U23+'30'!U23+'30'!U23+'31'!U23</f>
        <v>0</v>
      </c>
      <c r="V23" s="32">
        <f>'1'!V23+'2'!V23+'3'!V23+'4'!V23+'5'!V23+'6'!V23+'7'!V23+'8'!V23+'9'!V23+'10'!V23+'11'!V23+'12'!V23+'13'!V23+'14'!V23+'16'!V23+'17'!V23+'18'!V23+'19'!V23+'20'!V23+'21'!V23+'23'!V23+'24'!V23+'25'!V23+'26'!V23+'27'!V23+'28'!V23+'30'!V23+'30'!V23+'31'!V23</f>
        <v>0</v>
      </c>
      <c r="W23" s="32">
        <f>'1'!W23+'2'!W23+'3'!W23+'4'!W23+'5'!W23+'6'!W23+'7'!W23+'8'!W23+'9'!W23+'10'!W23+'11'!W23+'12'!W23+'13'!W23+'14'!W23+'16'!W23+'17'!W23+'18'!W23+'19'!W23+'20'!W23+'21'!W23+'23'!W23+'24'!W23+'25'!W23+'26'!W23+'27'!W23+'28'!W23+'30'!W23+'30'!W23+'31'!W23</f>
        <v>0</v>
      </c>
      <c r="X23" s="32">
        <f>'1'!X23+'2'!X23+'3'!X23+'4'!X23+'5'!X23+'6'!X23+'7'!X23+'8'!X23+'9'!X23+'10'!X23+'11'!X23+'12'!X23+'13'!X23+'14'!X23+'16'!X23+'17'!X23+'18'!X23+'19'!X23+'20'!X23+'21'!X23+'23'!X23+'24'!X23+'25'!X23+'26'!X23+'27'!X23+'28'!X23+'30'!X23+'30'!X23+'31'!X23</f>
        <v>0</v>
      </c>
      <c r="Y23" s="32">
        <f>'1'!Y23+'2'!Y23+'3'!Y23+'4'!Y23+'5'!Y23+'6'!Y23+'7'!Y23+'8'!Y23+'9'!Y23+'10'!Y23+'11'!Y23+'12'!Y23+'13'!Y23+'14'!Y23+'16'!Y23+'17'!Y23+'18'!Y23+'19'!Y23+'20'!Y23+'21'!Y23+'23'!Y23+'24'!Y23+'25'!Y23+'26'!Y23+'27'!Y23+'28'!Y23+'30'!Y23+'30'!Y23+'31'!Y23</f>
        <v>0</v>
      </c>
      <c r="Z23" s="32">
        <f>'1'!Z23+'2'!Z23+'3'!Z23+'4'!Z23+'5'!Z23+'6'!Z23+'7'!Z23+'8'!Z23+'9'!Z23+'10'!Z23+'11'!Z23+'12'!Z23+'13'!Z23+'14'!Z23+'16'!Z23+'17'!Z23+'18'!Z23+'19'!Z23+'20'!Z23+'21'!Z23+'23'!Z23+'24'!Z23+'25'!Z23+'26'!Z23+'27'!Z23+'28'!Z23+'30'!Z23+'30'!Z23+'31'!Z23</f>
        <v>0</v>
      </c>
      <c r="AA23" s="32">
        <f>'1'!AA23+'2'!AA23+'3'!AA23+'4'!AA23+'5'!AA23+'6'!AA23+'7'!AA23+'8'!AA23+'9'!AA23+'10'!AA23+'11'!AA23+'12'!AA23+'13'!AA23+'14'!AA23+'16'!AA23+'17'!AA23+'18'!AA23+'19'!AA23+'20'!AA23+'21'!AA23+'23'!AA23+'24'!AA23+'25'!AA23+'26'!AA23+'27'!AA23+'28'!AA23+'30'!AA23+'30'!AA23+'31'!AA23</f>
        <v>20</v>
      </c>
      <c r="AB23" s="204"/>
      <c r="AC23" s="35">
        <f t="shared" si="6"/>
        <v>248167</v>
      </c>
      <c r="AD23" s="204">
        <f t="shared" si="0"/>
        <v>226477</v>
      </c>
      <c r="AE23" s="49">
        <f t="shared" si="1"/>
        <v>6228.1175000000003</v>
      </c>
      <c r="AF23" s="49">
        <f t="shared" si="2"/>
        <v>2151.5315000000001</v>
      </c>
      <c r="AG23" s="36">
        <f t="shared" si="7"/>
        <v>233.75</v>
      </c>
      <c r="AH23" s="49">
        <f t="shared" si="3"/>
        <v>80.75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6247.3675000000003</v>
      </c>
      <c r="AP23" s="51"/>
      <c r="AQ23" s="40">
        <f>'2'!AQ23+'3'!AQ23+'4'!AQ23+'5'!AQ23+'6'!AQ23+'7'!AQ23+'9'!AQ23+'10'!AQ23+'11'!AQ23+'12'!AQ23+'13'!AQ23+'14'!AQ23+'16'!AQ23+'17'!AQ23+'18'!AQ23+'19'!AQ23+'20'!AQ23+'21'!AQ23+'23'!AQ23+'24'!AQ23+'25'!AQ23+'26'!AQ23+'27'!AQ23+'28'!AQ23+'30'!AQ23+'31'!AQ23</f>
        <v>2060</v>
      </c>
      <c r="AR23" s="65">
        <f t="shared" si="10"/>
        <v>239645.13250000001</v>
      </c>
      <c r="AS23" s="52">
        <f t="shared" si="11"/>
        <v>2232.2815000000001</v>
      </c>
      <c r="AT23" s="52">
        <f t="shared" si="12"/>
        <v>172.28150000000005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04">
        <v>1908446151</v>
      </c>
      <c r="C24" s="204" t="s">
        <v>67</v>
      </c>
      <c r="D24" s="32">
        <f>'1'!D24+'2'!D24+'3'!D24+'4'!D24+'5'!D24+'6'!D24+'7'!D24+'8'!D24+'9'!D24+'10'!D24+'11'!D24+'12'!D24+'13'!D24+'14'!D24+'16'!D24+'17'!D24+'18'!D24+'19'!D24+'20'!D24+'21'!D24+'23'!D24+'24'!D24+'25'!D24+'26'!D24+'27'!D24+'28'!D24+'30'!D24+'30'!D24+'31'!D24</f>
        <v>497875</v>
      </c>
      <c r="E24" s="32">
        <f>'1'!E24+'2'!E24+'3'!E24+'4'!E24+'5'!E24+'6'!E24+'7'!E24+'8'!E24+'9'!E24+'10'!E24+'11'!E24+'12'!E24+'13'!E24+'14'!E24+'16'!E24+'17'!E24+'18'!E24+'19'!E24+'20'!E24+'21'!E24+'23'!E24+'24'!E24+'25'!E24+'26'!E24+'27'!E24+'28'!E24+'30'!E24+'30'!E24+'31'!E24</f>
        <v>0</v>
      </c>
      <c r="F24" s="32">
        <f>'1'!F24+'2'!F24+'3'!F24+'4'!F24+'5'!F24+'6'!F24+'7'!F24+'8'!F24+'9'!F24+'10'!F24+'11'!F24+'12'!F24+'13'!F24+'14'!F24+'16'!F24+'17'!F24+'18'!F24+'19'!F24+'20'!F24+'21'!F24+'23'!F24+'24'!F24+'25'!F24+'26'!F24+'27'!F24+'28'!F24+'30'!F24+'30'!F24+'31'!F24</f>
        <v>0</v>
      </c>
      <c r="G24" s="32">
        <f>'1'!G24+'2'!G24+'3'!G24+'4'!G24+'5'!G24+'6'!G24+'7'!G24+'8'!G24+'9'!G24+'10'!G24+'11'!G24+'12'!G24+'13'!G24+'14'!G24+'16'!G24+'17'!G24+'18'!G24+'19'!G24+'20'!G24+'21'!G24+'23'!G24+'24'!G24+'25'!G24+'26'!G24+'27'!G24+'28'!G24+'30'!G24+'30'!G24+'31'!G24</f>
        <v>0</v>
      </c>
      <c r="H24" s="32">
        <f>'1'!H24+'2'!H24+'3'!H24+'4'!H24+'5'!H24+'6'!H24+'7'!H24+'8'!H24+'9'!H24+'10'!H24+'11'!H24+'12'!H24+'13'!H24+'14'!H24+'16'!H24+'17'!H24+'18'!H24+'19'!H24+'20'!H24+'21'!H24+'23'!H24+'24'!H24+'25'!H24+'26'!H24+'27'!H24+'28'!H24+'30'!H24+'30'!H24+'31'!H24</f>
        <v>0</v>
      </c>
      <c r="I24" s="32">
        <f>'1'!I24+'2'!I24+'3'!I24+'4'!I24+'5'!I24+'6'!I24+'7'!I24+'8'!I24+'9'!I24+'10'!I24+'11'!I24+'12'!I24+'13'!I24+'14'!I24+'16'!I24+'17'!I24+'18'!I24+'19'!I24+'20'!I24+'21'!I24+'23'!I24+'24'!I24+'25'!I24+'26'!I24+'27'!I24+'28'!I24+'30'!I24+'30'!I24+'31'!I24</f>
        <v>0</v>
      </c>
      <c r="J24" s="32">
        <f>'1'!J24+'2'!J24+'3'!J24+'4'!J24+'5'!J24+'6'!J24+'7'!J24+'8'!J24+'9'!J24+'10'!J24+'11'!J24+'12'!J24+'13'!J24+'14'!J24+'16'!J24+'17'!J24+'18'!J24+'19'!J24+'20'!J24+'21'!J24+'23'!J24+'24'!J24+'25'!J24+'26'!J24+'27'!J24+'28'!J24+'30'!J24+'30'!J24+'31'!J24</f>
        <v>0</v>
      </c>
      <c r="K24" s="32">
        <f>'1'!K24+'2'!K24+'3'!K24+'4'!K24+'5'!K24+'6'!K24+'7'!K24+'8'!K24+'9'!K24+'10'!K24+'11'!K24+'12'!K24+'13'!K24+'14'!K24+'16'!K24+'17'!K24+'18'!K24+'19'!K24+'20'!K24+'21'!K24+'23'!K24+'24'!K24+'25'!K24+'26'!K24+'27'!K24+'28'!K24+'30'!K24+'30'!K24+'31'!K24</f>
        <v>650</v>
      </c>
      <c r="L24" s="32">
        <f>'1'!L24+'2'!L24+'3'!L24+'4'!L24+'5'!L24+'6'!L24+'7'!L24+'8'!L24+'9'!L24+'10'!L24+'11'!L24+'12'!L24+'13'!L24+'14'!L24+'16'!L24+'17'!L24+'18'!L24+'19'!L24+'20'!L24+'21'!L24+'23'!L24+'24'!L24+'25'!L24+'26'!L24+'27'!L24+'28'!L24+'30'!L24+'30'!L24+'31'!L24</f>
        <v>0</v>
      </c>
      <c r="M24" s="32">
        <f>'1'!M24+'2'!M24+'3'!M24+'4'!M24+'5'!M24+'6'!M24+'7'!M24+'8'!M24+'9'!M24+'10'!M24+'11'!M24+'12'!M24+'13'!M24+'14'!M24+'16'!M24+'17'!M24+'18'!M24+'19'!M24+'20'!M24+'21'!M24+'23'!M24+'24'!M24+'25'!M24+'26'!M24+'27'!M24+'28'!M24+'30'!M24+'30'!M24+'31'!M24</f>
        <v>1590</v>
      </c>
      <c r="N24" s="32">
        <f>'1'!N24+'2'!N24+'3'!N24+'4'!N24+'5'!N24+'6'!N24+'7'!N24+'8'!N24+'9'!N24+'10'!N24+'11'!N24+'12'!N24+'13'!N24+'14'!N24+'16'!N24+'17'!N24+'18'!N24+'19'!N24+'20'!N24+'21'!N24+'23'!N24+'24'!N24+'25'!N24+'26'!N24+'27'!N24+'28'!N24+'30'!N24+'30'!N24+'31'!N24</f>
        <v>0</v>
      </c>
      <c r="O24" s="32">
        <f>'1'!O24+'2'!O24+'3'!O24+'4'!O24+'5'!O24+'6'!O24+'7'!O24+'8'!O24+'9'!O24+'10'!O24+'11'!O24+'12'!O24+'13'!O24+'14'!O24+'16'!O24+'17'!O24+'18'!O24+'19'!O24+'20'!O24+'21'!O24+'23'!O24+'24'!O24+'25'!O24+'26'!O24+'27'!O24+'28'!O24+'30'!O24+'30'!O24+'31'!O24</f>
        <v>0</v>
      </c>
      <c r="P24" s="32">
        <f>'1'!P24+'2'!P24+'3'!P24+'4'!P24+'5'!P24+'6'!P24+'7'!P24+'8'!P24+'9'!P24+'10'!P24+'11'!P24+'12'!P24+'13'!P24+'14'!P24+'16'!P24+'17'!P24+'18'!P24+'19'!P24+'20'!P24+'21'!P24+'23'!P24+'24'!P24+'25'!P24+'26'!P24+'27'!P24+'28'!P24+'30'!P24+'30'!P24+'31'!P24</f>
        <v>1680</v>
      </c>
      <c r="Q24" s="32">
        <f>'1'!Q24+'2'!Q24+'3'!Q24+'4'!Q24+'5'!Q24+'6'!Q24+'7'!Q24+'8'!Q24+'9'!Q24+'10'!Q24+'11'!Q24+'12'!Q24+'13'!Q24+'14'!Q24+'16'!Q24+'17'!Q24+'18'!Q24+'19'!Q24+'20'!Q24+'21'!Q24+'23'!Q24+'24'!Q24+'25'!Q24+'26'!Q24+'27'!Q24+'28'!Q24+'30'!Q24+'30'!Q24+'31'!Q24</f>
        <v>0</v>
      </c>
      <c r="R24" s="32">
        <f>'1'!R24+'2'!R24+'3'!R24+'4'!R24+'5'!R24+'6'!R24+'7'!R24+'8'!R24+'9'!R24+'10'!R24+'11'!R24+'12'!R24+'13'!R24+'14'!R24+'16'!R24+'17'!R24+'18'!R24+'19'!R24+'20'!R24+'21'!R24+'23'!R24+'24'!R24+'25'!R24+'26'!R24+'27'!R24+'28'!R24+'30'!R24+'30'!R24+'31'!R24</f>
        <v>0</v>
      </c>
      <c r="S24" s="32">
        <f>'1'!S24+'2'!S24+'3'!S24+'4'!S24+'5'!S24+'6'!S24+'7'!S24+'8'!S24+'9'!S24+'10'!S24+'11'!S24+'12'!S24+'13'!S24+'14'!S24+'16'!S24+'17'!S24+'18'!S24+'19'!S24+'20'!S24+'21'!S24+'23'!S24+'24'!S24+'25'!S24+'26'!S24+'27'!S24+'28'!S24+'30'!S24+'30'!S24+'31'!S24</f>
        <v>325</v>
      </c>
      <c r="T24" s="32">
        <f>'1'!T24+'2'!T24+'3'!T24+'4'!T24+'5'!T24+'6'!T24+'7'!T24+'8'!T24+'9'!T24+'10'!T24+'11'!T24+'12'!T24+'13'!T24+'14'!T24+'16'!T24+'17'!T24+'18'!T24+'19'!T24+'20'!T24+'21'!T24+'23'!T24+'24'!T24+'25'!T24+'26'!T24+'27'!T24+'28'!T24+'30'!T24+'30'!T24+'31'!T24</f>
        <v>0</v>
      </c>
      <c r="U24" s="32">
        <f>'1'!U24+'2'!U24+'3'!U24+'4'!U24+'5'!U24+'6'!U24+'7'!U24+'8'!U24+'9'!U24+'10'!U24+'11'!U24+'12'!U24+'13'!U24+'14'!U24+'16'!U24+'17'!U24+'18'!U24+'19'!U24+'20'!U24+'21'!U24+'23'!U24+'24'!U24+'25'!U24+'26'!U24+'27'!U24+'28'!U24+'30'!U24+'30'!U24+'31'!U24</f>
        <v>0</v>
      </c>
      <c r="V24" s="32">
        <f>'1'!V24+'2'!V24+'3'!V24+'4'!V24+'5'!V24+'6'!V24+'7'!V24+'8'!V24+'9'!V24+'10'!V24+'11'!V24+'12'!V24+'13'!V24+'14'!V24+'16'!V24+'17'!V24+'18'!V24+'19'!V24+'20'!V24+'21'!V24+'23'!V24+'24'!V24+'25'!V24+'26'!V24+'27'!V24+'28'!V24+'30'!V24+'30'!V24+'31'!V24</f>
        <v>0</v>
      </c>
      <c r="W24" s="32">
        <f>'1'!W24+'2'!W24+'3'!W24+'4'!W24+'5'!W24+'6'!W24+'7'!W24+'8'!W24+'9'!W24+'10'!W24+'11'!W24+'12'!W24+'13'!W24+'14'!W24+'16'!W24+'17'!W24+'18'!W24+'19'!W24+'20'!W24+'21'!W24+'23'!W24+'24'!W24+'25'!W24+'26'!W24+'27'!W24+'28'!W24+'30'!W24+'30'!W24+'31'!W24</f>
        <v>0</v>
      </c>
      <c r="X24" s="32">
        <f>'1'!X24+'2'!X24+'3'!X24+'4'!X24+'5'!X24+'6'!X24+'7'!X24+'8'!X24+'9'!X24+'10'!X24+'11'!X24+'12'!X24+'13'!X24+'14'!X24+'16'!X24+'17'!X24+'18'!X24+'19'!X24+'20'!X24+'21'!X24+'23'!X24+'24'!X24+'25'!X24+'26'!X24+'27'!X24+'28'!X24+'30'!X24+'30'!X24+'31'!X24</f>
        <v>0</v>
      </c>
      <c r="Y24" s="32">
        <f>'1'!Y24+'2'!Y24+'3'!Y24+'4'!Y24+'5'!Y24+'6'!Y24+'7'!Y24+'8'!Y24+'9'!Y24+'10'!Y24+'11'!Y24+'12'!Y24+'13'!Y24+'14'!Y24+'16'!Y24+'17'!Y24+'18'!Y24+'19'!Y24+'20'!Y24+'21'!Y24+'23'!Y24+'24'!Y24+'25'!Y24+'26'!Y24+'27'!Y24+'28'!Y24+'30'!Y24+'30'!Y24+'31'!Y24</f>
        <v>0</v>
      </c>
      <c r="Z24" s="32">
        <f>'1'!Z24+'2'!Z24+'3'!Z24+'4'!Z24+'5'!Z24+'6'!Z24+'7'!Z24+'8'!Z24+'9'!Z24+'10'!Z24+'11'!Z24+'12'!Z24+'13'!Z24+'14'!Z24+'16'!Z24+'17'!Z24+'18'!Z24+'19'!Z24+'20'!Z24+'21'!Z24+'23'!Z24+'24'!Z24+'25'!Z24+'26'!Z24+'27'!Z24+'28'!Z24+'30'!Z24+'30'!Z24+'31'!Z24</f>
        <v>5</v>
      </c>
      <c r="AA24" s="32">
        <f>'1'!AA24+'2'!AA24+'3'!AA24+'4'!AA24+'5'!AA24+'6'!AA24+'7'!AA24+'8'!AA24+'9'!AA24+'10'!AA24+'11'!AA24+'12'!AA24+'13'!AA24+'14'!AA24+'16'!AA24+'17'!AA24+'18'!AA24+'19'!AA24+'20'!AA24+'21'!AA24+'23'!AA24+'24'!AA24+'25'!AA24+'26'!AA24+'27'!AA24+'28'!AA24+'30'!AA24+'30'!AA24+'31'!AA24</f>
        <v>107</v>
      </c>
      <c r="AB24" s="204"/>
      <c r="AC24" s="35">
        <f t="shared" si="6"/>
        <v>624399</v>
      </c>
      <c r="AD24" s="204">
        <f t="shared" si="0"/>
        <v>497875</v>
      </c>
      <c r="AE24" s="49">
        <f t="shared" si="1"/>
        <v>13691.5625</v>
      </c>
      <c r="AF24" s="49">
        <f t="shared" si="2"/>
        <v>4729.8125</v>
      </c>
      <c r="AG24" s="36">
        <f t="shared" si="7"/>
        <v>1210.55</v>
      </c>
      <c r="AH24" s="49">
        <f t="shared" si="3"/>
        <v>418.19</v>
      </c>
      <c r="AI24" s="49">
        <f t="shared" si="8"/>
        <v>0</v>
      </c>
      <c r="AJ24" s="204"/>
      <c r="AK24" s="204"/>
      <c r="AL24" s="67"/>
      <c r="AM24" s="67"/>
      <c r="AN24" s="37">
        <v>0</v>
      </c>
      <c r="AO24" s="38">
        <f t="shared" si="9"/>
        <v>13799.362499999999</v>
      </c>
      <c r="AP24" s="51"/>
      <c r="AQ24" s="40">
        <f>'2'!AQ24+'3'!AQ24+'4'!AQ24+'5'!AQ24+'6'!AQ24+'7'!AQ24+'9'!AQ24+'10'!AQ24+'11'!AQ24+'12'!AQ24+'13'!AQ24+'14'!AQ24+'16'!AQ24+'17'!AQ24+'18'!AQ24+'19'!AQ24+'20'!AQ24+'21'!AQ24+'23'!AQ24+'24'!AQ24+'25'!AQ24+'26'!AQ24+'27'!AQ24+'28'!AQ24+'30'!AQ24+'31'!AQ24</f>
        <v>3822</v>
      </c>
      <c r="AR24" s="65">
        <f t="shared" si="10"/>
        <v>605674.88749999995</v>
      </c>
      <c r="AS24" s="52">
        <f t="shared" si="11"/>
        <v>5148.0024999999996</v>
      </c>
      <c r="AT24" s="52">
        <f t="shared" si="12"/>
        <v>1326.0024999999996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204">
        <v>1908446152</v>
      </c>
      <c r="C25" s="204" t="s">
        <v>68</v>
      </c>
      <c r="D25" s="32">
        <f>'1'!D25+'2'!D25+'3'!D25+'4'!D25+'5'!D25+'6'!D25+'7'!D25+'8'!D25+'9'!D25+'10'!D25+'11'!D25+'12'!D25+'13'!D25+'14'!D25+'16'!D25+'17'!D25+'18'!D25+'19'!D25+'20'!D25+'21'!D25+'23'!D25+'24'!D25+'25'!D25+'26'!D25+'27'!D25+'28'!D25+'30'!D25+'30'!D25+'31'!D25</f>
        <v>256746</v>
      </c>
      <c r="E25" s="32">
        <f>'1'!E25+'2'!E25+'3'!E25+'4'!E25+'5'!E25+'6'!E25+'7'!E25+'8'!E25+'9'!E25+'10'!E25+'11'!E25+'12'!E25+'13'!E25+'14'!E25+'16'!E25+'17'!E25+'18'!E25+'19'!E25+'20'!E25+'21'!E25+'23'!E25+'24'!E25+'25'!E25+'26'!E25+'27'!E25+'28'!E25+'30'!E25+'30'!E25+'31'!E25</f>
        <v>0</v>
      </c>
      <c r="F25" s="32">
        <f>'1'!F25+'2'!F25+'3'!F25+'4'!F25+'5'!F25+'6'!F25+'7'!F25+'8'!F25+'9'!F25+'10'!F25+'11'!F25+'12'!F25+'13'!F25+'14'!F25+'16'!F25+'17'!F25+'18'!F25+'19'!F25+'20'!F25+'21'!F25+'23'!F25+'24'!F25+'25'!F25+'26'!F25+'27'!F25+'28'!F25+'30'!F25+'30'!F25+'31'!F25</f>
        <v>0</v>
      </c>
      <c r="G25" s="32">
        <f>'1'!G25+'2'!G25+'3'!G25+'4'!G25+'5'!G25+'6'!G25+'7'!G25+'8'!G25+'9'!G25+'10'!G25+'11'!G25+'12'!G25+'13'!G25+'14'!G25+'16'!G25+'17'!G25+'18'!G25+'19'!G25+'20'!G25+'21'!G25+'23'!G25+'24'!G25+'25'!G25+'26'!G25+'27'!G25+'28'!G25+'30'!G25+'30'!G25+'31'!G25</f>
        <v>0</v>
      </c>
      <c r="H25" s="32">
        <f>'1'!H25+'2'!H25+'3'!H25+'4'!H25+'5'!H25+'6'!H25+'7'!H25+'8'!H25+'9'!H25+'10'!H25+'11'!H25+'12'!H25+'13'!H25+'14'!H25+'16'!H25+'17'!H25+'18'!H25+'19'!H25+'20'!H25+'21'!H25+'23'!H25+'24'!H25+'25'!H25+'26'!H25+'27'!H25+'28'!H25+'30'!H25+'30'!H25+'31'!H25</f>
        <v>0</v>
      </c>
      <c r="I25" s="32">
        <f>'1'!I25+'2'!I25+'3'!I25+'4'!I25+'5'!I25+'6'!I25+'7'!I25+'8'!I25+'9'!I25+'10'!I25+'11'!I25+'12'!I25+'13'!I25+'14'!I25+'16'!I25+'17'!I25+'18'!I25+'19'!I25+'20'!I25+'21'!I25+'23'!I25+'24'!I25+'25'!I25+'26'!I25+'27'!I25+'28'!I25+'30'!I25+'30'!I25+'31'!I25</f>
        <v>0</v>
      </c>
      <c r="J25" s="32">
        <f>'1'!J25+'2'!J25+'3'!J25+'4'!J25+'5'!J25+'6'!J25+'7'!J25+'8'!J25+'9'!J25+'10'!J25+'11'!J25+'12'!J25+'13'!J25+'14'!J25+'16'!J25+'17'!J25+'18'!J25+'19'!J25+'20'!J25+'21'!J25+'23'!J25+'24'!J25+'25'!J25+'26'!J25+'27'!J25+'28'!J25+'30'!J25+'30'!J25+'31'!J25</f>
        <v>0</v>
      </c>
      <c r="K25" s="32">
        <f>'1'!K25+'2'!K25+'3'!K25+'4'!K25+'5'!K25+'6'!K25+'7'!K25+'8'!K25+'9'!K25+'10'!K25+'11'!K25+'12'!K25+'13'!K25+'14'!K25+'16'!K25+'17'!K25+'18'!K25+'19'!K25+'20'!K25+'21'!K25+'23'!K25+'24'!K25+'25'!K25+'26'!K25+'27'!K25+'28'!K25+'30'!K25+'30'!K25+'31'!K25</f>
        <v>180</v>
      </c>
      <c r="L25" s="32">
        <f>'1'!L25+'2'!L25+'3'!L25+'4'!L25+'5'!L25+'6'!L25+'7'!L25+'8'!L25+'9'!L25+'10'!L25+'11'!L25+'12'!L25+'13'!L25+'14'!L25+'16'!L25+'17'!L25+'18'!L25+'19'!L25+'20'!L25+'21'!L25+'23'!L25+'24'!L25+'25'!L25+'26'!L25+'27'!L25+'28'!L25+'30'!L25+'30'!L25+'31'!L25</f>
        <v>0</v>
      </c>
      <c r="M25" s="32">
        <f>'1'!M25+'2'!M25+'3'!M25+'4'!M25+'5'!M25+'6'!M25+'7'!M25+'8'!M25+'9'!M25+'10'!M25+'11'!M25+'12'!M25+'13'!M25+'14'!M25+'16'!M25+'17'!M25+'18'!M25+'19'!M25+'20'!M25+'21'!M25+'23'!M25+'24'!M25+'25'!M25+'26'!M25+'27'!M25+'28'!M25+'30'!M25+'30'!M25+'31'!M25</f>
        <v>340</v>
      </c>
      <c r="N25" s="32">
        <f>'1'!N25+'2'!N25+'3'!N25+'4'!N25+'5'!N25+'6'!N25+'7'!N25+'8'!N25+'9'!N25+'10'!N25+'11'!N25+'12'!N25+'13'!N25+'14'!N25+'16'!N25+'17'!N25+'18'!N25+'19'!N25+'20'!N25+'21'!N25+'23'!N25+'24'!N25+'25'!N25+'26'!N25+'27'!N25+'28'!N25+'30'!N25+'30'!N25+'31'!N25</f>
        <v>0</v>
      </c>
      <c r="O25" s="32">
        <f>'1'!O25+'2'!O25+'3'!O25+'4'!O25+'5'!O25+'6'!O25+'7'!O25+'8'!O25+'9'!O25+'10'!O25+'11'!O25+'12'!O25+'13'!O25+'14'!O25+'16'!O25+'17'!O25+'18'!O25+'19'!O25+'20'!O25+'21'!O25+'23'!O25+'24'!O25+'25'!O25+'26'!O25+'27'!O25+'28'!O25+'30'!O25+'30'!O25+'31'!O25</f>
        <v>0</v>
      </c>
      <c r="P25" s="32">
        <f>'1'!P25+'2'!P25+'3'!P25+'4'!P25+'5'!P25+'6'!P25+'7'!P25+'8'!P25+'9'!P25+'10'!P25+'11'!P25+'12'!P25+'13'!P25+'14'!P25+'16'!P25+'17'!P25+'18'!P25+'19'!P25+'20'!P25+'21'!P25+'23'!P25+'24'!P25+'25'!P25+'26'!P25+'27'!P25+'28'!P25+'30'!P25+'30'!P25+'31'!P25</f>
        <v>500</v>
      </c>
      <c r="Q25" s="32">
        <f>'1'!Q25+'2'!Q25+'3'!Q25+'4'!Q25+'5'!Q25+'6'!Q25+'7'!Q25+'8'!Q25+'9'!Q25+'10'!Q25+'11'!Q25+'12'!Q25+'13'!Q25+'14'!Q25+'16'!Q25+'17'!Q25+'18'!Q25+'19'!Q25+'20'!Q25+'21'!Q25+'23'!Q25+'24'!Q25+'25'!Q25+'26'!Q25+'27'!Q25+'28'!Q25+'30'!Q25+'30'!Q25+'31'!Q25</f>
        <v>0</v>
      </c>
      <c r="R25" s="32">
        <f>'1'!R25+'2'!R25+'3'!R25+'4'!R25+'5'!R25+'6'!R25+'7'!R25+'8'!R25+'9'!R25+'10'!R25+'11'!R25+'12'!R25+'13'!R25+'14'!R25+'16'!R25+'17'!R25+'18'!R25+'19'!R25+'20'!R25+'21'!R25+'23'!R25+'24'!R25+'25'!R25+'26'!R25+'27'!R25+'28'!R25+'30'!R25+'30'!R25+'31'!R25</f>
        <v>0</v>
      </c>
      <c r="S25" s="32">
        <f>'1'!S25+'2'!S25+'3'!S25+'4'!S25+'5'!S25+'6'!S25+'7'!S25+'8'!S25+'9'!S25+'10'!S25+'11'!S25+'12'!S25+'13'!S25+'14'!S25+'16'!S25+'17'!S25+'18'!S25+'19'!S25+'20'!S25+'21'!S25+'23'!S25+'24'!S25+'25'!S25+'26'!S25+'27'!S25+'28'!S25+'30'!S25+'30'!S25+'31'!S25</f>
        <v>160</v>
      </c>
      <c r="T25" s="32">
        <f>'1'!T25+'2'!T25+'3'!T25+'4'!T25+'5'!T25+'6'!T25+'7'!T25+'8'!T25+'9'!T25+'10'!T25+'11'!T25+'12'!T25+'13'!T25+'14'!T25+'16'!T25+'17'!T25+'18'!T25+'19'!T25+'20'!T25+'21'!T25+'23'!T25+'24'!T25+'25'!T25+'26'!T25+'27'!T25+'28'!T25+'30'!T25+'30'!T25+'31'!T25</f>
        <v>0</v>
      </c>
      <c r="U25" s="32">
        <f>'1'!U25+'2'!U25+'3'!U25+'4'!U25+'5'!U25+'6'!U25+'7'!U25+'8'!U25+'9'!U25+'10'!U25+'11'!U25+'12'!U25+'13'!U25+'14'!U25+'16'!U25+'17'!U25+'18'!U25+'19'!U25+'20'!U25+'21'!U25+'23'!U25+'24'!U25+'25'!U25+'26'!U25+'27'!U25+'28'!U25+'30'!U25+'30'!U25+'31'!U25</f>
        <v>0</v>
      </c>
      <c r="V25" s="32">
        <f>'1'!V25+'2'!V25+'3'!V25+'4'!V25+'5'!V25+'6'!V25+'7'!V25+'8'!V25+'9'!V25+'10'!V25+'11'!V25+'12'!V25+'13'!V25+'14'!V25+'16'!V25+'17'!V25+'18'!V25+'19'!V25+'20'!V25+'21'!V25+'23'!V25+'24'!V25+'25'!V25+'26'!V25+'27'!V25+'28'!V25+'30'!V25+'30'!V25+'31'!V25</f>
        <v>0</v>
      </c>
      <c r="W25" s="32">
        <f>'1'!W25+'2'!W25+'3'!W25+'4'!W25+'5'!W25+'6'!W25+'7'!W25+'8'!W25+'9'!W25+'10'!W25+'11'!W25+'12'!W25+'13'!W25+'14'!W25+'16'!W25+'17'!W25+'18'!W25+'19'!W25+'20'!W25+'21'!W25+'23'!W25+'24'!W25+'25'!W25+'26'!W25+'27'!W25+'28'!W25+'30'!W25+'30'!W25+'31'!W25</f>
        <v>0</v>
      </c>
      <c r="X25" s="32">
        <f>'1'!X25+'2'!X25+'3'!X25+'4'!X25+'5'!X25+'6'!X25+'7'!X25+'8'!X25+'9'!X25+'10'!X25+'11'!X25+'12'!X25+'13'!X25+'14'!X25+'16'!X25+'17'!X25+'18'!X25+'19'!X25+'20'!X25+'21'!X25+'23'!X25+'24'!X25+'25'!X25+'26'!X25+'27'!X25+'28'!X25+'30'!X25+'30'!X25+'31'!X25</f>
        <v>0</v>
      </c>
      <c r="Y25" s="32">
        <f>'1'!Y25+'2'!Y25+'3'!Y25+'4'!Y25+'5'!Y25+'6'!Y25+'7'!Y25+'8'!Y25+'9'!Y25+'10'!Y25+'11'!Y25+'12'!Y25+'13'!Y25+'14'!Y25+'16'!Y25+'17'!Y25+'18'!Y25+'19'!Y25+'20'!Y25+'21'!Y25+'23'!Y25+'24'!Y25+'25'!Y25+'26'!Y25+'27'!Y25+'28'!Y25+'30'!Y25+'30'!Y25+'31'!Y25</f>
        <v>0</v>
      </c>
      <c r="Z25" s="32">
        <f>'1'!Z25+'2'!Z25+'3'!Z25+'4'!Z25+'5'!Z25+'6'!Z25+'7'!Z25+'8'!Z25+'9'!Z25+'10'!Z25+'11'!Z25+'12'!Z25+'13'!Z25+'14'!Z25+'16'!Z25+'17'!Z25+'18'!Z25+'19'!Z25+'20'!Z25+'21'!Z25+'23'!Z25+'24'!Z25+'25'!Z25+'26'!Z25+'27'!Z25+'28'!Z25+'30'!Z25+'30'!Z25+'31'!Z25</f>
        <v>20</v>
      </c>
      <c r="AA25" s="32">
        <f>'1'!AA25+'2'!AA25+'3'!AA25+'4'!AA25+'5'!AA25+'6'!AA25+'7'!AA25+'8'!AA25+'9'!AA25+'10'!AA25+'11'!AA25+'12'!AA25+'13'!AA25+'14'!AA25+'16'!AA25+'17'!AA25+'18'!AA25+'19'!AA25+'20'!AA25+'21'!AA25+'23'!AA25+'24'!AA25+'25'!AA25+'26'!AA25+'27'!AA25+'28'!AA25+'30'!AA25+'30'!AA25+'31'!AA25</f>
        <v>50</v>
      </c>
      <c r="AB25" s="204"/>
      <c r="AC25" s="35">
        <f t="shared" si="6"/>
        <v>311726</v>
      </c>
      <c r="AD25" s="204">
        <f t="shared" si="0"/>
        <v>256746</v>
      </c>
      <c r="AE25" s="49">
        <f t="shared" si="1"/>
        <v>7060.5150000000003</v>
      </c>
      <c r="AF25" s="49">
        <f t="shared" si="2"/>
        <v>2439.087</v>
      </c>
      <c r="AG25" s="36">
        <f t="shared" si="7"/>
        <v>316.25</v>
      </c>
      <c r="AH25" s="49">
        <f t="shared" si="3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7088.5649999999996</v>
      </c>
      <c r="AP25" s="51"/>
      <c r="AQ25" s="40">
        <f>'2'!AQ25+'3'!AQ25+'4'!AQ25+'5'!AQ25+'6'!AQ25+'7'!AQ25+'9'!AQ25+'10'!AQ25+'11'!AQ25+'12'!AQ25+'13'!AQ25+'14'!AQ25+'16'!AQ25+'17'!AQ25+'18'!AQ25+'19'!AQ25+'20'!AQ25+'21'!AQ25+'23'!AQ25+'24'!AQ25+'25'!AQ25+'26'!AQ25+'27'!AQ25+'28'!AQ25+'30'!AQ25+'31'!AQ25</f>
        <v>2238</v>
      </c>
      <c r="AR25" s="65">
        <f t="shared" si="10"/>
        <v>302111.23499999999</v>
      </c>
      <c r="AS25" s="52">
        <f t="shared" si="11"/>
        <v>2548.337</v>
      </c>
      <c r="AT25" s="52">
        <f t="shared" si="12"/>
        <v>310.33699999999999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204">
        <v>1908446153</v>
      </c>
      <c r="C26" s="68" t="s">
        <v>69</v>
      </c>
      <c r="D26" s="32">
        <f>'1'!D26+'2'!D26+'3'!D26+'4'!D26+'5'!D26+'6'!D26+'7'!D26+'8'!D26+'9'!D26+'10'!D26+'11'!D26+'12'!D26+'13'!D26+'14'!D26+'16'!D26+'17'!D26+'18'!D26+'19'!D26+'20'!D26+'21'!D26+'23'!D26+'24'!D26+'25'!D26+'26'!D26+'27'!D26+'28'!D26+'30'!D26+'30'!D26+'31'!D26</f>
        <v>289983</v>
      </c>
      <c r="E26" s="32">
        <f>'1'!E26+'2'!E26+'3'!E26+'4'!E26+'5'!E26+'6'!E26+'7'!E26+'8'!E26+'9'!E26+'10'!E26+'11'!E26+'12'!E26+'13'!E26+'14'!E26+'16'!E26+'17'!E26+'18'!E26+'19'!E26+'20'!E26+'21'!E26+'23'!E26+'24'!E26+'25'!E26+'26'!E26+'27'!E26+'28'!E26+'30'!E26+'30'!E26+'31'!E26</f>
        <v>0</v>
      </c>
      <c r="F26" s="32">
        <f>'1'!F26+'2'!F26+'3'!F26+'4'!F26+'5'!F26+'6'!F26+'7'!F26+'8'!F26+'9'!F26+'10'!F26+'11'!F26+'12'!F26+'13'!F26+'14'!F26+'16'!F26+'17'!F26+'18'!F26+'19'!F26+'20'!F26+'21'!F26+'23'!F26+'24'!F26+'25'!F26+'26'!F26+'27'!F26+'28'!F26+'30'!F26+'30'!F26+'31'!F26</f>
        <v>0</v>
      </c>
      <c r="G26" s="32">
        <f>'1'!G26+'2'!G26+'3'!G26+'4'!G26+'5'!G26+'6'!G26+'7'!G26+'8'!G26+'9'!G26+'10'!G26+'11'!G26+'12'!G26+'13'!G26+'14'!G26+'16'!G26+'17'!G26+'18'!G26+'19'!G26+'20'!G26+'21'!G26+'23'!G26+'24'!G26+'25'!G26+'26'!G26+'27'!G26+'28'!G26+'30'!G26+'30'!G26+'31'!G26</f>
        <v>0</v>
      </c>
      <c r="H26" s="32">
        <f>'1'!H26+'2'!H26+'3'!H26+'4'!H26+'5'!H26+'6'!H26+'7'!H26+'8'!H26+'9'!H26+'10'!H26+'11'!H26+'12'!H26+'13'!H26+'14'!H26+'16'!H26+'17'!H26+'18'!H26+'19'!H26+'20'!H26+'21'!H26+'23'!H26+'24'!H26+'25'!H26+'26'!H26+'27'!H26+'28'!H26+'30'!H26+'30'!H26+'31'!H26</f>
        <v>0</v>
      </c>
      <c r="I26" s="32">
        <f>'1'!I26+'2'!I26+'3'!I26+'4'!I26+'5'!I26+'6'!I26+'7'!I26+'8'!I26+'9'!I26+'10'!I26+'11'!I26+'12'!I26+'13'!I26+'14'!I26+'16'!I26+'17'!I26+'18'!I26+'19'!I26+'20'!I26+'21'!I26+'23'!I26+'24'!I26+'25'!I26+'26'!I26+'27'!I26+'28'!I26+'30'!I26+'30'!I26+'31'!I26</f>
        <v>0</v>
      </c>
      <c r="J26" s="32">
        <f>'1'!J26+'2'!J26+'3'!J26+'4'!J26+'5'!J26+'6'!J26+'7'!J26+'8'!J26+'9'!J26+'10'!J26+'11'!J26+'12'!J26+'13'!J26+'14'!J26+'16'!J26+'17'!J26+'18'!J26+'19'!J26+'20'!J26+'21'!J26+'23'!J26+'24'!J26+'25'!J26+'26'!J26+'27'!J26+'28'!J26+'30'!J26+'30'!J26+'31'!J26</f>
        <v>0</v>
      </c>
      <c r="K26" s="32">
        <f>'1'!K26+'2'!K26+'3'!K26+'4'!K26+'5'!K26+'6'!K26+'7'!K26+'8'!K26+'9'!K26+'10'!K26+'11'!K26+'12'!K26+'13'!K26+'14'!K26+'16'!K26+'17'!K26+'18'!K26+'19'!K26+'20'!K26+'21'!K26+'23'!K26+'24'!K26+'25'!K26+'26'!K26+'27'!K26+'28'!K26+'30'!K26+'30'!K26+'31'!K26</f>
        <v>270</v>
      </c>
      <c r="L26" s="32">
        <f>'1'!L26+'2'!L26+'3'!L26+'4'!L26+'5'!L26+'6'!L26+'7'!L26+'8'!L26+'9'!L26+'10'!L26+'11'!L26+'12'!L26+'13'!L26+'14'!L26+'16'!L26+'17'!L26+'18'!L26+'19'!L26+'20'!L26+'21'!L26+'23'!L26+'24'!L26+'25'!L26+'26'!L26+'27'!L26+'28'!L26+'30'!L26+'30'!L26+'31'!L26</f>
        <v>0</v>
      </c>
      <c r="M26" s="32">
        <f>'1'!M26+'2'!M26+'3'!M26+'4'!M26+'5'!M26+'6'!M26+'7'!M26+'8'!M26+'9'!M26+'10'!M26+'11'!M26+'12'!M26+'13'!M26+'14'!M26+'16'!M26+'17'!M26+'18'!M26+'19'!M26+'20'!M26+'21'!M26+'23'!M26+'24'!M26+'25'!M26+'26'!M26+'27'!M26+'28'!M26+'30'!M26+'30'!M26+'31'!M26</f>
        <v>480</v>
      </c>
      <c r="N26" s="32">
        <f>'1'!N26+'2'!N26+'3'!N26+'4'!N26+'5'!N26+'6'!N26+'7'!N26+'8'!N26+'9'!N26+'10'!N26+'11'!N26+'12'!N26+'13'!N26+'14'!N26+'16'!N26+'17'!N26+'18'!N26+'19'!N26+'20'!N26+'21'!N26+'23'!N26+'24'!N26+'25'!N26+'26'!N26+'27'!N26+'28'!N26+'30'!N26+'30'!N26+'31'!N26</f>
        <v>0</v>
      </c>
      <c r="O26" s="32">
        <f>'1'!O26+'2'!O26+'3'!O26+'4'!O26+'5'!O26+'6'!O26+'7'!O26+'8'!O26+'9'!O26+'10'!O26+'11'!O26+'12'!O26+'13'!O26+'14'!O26+'16'!O26+'17'!O26+'18'!O26+'19'!O26+'20'!O26+'21'!O26+'23'!O26+'24'!O26+'25'!O26+'26'!O26+'27'!O26+'28'!O26+'30'!O26+'30'!O26+'31'!O26</f>
        <v>20</v>
      </c>
      <c r="P26" s="32">
        <f>'1'!P26+'2'!P26+'3'!P26+'4'!P26+'5'!P26+'6'!P26+'7'!P26+'8'!P26+'9'!P26+'10'!P26+'11'!P26+'12'!P26+'13'!P26+'14'!P26+'16'!P26+'17'!P26+'18'!P26+'19'!P26+'20'!P26+'21'!P26+'23'!P26+'24'!P26+'25'!P26+'26'!P26+'27'!P26+'28'!P26+'30'!P26+'30'!P26+'31'!P26</f>
        <v>930</v>
      </c>
      <c r="Q26" s="32">
        <f>'1'!Q26+'2'!Q26+'3'!Q26+'4'!Q26+'5'!Q26+'6'!Q26+'7'!Q26+'8'!Q26+'9'!Q26+'10'!Q26+'11'!Q26+'12'!Q26+'13'!Q26+'14'!Q26+'16'!Q26+'17'!Q26+'18'!Q26+'19'!Q26+'20'!Q26+'21'!Q26+'23'!Q26+'24'!Q26+'25'!Q26+'26'!Q26+'27'!Q26+'28'!Q26+'30'!Q26+'30'!Q26+'31'!Q26</f>
        <v>0</v>
      </c>
      <c r="R26" s="32">
        <f>'1'!R26+'2'!R26+'3'!R26+'4'!R26+'5'!R26+'6'!R26+'7'!R26+'8'!R26+'9'!R26+'10'!R26+'11'!R26+'12'!R26+'13'!R26+'14'!R26+'16'!R26+'17'!R26+'18'!R26+'19'!R26+'20'!R26+'21'!R26+'23'!R26+'24'!R26+'25'!R26+'26'!R26+'27'!R26+'28'!R26+'30'!R26+'30'!R26+'31'!R26</f>
        <v>0</v>
      </c>
      <c r="S26" s="32">
        <f>'1'!S26+'2'!S26+'3'!S26+'4'!S26+'5'!S26+'6'!S26+'7'!S26+'8'!S26+'9'!S26+'10'!S26+'11'!S26+'12'!S26+'13'!S26+'14'!S26+'16'!S26+'17'!S26+'18'!S26+'19'!S26+'20'!S26+'21'!S26+'23'!S26+'24'!S26+'25'!S26+'26'!S26+'27'!S26+'28'!S26+'30'!S26+'30'!S26+'31'!S26</f>
        <v>201</v>
      </c>
      <c r="T26" s="32">
        <f>'1'!T26+'2'!T26+'3'!T26+'4'!T26+'5'!T26+'6'!T26+'7'!T26+'8'!T26+'9'!T26+'10'!T26+'11'!T26+'12'!T26+'13'!T26+'14'!T26+'16'!T26+'17'!T26+'18'!T26+'19'!T26+'20'!T26+'21'!T26+'23'!T26+'24'!T26+'25'!T26+'26'!T26+'27'!T26+'28'!T26+'30'!T26+'30'!T26+'31'!T26</f>
        <v>0</v>
      </c>
      <c r="U26" s="32">
        <f>'1'!U26+'2'!U26+'3'!U26+'4'!U26+'5'!U26+'6'!U26+'7'!U26+'8'!U26+'9'!U26+'10'!U26+'11'!U26+'12'!U26+'13'!U26+'14'!U26+'16'!U26+'17'!U26+'18'!U26+'19'!U26+'20'!U26+'21'!U26+'23'!U26+'24'!U26+'25'!U26+'26'!U26+'27'!U26+'28'!U26+'30'!U26+'30'!U26+'31'!U26</f>
        <v>0</v>
      </c>
      <c r="V26" s="32">
        <f>'1'!V26+'2'!V26+'3'!V26+'4'!V26+'5'!V26+'6'!V26+'7'!V26+'8'!V26+'9'!V26+'10'!V26+'11'!V26+'12'!V26+'13'!V26+'14'!V26+'16'!V26+'17'!V26+'18'!V26+'19'!V26+'20'!V26+'21'!V26+'23'!V26+'24'!V26+'25'!V26+'26'!V26+'27'!V26+'28'!V26+'30'!V26+'30'!V26+'31'!V26</f>
        <v>0</v>
      </c>
      <c r="W26" s="32">
        <f>'1'!W26+'2'!W26+'3'!W26+'4'!W26+'5'!W26+'6'!W26+'7'!W26+'8'!W26+'9'!W26+'10'!W26+'11'!W26+'12'!W26+'13'!W26+'14'!W26+'16'!W26+'17'!W26+'18'!W26+'19'!W26+'20'!W26+'21'!W26+'23'!W26+'24'!W26+'25'!W26+'26'!W26+'27'!W26+'28'!W26+'30'!W26+'30'!W26+'31'!W26</f>
        <v>0</v>
      </c>
      <c r="X26" s="32">
        <f>'1'!X26+'2'!X26+'3'!X26+'4'!X26+'5'!X26+'6'!X26+'7'!X26+'8'!X26+'9'!X26+'10'!X26+'11'!X26+'12'!X26+'13'!X26+'14'!X26+'16'!X26+'17'!X26+'18'!X26+'19'!X26+'20'!X26+'21'!X26+'23'!X26+'24'!X26+'25'!X26+'26'!X26+'27'!X26+'28'!X26+'30'!X26+'30'!X26+'31'!X26</f>
        <v>0</v>
      </c>
      <c r="Y26" s="32">
        <f>'1'!Y26+'2'!Y26+'3'!Y26+'4'!Y26+'5'!Y26+'6'!Y26+'7'!Y26+'8'!Y26+'9'!Y26+'10'!Y26+'11'!Y26+'12'!Y26+'13'!Y26+'14'!Y26+'16'!Y26+'17'!Y26+'18'!Y26+'19'!Y26+'20'!Y26+'21'!Y26+'23'!Y26+'24'!Y26+'25'!Y26+'26'!Y26+'27'!Y26+'28'!Y26+'30'!Y26+'30'!Y26+'31'!Y26</f>
        <v>0</v>
      </c>
      <c r="Z26" s="32">
        <f>'1'!Z26+'2'!Z26+'3'!Z26+'4'!Z26+'5'!Z26+'6'!Z26+'7'!Z26+'8'!Z26+'9'!Z26+'10'!Z26+'11'!Z26+'12'!Z26+'13'!Z26+'14'!Z26+'16'!Z26+'17'!Z26+'18'!Z26+'19'!Z26+'20'!Z26+'21'!Z26+'23'!Z26+'24'!Z26+'25'!Z26+'26'!Z26+'27'!Z26+'28'!Z26+'30'!Z26+'30'!Z26+'31'!Z26</f>
        <v>10</v>
      </c>
      <c r="AA26" s="32">
        <f>'1'!AA26+'2'!AA26+'3'!AA26+'4'!AA26+'5'!AA26+'6'!AA26+'7'!AA26+'8'!AA26+'9'!AA26+'10'!AA26+'11'!AA26+'12'!AA26+'13'!AA26+'14'!AA26+'16'!AA26+'17'!AA26+'18'!AA26+'19'!AA26+'20'!AA26+'21'!AA26+'23'!AA26+'24'!AA26+'25'!AA26+'26'!AA26+'27'!AA26+'28'!AA26+'30'!AA26+'30'!AA26+'31'!AA26</f>
        <v>33</v>
      </c>
      <c r="AB26" s="204"/>
      <c r="AC26" s="35">
        <f t="shared" si="6"/>
        <v>355040</v>
      </c>
      <c r="AD26" s="204">
        <f t="shared" si="0"/>
        <v>289983</v>
      </c>
      <c r="AE26" s="49">
        <f t="shared" si="1"/>
        <v>7974.5325000000003</v>
      </c>
      <c r="AF26" s="49">
        <f t="shared" si="2"/>
        <v>2754.8384999999998</v>
      </c>
      <c r="AG26" s="36">
        <f t="shared" si="7"/>
        <v>515.625</v>
      </c>
      <c r="AH26" s="49">
        <f t="shared" si="3"/>
        <v>178.125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8021.2825000000003</v>
      </c>
      <c r="AP26" s="51"/>
      <c r="AQ26" s="40">
        <f>'2'!AQ26+'3'!AQ26+'4'!AQ26+'5'!AQ26+'6'!AQ26+'7'!AQ26+'9'!AQ26+'10'!AQ26+'11'!AQ26+'12'!AQ26+'13'!AQ26+'14'!AQ26+'16'!AQ26+'17'!AQ26+'18'!AQ26+'19'!AQ26+'20'!AQ26+'21'!AQ26+'23'!AQ26+'24'!AQ26+'25'!AQ26+'26'!AQ26+'27'!AQ26+'28'!AQ26+'30'!AQ26+'31'!AQ26</f>
        <v>2452</v>
      </c>
      <c r="AR26" s="65">
        <f t="shared" si="10"/>
        <v>344097.84250000003</v>
      </c>
      <c r="AS26" s="52">
        <f t="shared" si="11"/>
        <v>2932.9634999999998</v>
      </c>
      <c r="AT26" s="52">
        <f t="shared" si="12"/>
        <v>480.96349999999984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69">
        <v>21</v>
      </c>
      <c r="B27" s="57">
        <v>1908446154</v>
      </c>
      <c r="C27" s="57" t="s">
        <v>70</v>
      </c>
      <c r="D27" s="32">
        <f>'1'!D27+'2'!D27+'3'!D27+'4'!D27+'5'!D27+'6'!D27+'7'!D27+'8'!D27+'9'!D27+'10'!D27+'11'!D27+'12'!D27+'13'!D27+'14'!D27+'16'!D27+'17'!D27+'18'!D27+'19'!D27+'20'!D27+'21'!D27+'23'!D27+'24'!D27+'25'!D27+'26'!D27+'27'!D27+'28'!D27+'30'!D27+'30'!D27+'31'!D27</f>
        <v>201915</v>
      </c>
      <c r="E27" s="32">
        <f>'1'!E27+'2'!E27+'3'!E27+'4'!E27+'5'!E27+'6'!E27+'7'!E27+'8'!E27+'9'!E27+'10'!E27+'11'!E27+'12'!E27+'13'!E27+'14'!E27+'16'!E27+'17'!E27+'18'!E27+'19'!E27+'20'!E27+'21'!E27+'23'!E27+'24'!E27+'25'!E27+'26'!E27+'27'!E27+'28'!E27+'30'!E27+'30'!E27+'31'!E27</f>
        <v>0</v>
      </c>
      <c r="F27" s="32">
        <f>'1'!F27+'2'!F27+'3'!F27+'4'!F27+'5'!F27+'6'!F27+'7'!F27+'8'!F27+'9'!F27+'10'!F27+'11'!F27+'12'!F27+'13'!F27+'14'!F27+'16'!F27+'17'!F27+'18'!F27+'19'!F27+'20'!F27+'21'!F27+'23'!F27+'24'!F27+'25'!F27+'26'!F27+'27'!F27+'28'!F27+'30'!F27+'30'!F27+'31'!F27</f>
        <v>0</v>
      </c>
      <c r="G27" s="32">
        <f>'1'!G27+'2'!G27+'3'!G27+'4'!G27+'5'!G27+'6'!G27+'7'!G27+'8'!G27+'9'!G27+'10'!G27+'11'!G27+'12'!G27+'13'!G27+'14'!G27+'16'!G27+'17'!G27+'18'!G27+'19'!G27+'20'!G27+'21'!G27+'23'!G27+'24'!G27+'25'!G27+'26'!G27+'27'!G27+'28'!G27+'30'!G27+'30'!G27+'31'!G27</f>
        <v>0</v>
      </c>
      <c r="H27" s="32">
        <f>'1'!H27+'2'!H27+'3'!H27+'4'!H27+'5'!H27+'6'!H27+'7'!H27+'8'!H27+'9'!H27+'10'!H27+'11'!H27+'12'!H27+'13'!H27+'14'!H27+'16'!H27+'17'!H27+'18'!H27+'19'!H27+'20'!H27+'21'!H27+'23'!H27+'24'!H27+'25'!H27+'26'!H27+'27'!H27+'28'!H27+'30'!H27+'30'!H27+'31'!H27</f>
        <v>0</v>
      </c>
      <c r="I27" s="32">
        <f>'1'!I27+'2'!I27+'3'!I27+'4'!I27+'5'!I27+'6'!I27+'7'!I27+'8'!I27+'9'!I27+'10'!I27+'11'!I27+'12'!I27+'13'!I27+'14'!I27+'16'!I27+'17'!I27+'18'!I27+'19'!I27+'20'!I27+'21'!I27+'23'!I27+'24'!I27+'25'!I27+'26'!I27+'27'!I27+'28'!I27+'30'!I27+'30'!I27+'31'!I27</f>
        <v>0</v>
      </c>
      <c r="J27" s="32">
        <f>'1'!J27+'2'!J27+'3'!J27+'4'!J27+'5'!J27+'6'!J27+'7'!J27+'8'!J27+'9'!J27+'10'!J27+'11'!J27+'12'!J27+'13'!J27+'14'!J27+'16'!J27+'17'!J27+'18'!J27+'19'!J27+'20'!J27+'21'!J27+'23'!J27+'24'!J27+'25'!J27+'26'!J27+'27'!J27+'28'!J27+'30'!J27+'30'!J27+'31'!J27</f>
        <v>0</v>
      </c>
      <c r="K27" s="32">
        <f>'1'!K27+'2'!K27+'3'!K27+'4'!K27+'5'!K27+'6'!K27+'7'!K27+'8'!K27+'9'!K27+'10'!K27+'11'!K27+'12'!K27+'13'!K27+'14'!K27+'16'!K27+'17'!K27+'18'!K27+'19'!K27+'20'!K27+'21'!K27+'23'!K27+'24'!K27+'25'!K27+'26'!K27+'27'!K27+'28'!K27+'30'!K27+'30'!K27+'31'!K27</f>
        <v>760</v>
      </c>
      <c r="L27" s="32">
        <f>'1'!L27+'2'!L27+'3'!L27+'4'!L27+'5'!L27+'6'!L27+'7'!L27+'8'!L27+'9'!L27+'10'!L27+'11'!L27+'12'!L27+'13'!L27+'14'!L27+'16'!L27+'17'!L27+'18'!L27+'19'!L27+'20'!L27+'21'!L27+'23'!L27+'24'!L27+'25'!L27+'26'!L27+'27'!L27+'28'!L27+'30'!L27+'30'!L27+'31'!L27</f>
        <v>0</v>
      </c>
      <c r="M27" s="32">
        <f>'1'!M27+'2'!M27+'3'!M27+'4'!M27+'5'!M27+'6'!M27+'7'!M27+'8'!M27+'9'!M27+'10'!M27+'11'!M27+'12'!M27+'13'!M27+'14'!M27+'16'!M27+'17'!M27+'18'!M27+'19'!M27+'20'!M27+'21'!M27+'23'!M27+'24'!M27+'25'!M27+'26'!M27+'27'!M27+'28'!M27+'30'!M27+'30'!M27+'31'!M27</f>
        <v>830</v>
      </c>
      <c r="N27" s="32">
        <f>'1'!N27+'2'!N27+'3'!N27+'4'!N27+'5'!N27+'6'!N27+'7'!N27+'8'!N27+'9'!N27+'10'!N27+'11'!N27+'12'!N27+'13'!N27+'14'!N27+'16'!N27+'17'!N27+'18'!N27+'19'!N27+'20'!N27+'21'!N27+'23'!N27+'24'!N27+'25'!N27+'26'!N27+'27'!N27+'28'!N27+'30'!N27+'30'!N27+'31'!N27</f>
        <v>0</v>
      </c>
      <c r="O27" s="32">
        <f>'1'!O27+'2'!O27+'3'!O27+'4'!O27+'5'!O27+'6'!O27+'7'!O27+'8'!O27+'9'!O27+'10'!O27+'11'!O27+'12'!O27+'13'!O27+'14'!O27+'16'!O27+'17'!O27+'18'!O27+'19'!O27+'20'!O27+'21'!O27+'23'!O27+'24'!O27+'25'!O27+'26'!O27+'27'!O27+'28'!O27+'30'!O27+'30'!O27+'31'!O27</f>
        <v>80</v>
      </c>
      <c r="P27" s="32">
        <f>'1'!P27+'2'!P27+'3'!P27+'4'!P27+'5'!P27+'6'!P27+'7'!P27+'8'!P27+'9'!P27+'10'!P27+'11'!P27+'12'!P27+'13'!P27+'14'!P27+'16'!P27+'17'!P27+'18'!P27+'19'!P27+'20'!P27+'21'!P27+'23'!P27+'24'!P27+'25'!P27+'26'!P27+'27'!P27+'28'!P27+'30'!P27+'30'!P27+'31'!P27</f>
        <v>490</v>
      </c>
      <c r="Q27" s="32">
        <f>'1'!Q27+'2'!Q27+'3'!Q27+'4'!Q27+'5'!Q27+'6'!Q27+'7'!Q27+'8'!Q27+'9'!Q27+'10'!Q27+'11'!Q27+'12'!Q27+'13'!Q27+'14'!Q27+'16'!Q27+'17'!Q27+'18'!Q27+'19'!Q27+'20'!Q27+'21'!Q27+'23'!Q27+'24'!Q27+'25'!Q27+'26'!Q27+'27'!Q27+'28'!Q27+'30'!Q27+'30'!Q27+'31'!Q27</f>
        <v>0</v>
      </c>
      <c r="R27" s="32">
        <f>'1'!R27+'2'!R27+'3'!R27+'4'!R27+'5'!R27+'6'!R27+'7'!R27+'8'!R27+'9'!R27+'10'!R27+'11'!R27+'12'!R27+'13'!R27+'14'!R27+'16'!R27+'17'!R27+'18'!R27+'19'!R27+'20'!R27+'21'!R27+'23'!R27+'24'!R27+'25'!R27+'26'!R27+'27'!R27+'28'!R27+'30'!R27+'30'!R27+'31'!R27</f>
        <v>0</v>
      </c>
      <c r="S27" s="32">
        <f>'1'!S27+'2'!S27+'3'!S27+'4'!S27+'5'!S27+'6'!S27+'7'!S27+'8'!S27+'9'!S27+'10'!S27+'11'!S27+'12'!S27+'13'!S27+'14'!S27+'16'!S27+'17'!S27+'18'!S27+'19'!S27+'20'!S27+'21'!S27+'23'!S27+'24'!S27+'25'!S27+'26'!S27+'27'!S27+'28'!S27+'30'!S27+'30'!S27+'31'!S27</f>
        <v>110</v>
      </c>
      <c r="T27" s="32">
        <f>'1'!T27+'2'!T27+'3'!T27+'4'!T27+'5'!T27+'6'!T27+'7'!T27+'8'!T27+'9'!T27+'10'!T27+'11'!T27+'12'!T27+'13'!T27+'14'!T27+'16'!T27+'17'!T27+'18'!T27+'19'!T27+'20'!T27+'21'!T27+'23'!T27+'24'!T27+'25'!T27+'26'!T27+'27'!T27+'28'!T27+'30'!T27+'30'!T27+'31'!T27</f>
        <v>0</v>
      </c>
      <c r="U27" s="32">
        <f>'1'!U27+'2'!U27+'3'!U27+'4'!U27+'5'!U27+'6'!U27+'7'!U27+'8'!U27+'9'!U27+'10'!U27+'11'!U27+'12'!U27+'13'!U27+'14'!U27+'16'!U27+'17'!U27+'18'!U27+'19'!U27+'20'!U27+'21'!U27+'23'!U27+'24'!U27+'25'!U27+'26'!U27+'27'!U27+'28'!U27+'30'!U27+'30'!U27+'31'!U27</f>
        <v>0</v>
      </c>
      <c r="V27" s="32">
        <f>'1'!V27+'2'!V27+'3'!V27+'4'!V27+'5'!V27+'6'!V27+'7'!V27+'8'!V27+'9'!V27+'10'!V27+'11'!V27+'12'!V27+'13'!V27+'14'!V27+'16'!V27+'17'!V27+'18'!V27+'19'!V27+'20'!V27+'21'!V27+'23'!V27+'24'!V27+'25'!V27+'26'!V27+'27'!V27+'28'!V27+'30'!V27+'30'!V27+'31'!V27</f>
        <v>0</v>
      </c>
      <c r="W27" s="32">
        <f>'1'!W27+'2'!W27+'3'!W27+'4'!W27+'5'!W27+'6'!W27+'7'!W27+'8'!W27+'9'!W27+'10'!W27+'11'!W27+'12'!W27+'13'!W27+'14'!W27+'16'!W27+'17'!W27+'18'!W27+'19'!W27+'20'!W27+'21'!W27+'23'!W27+'24'!W27+'25'!W27+'26'!W27+'27'!W27+'28'!W27+'30'!W27+'30'!W27+'31'!W27</f>
        <v>0</v>
      </c>
      <c r="X27" s="32">
        <f>'1'!X27+'2'!X27+'3'!X27+'4'!X27+'5'!X27+'6'!X27+'7'!X27+'8'!X27+'9'!X27+'10'!X27+'11'!X27+'12'!X27+'13'!X27+'14'!X27+'16'!X27+'17'!X27+'18'!X27+'19'!X27+'20'!X27+'21'!X27+'23'!X27+'24'!X27+'25'!X27+'26'!X27+'27'!X27+'28'!X27+'30'!X27+'30'!X27+'31'!X27</f>
        <v>0</v>
      </c>
      <c r="Y27" s="32">
        <f>'1'!Y27+'2'!Y27+'3'!Y27+'4'!Y27+'5'!Y27+'6'!Y27+'7'!Y27+'8'!Y27+'9'!Y27+'10'!Y27+'11'!Y27+'12'!Y27+'13'!Y27+'14'!Y27+'16'!Y27+'17'!Y27+'18'!Y27+'19'!Y27+'20'!Y27+'21'!Y27+'23'!Y27+'24'!Y27+'25'!Y27+'26'!Y27+'27'!Y27+'28'!Y27+'30'!Y27+'30'!Y27+'31'!Y27</f>
        <v>0</v>
      </c>
      <c r="Z27" s="32">
        <f>'1'!Z27+'2'!Z27+'3'!Z27+'4'!Z27+'5'!Z27+'6'!Z27+'7'!Z27+'8'!Z27+'9'!Z27+'10'!Z27+'11'!Z27+'12'!Z27+'13'!Z27+'14'!Z27+'16'!Z27+'17'!Z27+'18'!Z27+'19'!Z27+'20'!Z27+'21'!Z27+'23'!Z27+'24'!Z27+'25'!Z27+'26'!Z27+'27'!Z27+'28'!Z27+'30'!Z27+'30'!Z27+'31'!Z27</f>
        <v>0</v>
      </c>
      <c r="AA27" s="32">
        <f>'1'!AA27+'2'!AA27+'3'!AA27+'4'!AA27+'5'!AA27+'6'!AA27+'7'!AA27+'8'!AA27+'9'!AA27+'10'!AA27+'11'!AA27+'12'!AA27+'13'!AA27+'14'!AA27+'16'!AA27+'17'!AA27+'18'!AA27+'19'!AA27+'20'!AA27+'21'!AA27+'23'!AA27+'24'!AA27+'25'!AA27+'26'!AA27+'27'!AA27+'28'!AA27+'30'!AA27+'30'!AA27+'31'!AA27</f>
        <v>46</v>
      </c>
      <c r="AB27" s="57"/>
      <c r="AC27" s="215">
        <f t="shared" si="6"/>
        <v>259927</v>
      </c>
      <c r="AD27" s="57">
        <f t="shared" si="0"/>
        <v>201915</v>
      </c>
      <c r="AE27" s="73">
        <f t="shared" si="1"/>
        <v>5552.6625000000004</v>
      </c>
      <c r="AF27" s="73">
        <f t="shared" si="2"/>
        <v>1918.1924999999999</v>
      </c>
      <c r="AG27" s="74">
        <f t="shared" si="7"/>
        <v>787.32500000000005</v>
      </c>
      <c r="AH27" s="73">
        <f t="shared" si="3"/>
        <v>271.98500000000001</v>
      </c>
      <c r="AI27" s="73">
        <f t="shared" si="8"/>
        <v>0</v>
      </c>
      <c r="AJ27" s="75"/>
      <c r="AK27" s="75"/>
      <c r="AL27" s="75"/>
      <c r="AM27" s="75"/>
      <c r="AN27" s="76">
        <v>0</v>
      </c>
      <c r="AO27" s="216">
        <f t="shared" si="9"/>
        <v>5612.0625</v>
      </c>
      <c r="AP27" s="77"/>
      <c r="AQ27" s="40">
        <f>'2'!AQ27+'3'!AQ27+'4'!AQ27+'5'!AQ27+'6'!AQ27+'7'!AQ27+'9'!AQ27+'10'!AQ27+'11'!AQ27+'12'!AQ27+'13'!AQ27+'14'!AQ27+'16'!AQ27+'17'!AQ27+'18'!AQ27+'19'!AQ27+'20'!AQ27+'21'!AQ27+'23'!AQ27+'24'!AQ27+'25'!AQ27+'26'!AQ27+'27'!AQ27+'28'!AQ27+'30'!AQ27+'31'!AQ27</f>
        <v>2567</v>
      </c>
      <c r="AR27" s="79">
        <f t="shared" si="10"/>
        <v>251020.01249999998</v>
      </c>
      <c r="AS27" s="80">
        <f t="shared" si="11"/>
        <v>2190.1774999999998</v>
      </c>
      <c r="AT27" s="80">
        <f t="shared" si="12"/>
        <v>-376.82250000000022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220" customFormat="1" ht="15.75">
      <c r="A28" s="295" t="s">
        <v>71</v>
      </c>
      <c r="B28" s="295"/>
      <c r="C28" s="295"/>
      <c r="D28" s="217">
        <f t="shared" ref="D28:K28" si="13">SUM(D7:D27)</f>
        <v>6283859</v>
      </c>
      <c r="E28" s="217">
        <f t="shared" si="13"/>
        <v>0</v>
      </c>
      <c r="F28" s="217">
        <f t="shared" si="13"/>
        <v>0</v>
      </c>
      <c r="G28" s="217">
        <f t="shared" si="13"/>
        <v>0</v>
      </c>
      <c r="H28" s="217">
        <f t="shared" si="13"/>
        <v>0</v>
      </c>
      <c r="I28" s="217">
        <f t="shared" si="13"/>
        <v>0</v>
      </c>
      <c r="J28" s="217">
        <f t="shared" si="13"/>
        <v>0</v>
      </c>
      <c r="K28" s="217">
        <f t="shared" si="13"/>
        <v>7520</v>
      </c>
      <c r="L28" s="217">
        <f t="shared" ref="L28:AT28" si="14">SUM(L7:L27)</f>
        <v>0</v>
      </c>
      <c r="M28" s="217">
        <f t="shared" si="14"/>
        <v>12030</v>
      </c>
      <c r="N28" s="217">
        <f t="shared" si="14"/>
        <v>0</v>
      </c>
      <c r="O28" s="217">
        <f t="shared" si="14"/>
        <v>920</v>
      </c>
      <c r="P28" s="217">
        <f t="shared" si="14"/>
        <v>23650</v>
      </c>
      <c r="Q28" s="217">
        <f t="shared" si="14"/>
        <v>0</v>
      </c>
      <c r="R28" s="217">
        <f t="shared" si="14"/>
        <v>0</v>
      </c>
      <c r="S28" s="217">
        <f t="shared" si="14"/>
        <v>3874</v>
      </c>
      <c r="T28" s="217">
        <f t="shared" si="14"/>
        <v>0</v>
      </c>
      <c r="U28" s="217">
        <f t="shared" si="14"/>
        <v>0</v>
      </c>
      <c r="V28" s="217">
        <f t="shared" si="14"/>
        <v>0</v>
      </c>
      <c r="W28" s="217">
        <f t="shared" si="14"/>
        <v>0</v>
      </c>
      <c r="X28" s="217">
        <f t="shared" si="14"/>
        <v>0</v>
      </c>
      <c r="Y28" s="217">
        <f t="shared" si="14"/>
        <v>0</v>
      </c>
      <c r="Z28" s="217">
        <f t="shared" si="14"/>
        <v>95</v>
      </c>
      <c r="AA28" s="217">
        <f t="shared" si="14"/>
        <v>958</v>
      </c>
      <c r="AB28" s="217">
        <f t="shared" si="14"/>
        <v>0</v>
      </c>
      <c r="AC28" s="217">
        <f t="shared" si="14"/>
        <v>7708124</v>
      </c>
      <c r="AD28" s="217">
        <f t="shared" si="14"/>
        <v>6283859</v>
      </c>
      <c r="AE28" s="217">
        <f t="shared" si="14"/>
        <v>172806.1225</v>
      </c>
      <c r="AF28" s="217">
        <f t="shared" si="14"/>
        <v>59696.660499999984</v>
      </c>
      <c r="AG28" s="217">
        <f t="shared" si="14"/>
        <v>13542.050000000001</v>
      </c>
      <c r="AH28" s="217">
        <f t="shared" si="14"/>
        <v>4672.3849999999993</v>
      </c>
      <c r="AI28" s="217">
        <f t="shared" si="14"/>
        <v>0</v>
      </c>
      <c r="AJ28" s="217">
        <f t="shared" si="14"/>
        <v>0</v>
      </c>
      <c r="AK28" s="217">
        <f t="shared" si="14"/>
        <v>0</v>
      </c>
      <c r="AL28" s="217">
        <f t="shared" si="14"/>
        <v>0</v>
      </c>
      <c r="AM28" s="217">
        <f t="shared" si="14"/>
        <v>0</v>
      </c>
      <c r="AN28" s="217">
        <f t="shared" si="14"/>
        <v>0</v>
      </c>
      <c r="AO28" s="218">
        <f t="shared" si="14"/>
        <v>174019.42249999999</v>
      </c>
      <c r="AP28" s="217">
        <f t="shared" si="14"/>
        <v>0</v>
      </c>
      <c r="AQ28" s="217">
        <f t="shared" si="14"/>
        <v>57283</v>
      </c>
      <c r="AR28" s="217">
        <f t="shared" si="14"/>
        <v>7464492.8275000015</v>
      </c>
      <c r="AS28" s="217">
        <f t="shared" si="14"/>
        <v>64369.045499999993</v>
      </c>
      <c r="AT28" s="217">
        <f t="shared" si="14"/>
        <v>7086.0454999999965</v>
      </c>
      <c r="AU28" s="219"/>
      <c r="AV28" s="219"/>
    </row>
    <row r="29" spans="1:56" s="5" customFormat="1">
      <c r="A29" s="296"/>
      <c r="B29" s="296"/>
      <c r="C29" s="296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8"/>
      <c r="AP29" s="95"/>
      <c r="AQ29" s="95"/>
      <c r="AR29" s="95"/>
      <c r="AS29" s="95"/>
      <c r="AT29" s="9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207"/>
      <c r="E33" s="207"/>
      <c r="F33" s="207"/>
      <c r="G33" s="207"/>
      <c r="H33" s="207"/>
      <c r="I33" s="207"/>
      <c r="J33" s="207"/>
      <c r="K33" s="207"/>
      <c r="L33" s="113"/>
      <c r="M33" s="20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205"/>
      <c r="E34" s="205"/>
      <c r="F34" s="205"/>
      <c r="G34" s="205"/>
      <c r="H34" s="205"/>
      <c r="I34" s="205"/>
      <c r="J34" s="205"/>
      <c r="K34" s="205"/>
      <c r="L34" s="205"/>
      <c r="M34" s="20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205"/>
      <c r="E35" s="205"/>
      <c r="F35" s="205"/>
      <c r="G35" s="205"/>
      <c r="H35" s="205"/>
      <c r="I35" s="205"/>
      <c r="J35" s="205"/>
      <c r="K35" s="205"/>
      <c r="L35" s="205"/>
      <c r="M35" s="20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205"/>
      <c r="E36" s="205"/>
      <c r="F36" s="205"/>
      <c r="G36" s="205"/>
      <c r="H36" s="205"/>
      <c r="I36" s="205"/>
      <c r="J36" s="205"/>
      <c r="K36" s="205"/>
      <c r="L36" s="115"/>
      <c r="M36" s="207"/>
      <c r="O36" s="99"/>
      <c r="AR36" s="44"/>
      <c r="AS36" s="100"/>
      <c r="AT36" s="100"/>
    </row>
    <row r="37" spans="1:47" ht="15.75">
      <c r="A37" s="107"/>
      <c r="B37" s="107"/>
      <c r="C37" s="56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AR37" s="100"/>
      <c r="AS37" s="100"/>
      <c r="AT37" s="100"/>
    </row>
    <row r="38" spans="1:47" ht="15.75">
      <c r="A38" s="5"/>
      <c r="B38" s="5"/>
      <c r="C38" s="56"/>
      <c r="D38" s="205"/>
      <c r="E38" s="205"/>
      <c r="F38" s="205"/>
      <c r="G38" s="205"/>
      <c r="H38" s="205"/>
      <c r="I38" s="205"/>
      <c r="J38" s="205"/>
      <c r="K38" s="205"/>
      <c r="L38" s="115"/>
      <c r="M38" s="207"/>
      <c r="AR38" s="44"/>
      <c r="AS38" s="5"/>
      <c r="AT38" s="100"/>
    </row>
    <row r="39" spans="1:47" ht="15.75">
      <c r="A39" s="5"/>
      <c r="B39" s="5"/>
      <c r="C39" s="56"/>
      <c r="D39" s="206"/>
      <c r="E39" s="206"/>
      <c r="F39" s="206"/>
      <c r="G39" s="206"/>
      <c r="H39" s="206"/>
      <c r="I39" s="206"/>
      <c r="J39" s="206"/>
      <c r="K39" s="206"/>
      <c r="L39" s="20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7">
    <mergeCell ref="A1:AT2"/>
    <mergeCell ref="A3:XFD3"/>
    <mergeCell ref="AV7:AW7"/>
    <mergeCell ref="A28:C28"/>
    <mergeCell ref="A29:C29"/>
    <mergeCell ref="A4:XFD4"/>
    <mergeCell ref="A5:XFD5"/>
  </mergeCells>
  <conditionalFormatting sqref="AP7:AP27">
    <cfRule type="cellIs" dxfId="24" priority="27" stopIfTrue="1" operator="greaterThan">
      <formula>0</formula>
    </cfRule>
  </conditionalFormatting>
  <conditionalFormatting sqref="AQ31">
    <cfRule type="cellIs" dxfId="23" priority="25" operator="greaterThan">
      <formula>$AQ$7:$AQ$18&lt;100</formula>
    </cfRule>
    <cfRule type="cellIs" dxfId="22" priority="26" operator="greaterThan">
      <formula>100</formula>
    </cfRule>
  </conditionalFormatting>
  <conditionalFormatting sqref="Q28:AA28 K6:P28">
    <cfRule type="cellIs" dxfId="21" priority="24" operator="equal">
      <formula>212030016606640</formula>
    </cfRule>
  </conditionalFormatting>
  <conditionalFormatting sqref="L28:AA28 K6:K28">
    <cfRule type="cellIs" dxfId="20" priority="22" operator="equal">
      <formula>$K$4</formula>
    </cfRule>
    <cfRule type="cellIs" dxfId="19" priority="23" operator="equal">
      <formula>2120</formula>
    </cfRule>
  </conditionalFormatting>
  <conditionalFormatting sqref="M6:N28">
    <cfRule type="cellIs" dxfId="18" priority="20" operator="equal">
      <formula>$M$4</formula>
    </cfRule>
    <cfRule type="cellIs" dxfId="17" priority="21" operator="equal">
      <formula>300</formula>
    </cfRule>
  </conditionalFormatting>
  <conditionalFormatting sqref="O6:O28">
    <cfRule type="cellIs" dxfId="16" priority="18" operator="equal">
      <formula>$O$4</formula>
    </cfRule>
    <cfRule type="cellIs" dxfId="15" priority="19" operator="equal">
      <formula>1660</formula>
    </cfRule>
  </conditionalFormatting>
  <conditionalFormatting sqref="P6:P28">
    <cfRule type="cellIs" dxfId="14" priority="16" operator="equal">
      <formula>$P$4</formula>
    </cfRule>
    <cfRule type="cellIs" dxfId="13" priority="17" operator="equal">
      <formula>6640</formula>
    </cfRule>
  </conditionalFormatting>
  <conditionalFormatting sqref="AT6:AT28">
    <cfRule type="cellIs" dxfId="12" priority="15" operator="lessThan">
      <formula>0</formula>
    </cfRule>
  </conditionalFormatting>
  <conditionalFormatting sqref="AT7:AT18">
    <cfRule type="cellIs" dxfId="11" priority="12" operator="lessThan">
      <formula>0</formula>
    </cfRule>
    <cfRule type="cellIs" dxfId="10" priority="13" operator="lessThan">
      <formula>0</formula>
    </cfRule>
    <cfRule type="cellIs" dxfId="9" priority="14" operator="lessThan">
      <formula>0</formula>
    </cfRule>
  </conditionalFormatting>
  <conditionalFormatting sqref="L28:AA28 K6:K28">
    <cfRule type="cellIs" dxfId="8" priority="11" operator="equal">
      <formula>$K$4</formula>
    </cfRule>
  </conditionalFormatting>
  <conditionalFormatting sqref="D6:D28 E7:AA27">
    <cfRule type="cellIs" dxfId="7" priority="10" operator="equal">
      <formula>$D$4</formula>
    </cfRule>
  </conditionalFormatting>
  <conditionalFormatting sqref="S6:S28">
    <cfRule type="cellIs" dxfId="6" priority="9" operator="equal">
      <formula>$S$4</formula>
    </cfRule>
  </conditionalFormatting>
  <conditionalFormatting sqref="Z6:Z28">
    <cfRule type="cellIs" dxfId="5" priority="8" operator="equal">
      <formula>$Z$4</formula>
    </cfRule>
  </conditionalFormatting>
  <conditionalFormatting sqref="AA6:AA28">
    <cfRule type="cellIs" dxfId="4" priority="7" operator="equal">
      <formula>$AA$4</formula>
    </cfRule>
  </conditionalFormatting>
  <conditionalFormatting sqref="AB6:AB28">
    <cfRule type="cellIs" dxfId="3" priority="6" operator="equal">
      <formula>$AB$4</formula>
    </cfRule>
  </conditionalFormatting>
  <conditionalFormatting sqref="AT7:AT28">
    <cfRule type="cellIs" dxfId="2" priority="2" operator="lessThan">
      <formula>0</formula>
    </cfRule>
    <cfRule type="cellIs" dxfId="1" priority="3" operator="lessThan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11" sqref="A11:XFD1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>
      <c r="A3" s="264" t="s">
        <v>88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>
      <c r="A4" s="267" t="s">
        <v>3</v>
      </c>
      <c r="B4" s="267"/>
      <c r="C4" s="2"/>
      <c r="D4" s="2">
        <v>826462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2470</v>
      </c>
      <c r="L4" s="4">
        <v>0</v>
      </c>
      <c r="M4" s="267">
        <v>1120</v>
      </c>
      <c r="N4" s="267"/>
      <c r="O4" s="4">
        <v>1190</v>
      </c>
      <c r="P4" s="4">
        <v>1880</v>
      </c>
      <c r="Q4" s="3">
        <v>0</v>
      </c>
      <c r="R4" s="3">
        <v>0</v>
      </c>
      <c r="S4" s="3">
        <v>754</v>
      </c>
      <c r="T4" s="3"/>
      <c r="U4" s="3"/>
      <c r="V4" s="3"/>
      <c r="W4" s="3"/>
      <c r="X4" s="3"/>
      <c r="Y4" s="3"/>
      <c r="Z4" s="3">
        <v>295</v>
      </c>
      <c r="AA4" s="3">
        <v>573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11514</v>
      </c>
      <c r="E7" s="33"/>
      <c r="F7" s="32"/>
      <c r="G7" s="33"/>
      <c r="H7" s="33"/>
      <c r="I7" s="33"/>
      <c r="J7" s="33"/>
      <c r="K7" s="33">
        <v>30</v>
      </c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/>
      <c r="AA7" s="34">
        <v>10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17050</v>
      </c>
      <c r="AD7" s="34">
        <f t="shared" ref="AD7:AD28" si="1">D7*1</f>
        <v>11514</v>
      </c>
      <c r="AE7" s="36">
        <f t="shared" ref="AE7:AE28" si="2">D7*2.75%</f>
        <v>316.63499999999999</v>
      </c>
      <c r="AF7" s="36">
        <f t="shared" ref="AF7:AF28" si="3">AD7*0.95%</f>
        <v>109.383</v>
      </c>
      <c r="AG7" s="36">
        <f>SUM(E7*999+F7*499+G7*75+H7*50+I7*30+K7*20+L7*19+M7*10+P7*9+N7*10+J7*29+R7*4+Q7*5+O7*9)*2.8%</f>
        <v>16.799999999999997</v>
      </c>
      <c r="AH7" s="36">
        <f t="shared" ref="AH7:AH28" si="4">SUM(E7*999+F7*499+G7*75+H7*50+I7*30+J7*29+K7*20+L7*19+M7*10+N7*10+O7*9+P7*9+Q7*5+R7*4)*0.95%</f>
        <v>5.7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317.45999999999998</v>
      </c>
      <c r="AP7" s="39"/>
      <c r="AQ7" s="40">
        <v>287</v>
      </c>
      <c r="AR7" s="41">
        <f>AC7-AE7-AG7-AJ7-AK7-AL7-AM7-AN7-AP7-AQ7</f>
        <v>16429.565000000002</v>
      </c>
      <c r="AS7" s="42">
        <f t="shared" ref="AS7:AS19" si="5">AF7+AH7+AI7</f>
        <v>115.083</v>
      </c>
      <c r="AT7" s="43">
        <f t="shared" ref="AT7:AT19" si="6">AS7-AQ7-AN7</f>
        <v>-171.917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7194</v>
      </c>
      <c r="E8" s="48"/>
      <c r="F8" s="47"/>
      <c r="G8" s="48"/>
      <c r="H8" s="48"/>
      <c r="I8" s="48"/>
      <c r="J8" s="48"/>
      <c r="K8" s="48">
        <v>100</v>
      </c>
      <c r="L8" s="48"/>
      <c r="M8" s="48">
        <v>50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10864</v>
      </c>
      <c r="AD8" s="31">
        <f t="shared" si="1"/>
        <v>7194</v>
      </c>
      <c r="AE8" s="49">
        <f t="shared" si="2"/>
        <v>197.83500000000001</v>
      </c>
      <c r="AF8" s="49">
        <f t="shared" si="3"/>
        <v>68.343000000000004</v>
      </c>
      <c r="AG8" s="36">
        <f t="shared" ref="AG8:AG28" si="7">SUM(E8*999+F8*499+G8*75+H8*50+I8*30+K8*20+L8*19+M8*10+P8*9+N8*10+J8*29+R8*4+Q8*5+O8*9)*2.75%</f>
        <v>100.925</v>
      </c>
      <c r="AH8" s="49">
        <f t="shared" si="4"/>
        <v>34.865000000000002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205.535</v>
      </c>
      <c r="AP8" s="51"/>
      <c r="AQ8" s="40">
        <v>95</v>
      </c>
      <c r="AR8" s="41">
        <f t="shared" ref="AR8:AR28" si="10">AC8-AE8-AG8-AJ8-AK8-AL8-AM8-AN8-AP8-AQ8</f>
        <v>10470.240000000002</v>
      </c>
      <c r="AS8" s="52">
        <f t="shared" si="5"/>
        <v>103.208</v>
      </c>
      <c r="AT8" s="53">
        <f t="shared" si="6"/>
        <v>8.2079999999999984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10929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</v>
      </c>
      <c r="N9" s="48"/>
      <c r="O9" s="48"/>
      <c r="P9" s="48">
        <v>100</v>
      </c>
      <c r="Q9" s="31"/>
      <c r="R9" s="31"/>
      <c r="S9" s="31">
        <v>145</v>
      </c>
      <c r="T9" s="31"/>
      <c r="U9" s="31"/>
      <c r="V9" s="31"/>
      <c r="W9" s="31"/>
      <c r="X9" s="31"/>
      <c r="Y9" s="31"/>
      <c r="Z9" s="31">
        <v>5</v>
      </c>
      <c r="AA9" s="31">
        <v>10</v>
      </c>
      <c r="AB9" s="31"/>
      <c r="AC9" s="35">
        <f t="shared" si="0"/>
        <v>44559</v>
      </c>
      <c r="AD9" s="31">
        <f t="shared" si="1"/>
        <v>10929</v>
      </c>
      <c r="AE9" s="49">
        <f t="shared" si="2"/>
        <v>300.54750000000001</v>
      </c>
      <c r="AF9" s="49">
        <f t="shared" si="3"/>
        <v>103.82549999999999</v>
      </c>
      <c r="AG9" s="36">
        <f t="shared" si="7"/>
        <v>85.25</v>
      </c>
      <c r="AH9" s="49">
        <f t="shared" si="4"/>
        <v>29.45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306.59750000000003</v>
      </c>
      <c r="AP9" s="51"/>
      <c r="AQ9" s="40">
        <v>118</v>
      </c>
      <c r="AR9" s="41">
        <f t="shared" si="10"/>
        <v>44055.202499999999</v>
      </c>
      <c r="AS9" s="52">
        <f t="shared" si="5"/>
        <v>133.27549999999999</v>
      </c>
      <c r="AT9" s="53">
        <f t="shared" si="6"/>
        <v>15.275499999999994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5662</v>
      </c>
      <c r="E10" s="48"/>
      <c r="F10" s="47"/>
      <c r="G10" s="48"/>
      <c r="H10" s="48"/>
      <c r="I10" s="48"/>
      <c r="J10" s="48"/>
      <c r="K10" s="48"/>
      <c r="L10" s="48"/>
      <c r="M10" s="48">
        <v>150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10012</v>
      </c>
      <c r="AD10" s="31">
        <f>D10*1</f>
        <v>5662</v>
      </c>
      <c r="AE10" s="49">
        <f>D10*2.75%</f>
        <v>155.70500000000001</v>
      </c>
      <c r="AF10" s="49">
        <f>AD10*0.95%</f>
        <v>53.789000000000001</v>
      </c>
      <c r="AG10" s="36">
        <f t="shared" si="7"/>
        <v>41.25</v>
      </c>
      <c r="AH10" s="49">
        <f t="shared" si="4"/>
        <v>14.25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159.83000000000001</v>
      </c>
      <c r="AP10" s="51"/>
      <c r="AQ10" s="40">
        <v>35</v>
      </c>
      <c r="AR10" s="41">
        <f t="shared" si="10"/>
        <v>9780.0450000000001</v>
      </c>
      <c r="AS10" s="52">
        <f>AF10+AH10+AI10</f>
        <v>68.039000000000001</v>
      </c>
      <c r="AT10" s="53">
        <f>AS10-AQ10-AN10</f>
        <v>33.039000000000001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5657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5657</v>
      </c>
      <c r="AD11" s="31">
        <f t="shared" si="1"/>
        <v>5657</v>
      </c>
      <c r="AE11" s="49">
        <f t="shared" si="2"/>
        <v>155.5675</v>
      </c>
      <c r="AF11" s="49">
        <f t="shared" si="3"/>
        <v>53.741500000000002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155.5675</v>
      </c>
      <c r="AP11" s="51"/>
      <c r="AQ11" s="40">
        <v>31</v>
      </c>
      <c r="AR11" s="41">
        <f t="shared" si="10"/>
        <v>5470.4324999999999</v>
      </c>
      <c r="AS11" s="52">
        <f t="shared" si="5"/>
        <v>53.741500000000002</v>
      </c>
      <c r="AT11" s="53">
        <f t="shared" si="6"/>
        <v>22.741500000000002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5378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5378</v>
      </c>
      <c r="AD12" s="31">
        <f>D12*1</f>
        <v>5378</v>
      </c>
      <c r="AE12" s="49">
        <f>D12*2.75%</f>
        <v>147.89500000000001</v>
      </c>
      <c r="AF12" s="49">
        <f>AD12*0.95%</f>
        <v>51.091000000000001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147.89500000000001</v>
      </c>
      <c r="AP12" s="51"/>
      <c r="AQ12" s="40">
        <v>30</v>
      </c>
      <c r="AR12" s="41">
        <f t="shared" si="10"/>
        <v>5200.1049999999996</v>
      </c>
      <c r="AS12" s="52">
        <f>AF12+AH12+AI12</f>
        <v>51.091000000000001</v>
      </c>
      <c r="AT12" s="53">
        <f>AS12-AQ12-AN12</f>
        <v>21.091000000000001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4421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50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4871</v>
      </c>
      <c r="AD13" s="31">
        <f t="shared" si="1"/>
        <v>4421</v>
      </c>
      <c r="AE13" s="49">
        <f t="shared" si="2"/>
        <v>121.5775</v>
      </c>
      <c r="AF13" s="49">
        <f t="shared" si="3"/>
        <v>41.999499999999998</v>
      </c>
      <c r="AG13" s="36">
        <f t="shared" si="7"/>
        <v>12.375</v>
      </c>
      <c r="AH13" s="49">
        <f t="shared" si="4"/>
        <v>4.2749999999999995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122.9525</v>
      </c>
      <c r="AP13" s="51"/>
      <c r="AQ13" s="40">
        <v>36</v>
      </c>
      <c r="AR13" s="41">
        <f t="shared" si="10"/>
        <v>4701.0474999999997</v>
      </c>
      <c r="AS13" s="52">
        <f t="shared" si="5"/>
        <v>46.274499999999996</v>
      </c>
      <c r="AT13" s="53">
        <f>AS13-AQ13-AN13</f>
        <v>10.274499999999996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10025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12</v>
      </c>
      <c r="AB14" s="31"/>
      <c r="AC14" s="35">
        <f t="shared" si="0"/>
        <v>23421</v>
      </c>
      <c r="AD14" s="31">
        <f t="shared" si="1"/>
        <v>10025</v>
      </c>
      <c r="AE14" s="49">
        <f t="shared" si="2"/>
        <v>275.6875</v>
      </c>
      <c r="AF14" s="49">
        <f t="shared" si="3"/>
        <v>95.237499999999997</v>
      </c>
      <c r="AG14" s="36">
        <f t="shared" si="7"/>
        <v>96.25</v>
      </c>
      <c r="AH14" s="49">
        <f t="shared" si="4"/>
        <v>33.25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283.38749999999999</v>
      </c>
      <c r="AP14" s="51"/>
      <c r="AQ14" s="40">
        <v>79</v>
      </c>
      <c r="AR14" s="41">
        <f>AC14-AE14-AG14-AJ14-AK14-AL14-AM14-AN14-AP14-AQ14</f>
        <v>22970.0625</v>
      </c>
      <c r="AS14" s="52">
        <f t="shared" si="5"/>
        <v>128.48750000000001</v>
      </c>
      <c r="AT14" s="60">
        <f t="shared" si="6"/>
        <v>49.487500000000011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29074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29074</v>
      </c>
      <c r="AD15" s="31">
        <f t="shared" si="1"/>
        <v>29074</v>
      </c>
      <c r="AE15" s="49">
        <f t="shared" si="2"/>
        <v>799.53499999999997</v>
      </c>
      <c r="AF15" s="49">
        <f t="shared" si="3"/>
        <v>276.20299999999997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799.53499999999997</v>
      </c>
      <c r="AP15" s="51"/>
      <c r="AQ15" s="40">
        <v>244</v>
      </c>
      <c r="AR15" s="41">
        <f t="shared" si="10"/>
        <v>28030.465</v>
      </c>
      <c r="AS15" s="52">
        <f>AF15+AH15+AI15</f>
        <v>276.20299999999997</v>
      </c>
      <c r="AT15" s="53">
        <f>AS15-AQ15-AN15</f>
        <v>32.202999999999975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4419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4419</v>
      </c>
      <c r="AD16" s="31">
        <f t="shared" si="1"/>
        <v>4419</v>
      </c>
      <c r="AE16" s="49">
        <f t="shared" si="2"/>
        <v>121.52249999999999</v>
      </c>
      <c r="AF16" s="49">
        <f t="shared" si="3"/>
        <v>41.980499999999999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121.52249999999999</v>
      </c>
      <c r="AP16" s="51"/>
      <c r="AQ16" s="40"/>
      <c r="AR16" s="41">
        <f>AC16-AE16-AG16-AJ16-AK16-AL16-AM16-AN16-AP16-AQ16</f>
        <v>4297.4775</v>
      </c>
      <c r="AS16" s="52">
        <f t="shared" si="5"/>
        <v>41.980499999999999</v>
      </c>
      <c r="AT16" s="53">
        <f t="shared" si="6"/>
        <v>41.980499999999999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16252</v>
      </c>
      <c r="E17" s="48"/>
      <c r="F17" s="47"/>
      <c r="G17" s="48"/>
      <c r="H17" s="48"/>
      <c r="I17" s="48"/>
      <c r="J17" s="48"/>
      <c r="K17" s="48">
        <v>20</v>
      </c>
      <c r="L17" s="48"/>
      <c r="M17" s="48">
        <v>50</v>
      </c>
      <c r="N17" s="48"/>
      <c r="O17" s="48"/>
      <c r="P17" s="48">
        <v>100</v>
      </c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>
        <v>2</v>
      </c>
      <c r="AB17" s="31"/>
      <c r="AC17" s="35">
        <f t="shared" si="0"/>
        <v>20338</v>
      </c>
      <c r="AD17" s="31">
        <f>D17*1</f>
        <v>16252</v>
      </c>
      <c r="AE17" s="49">
        <f>D17*2.75%</f>
        <v>446.93</v>
      </c>
      <c r="AF17" s="49">
        <f>AD17*0.95%</f>
        <v>154.39400000000001</v>
      </c>
      <c r="AG17" s="36">
        <f t="shared" si="7"/>
        <v>49.5</v>
      </c>
      <c r="AH17" s="49">
        <f t="shared" si="4"/>
        <v>17.099999999999998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451.60500000000002</v>
      </c>
      <c r="AP17" s="51"/>
      <c r="AQ17" s="40">
        <v>150</v>
      </c>
      <c r="AR17" s="41">
        <f>AC17-AE17-AG17-AJ17-AK17-AL17-AM17-AN17-AP17-AQ17</f>
        <v>19691.57</v>
      </c>
      <c r="AS17" s="52">
        <f>AF17+AH17+AI17</f>
        <v>171.494</v>
      </c>
      <c r="AT17" s="53">
        <f>AS17-AQ17-AN17</f>
        <v>21.494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14084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387.31</v>
      </c>
      <c r="AP18" s="51"/>
      <c r="AQ18" s="40">
        <v>160</v>
      </c>
      <c r="AR18" s="41">
        <f t="shared" si="10"/>
        <v>13536.69</v>
      </c>
      <c r="AS18" s="52">
        <f>AF18+AH18+AI18</f>
        <v>133.798</v>
      </c>
      <c r="AT18" s="53">
        <f>AS18-AQ18-AN18</f>
        <v>-26.201999999999998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8410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110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29420</v>
      </c>
      <c r="AD19" s="31">
        <f t="shared" si="1"/>
        <v>8410</v>
      </c>
      <c r="AE19" s="49">
        <f t="shared" si="2"/>
        <v>231.27500000000001</v>
      </c>
      <c r="AF19" s="49">
        <f t="shared" si="3"/>
        <v>79.894999999999996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231.27500000000001</v>
      </c>
      <c r="AP19" s="51"/>
      <c r="AQ19" s="63">
        <v>178</v>
      </c>
      <c r="AR19" s="64">
        <f t="shared" si="10"/>
        <v>29010.724999999999</v>
      </c>
      <c r="AS19" s="52">
        <f t="shared" si="5"/>
        <v>79.894999999999996</v>
      </c>
      <c r="AT19" s="52">
        <f t="shared" si="6"/>
        <v>-98.105000000000004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2879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2879</v>
      </c>
      <c r="AD20" s="31">
        <f t="shared" si="1"/>
        <v>2879</v>
      </c>
      <c r="AE20" s="49">
        <f t="shared" si="2"/>
        <v>79.172499999999999</v>
      </c>
      <c r="AF20" s="49">
        <f t="shared" si="3"/>
        <v>27.3505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79.172499999999999</v>
      </c>
      <c r="AP20" s="51"/>
      <c r="AQ20" s="63">
        <v>79</v>
      </c>
      <c r="AR20" s="64">
        <f>AC20-AE20-AG20-AJ20-AK20-AL20-AM20-AN20-AP20-AQ20</f>
        <v>2720.8274999999999</v>
      </c>
      <c r="AS20" s="52">
        <f>AF20+AH20+AI20</f>
        <v>27.3505</v>
      </c>
      <c r="AT20" s="52">
        <f>AS20-AQ20-AN20</f>
        <v>-51.649500000000003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7605</v>
      </c>
      <c r="E21" s="48"/>
      <c r="F21" s="47"/>
      <c r="G21" s="48"/>
      <c r="H21" s="48"/>
      <c r="I21" s="48"/>
      <c r="J21" s="48"/>
      <c r="K21" s="48">
        <v>50</v>
      </c>
      <c r="L21" s="48"/>
      <c r="M21" s="48">
        <v>50</v>
      </c>
      <c r="N21" s="48"/>
      <c r="O21" s="48"/>
      <c r="P21" s="48">
        <v>50</v>
      </c>
      <c r="Q21" s="31"/>
      <c r="R21" s="31"/>
      <c r="S21" s="31">
        <v>15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12420</v>
      </c>
      <c r="AD21" s="31">
        <f t="shared" si="1"/>
        <v>7605</v>
      </c>
      <c r="AE21" s="49">
        <f t="shared" si="2"/>
        <v>209.13749999999999</v>
      </c>
      <c r="AF21" s="49">
        <f t="shared" si="3"/>
        <v>72.247500000000002</v>
      </c>
      <c r="AG21" s="36">
        <f t="shared" si="7"/>
        <v>53.625</v>
      </c>
      <c r="AH21" s="49">
        <f t="shared" si="4"/>
        <v>18.524999999999999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213.26249999999999</v>
      </c>
      <c r="AP21" s="51"/>
      <c r="AQ21" s="63">
        <v>78</v>
      </c>
      <c r="AR21" s="65">
        <f t="shared" si="10"/>
        <v>12079.237499999999</v>
      </c>
      <c r="AS21" s="52">
        <f t="shared" ref="AS21:AS28" si="11">AF21+AH21+AI21</f>
        <v>90.772500000000008</v>
      </c>
      <c r="AT21" s="52">
        <f t="shared" ref="AT21:AT28" si="12">AS21-AQ21-AN21</f>
        <v>12.772500000000008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14829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20559</v>
      </c>
      <c r="AD22" s="31">
        <f t="shared" si="1"/>
        <v>14829</v>
      </c>
      <c r="AE22" s="49">
        <f t="shared" si="2"/>
        <v>407.79750000000001</v>
      </c>
      <c r="AF22" s="49">
        <f t="shared" si="3"/>
        <v>140.87549999999999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407.79750000000001</v>
      </c>
      <c r="AP22" s="51"/>
      <c r="AQ22" s="63">
        <v>131</v>
      </c>
      <c r="AR22" s="65">
        <f>AC22-AE22-AG22-AJ22-AK22-AL22-AM22-AN22-AP22-AQ22</f>
        <v>20020.202499999999</v>
      </c>
      <c r="AS22" s="52">
        <f>AF22+AH22+AI22</f>
        <v>140.87549999999999</v>
      </c>
      <c r="AT22" s="52">
        <f>AS22-AQ22-AN22</f>
        <v>9.8754999999999882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7401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7401</v>
      </c>
      <c r="AD23" s="31">
        <f t="shared" si="1"/>
        <v>7401</v>
      </c>
      <c r="AE23" s="49">
        <f t="shared" si="2"/>
        <v>203.5275</v>
      </c>
      <c r="AF23" s="49">
        <f t="shared" si="3"/>
        <v>70.3095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203.5275</v>
      </c>
      <c r="AP23" s="51"/>
      <c r="AQ23" s="63">
        <v>70</v>
      </c>
      <c r="AR23" s="65">
        <f t="shared" si="10"/>
        <v>7127.4724999999999</v>
      </c>
      <c r="AS23" s="52">
        <f t="shared" si="11"/>
        <v>70.3095</v>
      </c>
      <c r="AT23" s="52">
        <f t="shared" si="12"/>
        <v>0.30949999999999989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14145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90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16865</v>
      </c>
      <c r="AD24" s="31">
        <f t="shared" si="1"/>
        <v>14145</v>
      </c>
      <c r="AE24" s="49">
        <f t="shared" si="2"/>
        <v>388.98750000000001</v>
      </c>
      <c r="AF24" s="49">
        <f t="shared" si="3"/>
        <v>134.3775</v>
      </c>
      <c r="AG24" s="36">
        <f t="shared" si="7"/>
        <v>22.274999999999999</v>
      </c>
      <c r="AH24" s="49">
        <f t="shared" si="4"/>
        <v>7.6949999999999994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391.46249999999998</v>
      </c>
      <c r="AP24" s="51"/>
      <c r="AQ24" s="63">
        <v>114</v>
      </c>
      <c r="AR24" s="65">
        <f t="shared" si="10"/>
        <v>16339.737499999999</v>
      </c>
      <c r="AS24" s="52">
        <f t="shared" si="11"/>
        <v>142.07249999999999</v>
      </c>
      <c r="AT24" s="52">
        <f t="shared" si="12"/>
        <v>28.072499999999991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7105</v>
      </c>
      <c r="E25" s="48"/>
      <c r="F25" s="47"/>
      <c r="G25" s="48"/>
      <c r="H25" s="48"/>
      <c r="I25" s="48"/>
      <c r="J25" s="48"/>
      <c r="K25" s="48">
        <v>180</v>
      </c>
      <c r="L25" s="48"/>
      <c r="M25" s="48">
        <v>340</v>
      </c>
      <c r="N25" s="48"/>
      <c r="O25" s="48"/>
      <c r="P25" s="48">
        <v>500</v>
      </c>
      <c r="Q25" s="31"/>
      <c r="R25" s="31"/>
      <c r="S25" s="31">
        <v>25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28080</v>
      </c>
      <c r="AD25" s="31">
        <f t="shared" si="1"/>
        <v>7105</v>
      </c>
      <c r="AE25" s="49">
        <f t="shared" si="2"/>
        <v>195.38749999999999</v>
      </c>
      <c r="AF25" s="49">
        <f t="shared" si="3"/>
        <v>67.497500000000002</v>
      </c>
      <c r="AG25" s="36">
        <f t="shared" si="7"/>
        <v>316.25</v>
      </c>
      <c r="AH25" s="49">
        <f t="shared" si="4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223.4375</v>
      </c>
      <c r="AP25" s="51"/>
      <c r="AQ25" s="63">
        <v>70</v>
      </c>
      <c r="AR25" s="65">
        <f t="shared" si="10"/>
        <v>27498.362499999999</v>
      </c>
      <c r="AS25" s="52">
        <f t="shared" si="11"/>
        <v>176.7475</v>
      </c>
      <c r="AT25" s="52">
        <f t="shared" si="12"/>
        <v>106.7475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17486</v>
      </c>
      <c r="E26" s="48"/>
      <c r="F26" s="47"/>
      <c r="G26" s="48"/>
      <c r="H26" s="48"/>
      <c r="I26" s="48"/>
      <c r="J26" s="48"/>
      <c r="K26" s="47"/>
      <c r="L26" s="48"/>
      <c r="M26" s="48">
        <v>50</v>
      </c>
      <c r="N26" s="48"/>
      <c r="O26" s="48"/>
      <c r="P26" s="48">
        <v>100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19841</v>
      </c>
      <c r="AD26" s="31">
        <f t="shared" si="1"/>
        <v>17486</v>
      </c>
      <c r="AE26" s="49">
        <f t="shared" si="2"/>
        <v>480.86500000000001</v>
      </c>
      <c r="AF26" s="49">
        <f t="shared" si="3"/>
        <v>166.11699999999999</v>
      </c>
      <c r="AG26" s="36">
        <f t="shared" si="7"/>
        <v>38.5</v>
      </c>
      <c r="AH26" s="49">
        <f t="shared" si="4"/>
        <v>13.299999999999999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484.99</v>
      </c>
      <c r="AP26" s="51"/>
      <c r="AQ26" s="63">
        <v>121</v>
      </c>
      <c r="AR26" s="65">
        <f t="shared" si="10"/>
        <v>19200.634999999998</v>
      </c>
      <c r="AS26" s="52">
        <f t="shared" si="11"/>
        <v>179.417</v>
      </c>
      <c r="AT26" s="52">
        <f t="shared" si="12"/>
        <v>58.417000000000002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3595</v>
      </c>
      <c r="E27" s="48"/>
      <c r="F27" s="47"/>
      <c r="G27" s="48"/>
      <c r="H27" s="48"/>
      <c r="I27" s="48"/>
      <c r="J27" s="48"/>
      <c r="K27" s="47">
        <v>80</v>
      </c>
      <c r="L27" s="48"/>
      <c r="M27" s="48"/>
      <c r="N27" s="48"/>
      <c r="O27" s="48">
        <v>50</v>
      </c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8425</v>
      </c>
      <c r="AD27" s="31">
        <f t="shared" si="1"/>
        <v>3595</v>
      </c>
      <c r="AE27" s="49">
        <f t="shared" si="2"/>
        <v>98.862499999999997</v>
      </c>
      <c r="AF27" s="49">
        <f t="shared" si="3"/>
        <v>34.152499999999996</v>
      </c>
      <c r="AG27" s="36">
        <f t="shared" si="7"/>
        <v>81.125</v>
      </c>
      <c r="AH27" s="49">
        <f t="shared" si="4"/>
        <v>28.024999999999999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105.1875</v>
      </c>
      <c r="AP27" s="51"/>
      <c r="AQ27" s="63">
        <v>60</v>
      </c>
      <c r="AR27" s="65">
        <f t="shared" si="10"/>
        <v>8185.0125000000007</v>
      </c>
      <c r="AS27" s="52">
        <f t="shared" si="11"/>
        <v>62.177499999999995</v>
      </c>
      <c r="AT27" s="52">
        <f t="shared" si="12"/>
        <v>2.1774999999999949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 t="shared" ref="D29:AT29" si="14">SUM(D7:D28)</f>
        <v>208064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640</v>
      </c>
      <c r="L29" s="81">
        <f t="shared" ref="L29:N29" si="15">SUM(L7:L18)</f>
        <v>0</v>
      </c>
      <c r="M29" s="81">
        <f>SUM(M7:M27)</f>
        <v>810</v>
      </c>
      <c r="N29" s="81">
        <f t="shared" si="15"/>
        <v>0</v>
      </c>
      <c r="O29" s="81">
        <f>SUM(O7:O27)</f>
        <v>80</v>
      </c>
      <c r="P29" s="81">
        <f>SUM(P7:P27)</f>
        <v>1290</v>
      </c>
      <c r="Q29" s="81">
        <f t="shared" si="14"/>
        <v>0</v>
      </c>
      <c r="R29" s="81">
        <f t="shared" si="14"/>
        <v>0</v>
      </c>
      <c r="S29" s="81">
        <f t="shared" si="14"/>
        <v>416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74</v>
      </c>
      <c r="AB29" s="81">
        <f t="shared" si="14"/>
        <v>0</v>
      </c>
      <c r="AC29" s="82">
        <f t="shared" si="14"/>
        <v>335617</v>
      </c>
      <c r="AD29" s="82">
        <f t="shared" si="14"/>
        <v>208064</v>
      </c>
      <c r="AE29" s="82">
        <f t="shared" si="14"/>
        <v>5721.76</v>
      </c>
      <c r="AF29" s="82">
        <f t="shared" si="14"/>
        <v>1976.6079999999999</v>
      </c>
      <c r="AG29" s="82">
        <f t="shared" si="14"/>
        <v>914.125</v>
      </c>
      <c r="AH29" s="82">
        <f t="shared" si="14"/>
        <v>315.685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5799.3099999999995</v>
      </c>
      <c r="AP29" s="82">
        <f t="shared" si="14"/>
        <v>0</v>
      </c>
      <c r="AQ29" s="84">
        <f t="shared" si="14"/>
        <v>2166</v>
      </c>
      <c r="AR29" s="85">
        <f>SUM(AR7:AR28)</f>
        <v>326815.11500000005</v>
      </c>
      <c r="AS29" s="85">
        <f>SUM(AS7:AS28)</f>
        <v>2292.2929999999997</v>
      </c>
      <c r="AT29" s="85">
        <f t="shared" si="14"/>
        <v>126.29299999999995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4"/>
      <c r="C30" s="89"/>
      <c r="D30" s="90">
        <f t="shared" ref="D30:AB30" si="16">D4+D5-D29</f>
        <v>618398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1830</v>
      </c>
      <c r="L30" s="90">
        <f t="shared" si="16"/>
        <v>0</v>
      </c>
      <c r="M30" s="90">
        <f t="shared" si="16"/>
        <v>310</v>
      </c>
      <c r="N30" s="90">
        <f t="shared" si="16"/>
        <v>0</v>
      </c>
      <c r="O30" s="90">
        <f t="shared" si="16"/>
        <v>1110</v>
      </c>
      <c r="P30" s="90">
        <f t="shared" si="16"/>
        <v>590</v>
      </c>
      <c r="Q30" s="90">
        <f t="shared" si="16"/>
        <v>0</v>
      </c>
      <c r="R30" s="90">
        <f t="shared" si="16"/>
        <v>0</v>
      </c>
      <c r="S30" s="90">
        <f t="shared" si="16"/>
        <v>338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499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85" t="s">
        <v>73</v>
      </c>
      <c r="E32" s="285"/>
      <c r="F32" s="285"/>
      <c r="G32" s="285"/>
      <c r="H32" s="285"/>
      <c r="I32" s="285"/>
      <c r="J32" s="285"/>
      <c r="K32" s="285"/>
      <c r="L32" s="285"/>
      <c r="M32" s="285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278" t="s">
        <v>76</v>
      </c>
      <c r="E33" s="278"/>
      <c r="F33" s="278"/>
      <c r="G33" s="278"/>
      <c r="H33" s="278"/>
      <c r="I33" s="278"/>
      <c r="J33" s="278"/>
      <c r="K33" s="278"/>
      <c r="L33" s="101"/>
      <c r="M33" s="101">
        <v>386746.34749999997</v>
      </c>
      <c r="P33" s="5"/>
      <c r="Q33" s="5"/>
      <c r="R33" s="5"/>
      <c r="AR33" s="102">
        <v>21728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9" t="s">
        <v>77</v>
      </c>
      <c r="E34" s="279"/>
      <c r="F34" s="279"/>
      <c r="G34" s="279"/>
      <c r="H34" s="279"/>
      <c r="I34" s="279"/>
      <c r="J34" s="279"/>
      <c r="K34" s="279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6"/>
      <c r="E35" s="276"/>
      <c r="F35" s="276"/>
      <c r="G35" s="276"/>
      <c r="H35" s="276"/>
      <c r="I35" s="276"/>
      <c r="J35" s="276"/>
      <c r="K35" s="276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280" t="s">
        <v>78</v>
      </c>
      <c r="E36" s="280"/>
      <c r="F36" s="280"/>
      <c r="G36" s="280"/>
      <c r="H36" s="280"/>
      <c r="I36" s="280"/>
      <c r="J36" s="280"/>
      <c r="K36" s="280"/>
      <c r="L36" s="31"/>
      <c r="M36" s="104">
        <v>142698</v>
      </c>
      <c r="O36" s="5"/>
      <c r="P36" s="5"/>
      <c r="Q36" s="5"/>
      <c r="AQ36" s="5"/>
      <c r="AR36" s="67">
        <v>1000</v>
      </c>
      <c r="AS36" s="67" t="s">
        <v>69</v>
      </c>
      <c r="AT36" s="67"/>
    </row>
    <row r="37" spans="1:48" ht="15.75">
      <c r="A37" s="5"/>
      <c r="B37" s="5"/>
      <c r="C37" s="56"/>
      <c r="D37" s="278" t="s">
        <v>79</v>
      </c>
      <c r="E37" s="278"/>
      <c r="F37" s="278"/>
      <c r="G37" s="278"/>
      <c r="H37" s="278"/>
      <c r="I37" s="278"/>
      <c r="J37" s="278"/>
      <c r="K37" s="278"/>
      <c r="L37" s="105"/>
      <c r="M37" s="106">
        <f>M35-M36</f>
        <v>244048.34749999997</v>
      </c>
      <c r="O37" s="99"/>
      <c r="AR37" s="50">
        <v>1000</v>
      </c>
      <c r="AS37" s="67" t="s">
        <v>63</v>
      </c>
      <c r="AT37" s="67"/>
    </row>
    <row r="38" spans="1:48" ht="15.75">
      <c r="A38" s="107"/>
      <c r="B38" s="107"/>
      <c r="C38" s="56"/>
      <c r="D38" s="276" t="s">
        <v>81</v>
      </c>
      <c r="E38" s="276"/>
      <c r="F38" s="276"/>
      <c r="G38" s="276"/>
      <c r="H38" s="276"/>
      <c r="I38" s="276"/>
      <c r="J38" s="276"/>
      <c r="K38" s="276"/>
      <c r="L38" s="31"/>
      <c r="M38" s="31">
        <v>244000</v>
      </c>
      <c r="AR38" s="67">
        <v>13650</v>
      </c>
      <c r="AS38" s="67" t="s">
        <v>82</v>
      </c>
      <c r="AT38" s="67"/>
    </row>
    <row r="39" spans="1:48" ht="15.75">
      <c r="A39" s="5"/>
      <c r="B39" s="5"/>
      <c r="C39" s="56"/>
      <c r="D39" s="276" t="s">
        <v>83</v>
      </c>
      <c r="E39" s="276"/>
      <c r="F39" s="276"/>
      <c r="G39" s="276"/>
      <c r="H39" s="276"/>
      <c r="I39" s="276"/>
      <c r="J39" s="276"/>
      <c r="K39" s="276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77" t="s">
        <v>85</v>
      </c>
      <c r="E40" s="277"/>
      <c r="F40" s="277"/>
      <c r="G40" s="277"/>
      <c r="H40" s="277"/>
      <c r="I40" s="277"/>
      <c r="J40" s="277"/>
      <c r="K40" s="277"/>
      <c r="L40" s="108"/>
      <c r="M40" s="109">
        <f>M36+M39</f>
        <v>142746.34749999997</v>
      </c>
      <c r="AO40" s="110"/>
      <c r="AR40" s="102">
        <v>500</v>
      </c>
      <c r="AS40" s="67" t="s">
        <v>60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>
        <v>160</v>
      </c>
      <c r="AS41" s="67" t="s">
        <v>89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61175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661" priority="17" stopIfTrue="1" operator="greaterThan">
      <formula>0</formula>
    </cfRule>
  </conditionalFormatting>
  <conditionalFormatting sqref="AQ32">
    <cfRule type="cellIs" dxfId="660" priority="15" operator="greaterThan">
      <formula>$AQ$7:$AQ$18&lt;100</formula>
    </cfRule>
    <cfRule type="cellIs" dxfId="659" priority="16" operator="greaterThan">
      <formula>100</formula>
    </cfRule>
  </conditionalFormatting>
  <conditionalFormatting sqref="K4:P30 D30:J30 Q30:AB30">
    <cfRule type="cellIs" dxfId="658" priority="14" operator="equal">
      <formula>212030016606640</formula>
    </cfRule>
  </conditionalFormatting>
  <conditionalFormatting sqref="K4:K30 L29:P29 D30:J30 L30:AB30">
    <cfRule type="cellIs" dxfId="657" priority="12" operator="equal">
      <formula>$K$4</formula>
    </cfRule>
    <cfRule type="cellIs" dxfId="656" priority="13" operator="equal">
      <formula>2120</formula>
    </cfRule>
  </conditionalFormatting>
  <conditionalFormatting sqref="M4:N30 D30:L30">
    <cfRule type="cellIs" dxfId="655" priority="10" operator="equal">
      <formula>$M$4</formula>
    </cfRule>
    <cfRule type="cellIs" dxfId="654" priority="11" operator="equal">
      <formula>300</formula>
    </cfRule>
  </conditionalFormatting>
  <conditionalFormatting sqref="O4:O30">
    <cfRule type="cellIs" dxfId="653" priority="8" operator="equal">
      <formula>$O$4</formula>
    </cfRule>
    <cfRule type="cellIs" dxfId="652" priority="9" operator="equal">
      <formula>1660</formula>
    </cfRule>
  </conditionalFormatting>
  <conditionalFormatting sqref="P4:P30">
    <cfRule type="cellIs" dxfId="651" priority="6" operator="equal">
      <formula>$P$4</formula>
    </cfRule>
    <cfRule type="cellIs" dxfId="650" priority="7" operator="equal">
      <formula>6640</formula>
    </cfRule>
  </conditionalFormatting>
  <conditionalFormatting sqref="AT6:AT29">
    <cfRule type="cellIs" dxfId="649" priority="5" operator="lessThan">
      <formula>0</formula>
    </cfRule>
  </conditionalFormatting>
  <conditionalFormatting sqref="AT7:AT18">
    <cfRule type="cellIs" dxfId="648" priority="2" operator="lessThan">
      <formula>0</formula>
    </cfRule>
    <cfRule type="cellIs" dxfId="647" priority="3" operator="lessThan">
      <formula>0</formula>
    </cfRule>
    <cfRule type="cellIs" dxfId="646" priority="4" operator="lessThan">
      <formula>0</formula>
    </cfRule>
  </conditionalFormatting>
  <conditionalFormatting sqref="K4:K29 L29:P29">
    <cfRule type="cellIs" dxfId="645" priority="1" operator="equal">
      <formula>$K$4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11" sqref="A11:XFD1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>
      <c r="A3" s="264" t="s">
        <v>90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>
      <c r="A4" s="267" t="s">
        <v>3</v>
      </c>
      <c r="B4" s="267"/>
      <c r="C4" s="2"/>
      <c r="D4" s="2">
        <v>618398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1830</v>
      </c>
      <c r="L4" s="4">
        <v>0</v>
      </c>
      <c r="M4" s="267">
        <v>310</v>
      </c>
      <c r="N4" s="267"/>
      <c r="O4" s="4">
        <v>1110</v>
      </c>
      <c r="P4" s="4">
        <v>590</v>
      </c>
      <c r="Q4" s="3">
        <v>0</v>
      </c>
      <c r="R4" s="3">
        <v>0</v>
      </c>
      <c r="S4" s="3">
        <v>338</v>
      </c>
      <c r="T4" s="3"/>
      <c r="U4" s="3"/>
      <c r="V4" s="3"/>
      <c r="W4" s="3"/>
      <c r="X4" s="3"/>
      <c r="Y4" s="3"/>
      <c r="Z4" s="3">
        <v>290</v>
      </c>
      <c r="AA4" s="3">
        <v>499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"/>
      <c r="D5" s="2">
        <v>508831</v>
      </c>
      <c r="E5" s="3"/>
      <c r="F5" s="3"/>
      <c r="G5" s="3"/>
      <c r="H5" s="3"/>
      <c r="I5" s="3"/>
      <c r="J5" s="3"/>
      <c r="K5" s="4"/>
      <c r="L5" s="4"/>
      <c r="M5" s="4">
        <v>5000</v>
      </c>
      <c r="N5" s="4"/>
      <c r="O5" s="4">
        <v>530</v>
      </c>
      <c r="P5" s="4">
        <v>5000</v>
      </c>
      <c r="Q5" s="3"/>
      <c r="R5" s="3"/>
      <c r="S5" s="3">
        <v>500</v>
      </c>
      <c r="T5" s="3"/>
      <c r="U5" s="3"/>
      <c r="V5" s="3"/>
      <c r="W5" s="3"/>
      <c r="X5" s="3"/>
      <c r="Y5" s="3"/>
      <c r="Z5" s="3"/>
      <c r="AA5" s="3"/>
      <c r="AB5" s="3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10443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25</v>
      </c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15782</v>
      </c>
      <c r="AD7" s="34">
        <f t="shared" ref="AD7:AD28" si="1">D7*1</f>
        <v>10443</v>
      </c>
      <c r="AE7" s="36">
        <f t="shared" ref="AE7:AE28" si="2">D7*2.75%</f>
        <v>287.1825</v>
      </c>
      <c r="AF7" s="36">
        <f t="shared" ref="AF7:AF28" si="3">AD7*0.95%</f>
        <v>99.208500000000001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287.1825</v>
      </c>
      <c r="AP7" s="39"/>
      <c r="AQ7" s="40">
        <v>95</v>
      </c>
      <c r="AR7" s="41">
        <f>AC7-AE7-AG7-AJ7-AK7-AL7-AM7-AN7-AP7-AQ7</f>
        <v>15399.817499999999</v>
      </c>
      <c r="AS7" s="42">
        <f t="shared" ref="AS7:AS19" si="5">AF7+AH7+AI7</f>
        <v>99.208500000000001</v>
      </c>
      <c r="AT7" s="43">
        <f t="shared" ref="AT7:AT19" si="6">AS7-AQ7-AN7</f>
        <v>4.2085000000000008</v>
      </c>
      <c r="AU7" s="44" t="s">
        <v>91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5654</v>
      </c>
      <c r="E8" s="48"/>
      <c r="F8" s="47"/>
      <c r="G8" s="48"/>
      <c r="H8" s="48"/>
      <c r="I8" s="48"/>
      <c r="J8" s="48"/>
      <c r="K8" s="48">
        <v>70</v>
      </c>
      <c r="L8" s="48"/>
      <c r="M8" s="48">
        <v>170</v>
      </c>
      <c r="N8" s="48"/>
      <c r="O8" s="48"/>
      <c r="P8" s="48">
        <v>70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9384</v>
      </c>
      <c r="AD8" s="31">
        <f t="shared" si="1"/>
        <v>5654</v>
      </c>
      <c r="AE8" s="49">
        <f t="shared" si="2"/>
        <v>155.48500000000001</v>
      </c>
      <c r="AF8" s="49">
        <f t="shared" si="3"/>
        <v>53.713000000000001</v>
      </c>
      <c r="AG8" s="36">
        <f t="shared" ref="AG8:AG28" si="7">SUM(E8*999+F8*499+G8*75+H8*50+I8*30+K8*20+L8*19+M8*10+P8*9+N8*10+J8*29+R8*4+Q8*5+O8*9)*2.75%</f>
        <v>102.575</v>
      </c>
      <c r="AH8" s="49">
        <f t="shared" si="4"/>
        <v>35.435000000000002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164.01</v>
      </c>
      <c r="AP8" s="51"/>
      <c r="AQ8" s="40">
        <v>90</v>
      </c>
      <c r="AR8" s="41">
        <f t="shared" ref="AR8:AR28" si="10">AC8-AE8-AG8-AJ8-AK8-AL8-AM8-AN8-AP8-AQ8</f>
        <v>9035.9399999999987</v>
      </c>
      <c r="AS8" s="52">
        <f t="shared" si="5"/>
        <v>89.147999999999996</v>
      </c>
      <c r="AT8" s="53">
        <f t="shared" si="6"/>
        <v>-0.85200000000000387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14193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60</v>
      </c>
      <c r="Q9" s="31"/>
      <c r="R9" s="31"/>
      <c r="S9" s="31">
        <v>45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25068</v>
      </c>
      <c r="AD9" s="31">
        <f t="shared" si="1"/>
        <v>14193</v>
      </c>
      <c r="AE9" s="49">
        <f t="shared" si="2"/>
        <v>390.3075</v>
      </c>
      <c r="AF9" s="49">
        <f t="shared" si="3"/>
        <v>134.83349999999999</v>
      </c>
      <c r="AG9" s="36">
        <f t="shared" si="7"/>
        <v>36.85</v>
      </c>
      <c r="AH9" s="49">
        <f t="shared" si="4"/>
        <v>12.73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393.33249999999998</v>
      </c>
      <c r="AP9" s="51"/>
      <c r="AQ9" s="40">
        <v>120</v>
      </c>
      <c r="AR9" s="41">
        <f t="shared" si="10"/>
        <v>24520.842500000002</v>
      </c>
      <c r="AS9" s="52">
        <f t="shared" si="5"/>
        <v>147.56349999999998</v>
      </c>
      <c r="AT9" s="53">
        <f t="shared" si="6"/>
        <v>27.563499999999976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5265</v>
      </c>
      <c r="E10" s="48"/>
      <c r="F10" s="47"/>
      <c r="G10" s="48"/>
      <c r="H10" s="48"/>
      <c r="I10" s="48"/>
      <c r="J10" s="48"/>
      <c r="K10" s="48"/>
      <c r="L10" s="48"/>
      <c r="M10" s="48">
        <v>50</v>
      </c>
      <c r="N10" s="48"/>
      <c r="O10" s="48"/>
      <c r="P10" s="48">
        <v>190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7475</v>
      </c>
      <c r="AD10" s="31">
        <f>D10*1</f>
        <v>5265</v>
      </c>
      <c r="AE10" s="49">
        <f>D10*2.75%</f>
        <v>144.78749999999999</v>
      </c>
      <c r="AF10" s="49">
        <f>AD10*0.95%</f>
        <v>50.017499999999998</v>
      </c>
      <c r="AG10" s="36">
        <f t="shared" si="7"/>
        <v>60.774999999999999</v>
      </c>
      <c r="AH10" s="49">
        <f t="shared" si="4"/>
        <v>20.995000000000001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151.38749999999999</v>
      </c>
      <c r="AP10" s="51"/>
      <c r="AQ10" s="40">
        <v>30</v>
      </c>
      <c r="AR10" s="41">
        <f t="shared" si="10"/>
        <v>7239.4375</v>
      </c>
      <c r="AS10" s="52">
        <f>AF10+AH10+AI10</f>
        <v>71.012500000000003</v>
      </c>
      <c r="AT10" s="53">
        <f>AS10-AQ10-AN10</f>
        <v>41.012500000000003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4541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4541</v>
      </c>
      <c r="AD11" s="31">
        <f t="shared" si="1"/>
        <v>4541</v>
      </c>
      <c r="AE11" s="49">
        <f t="shared" si="2"/>
        <v>124.8775</v>
      </c>
      <c r="AF11" s="49">
        <f t="shared" si="3"/>
        <v>43.139499999999998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124.8775</v>
      </c>
      <c r="AP11" s="51"/>
      <c r="AQ11" s="40">
        <v>376</v>
      </c>
      <c r="AR11" s="41">
        <f t="shared" si="10"/>
        <v>4040.1225000000004</v>
      </c>
      <c r="AS11" s="52">
        <f t="shared" si="5"/>
        <v>43.139499999999998</v>
      </c>
      <c r="AT11" s="53">
        <f t="shared" si="6"/>
        <v>-332.8605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5241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50</v>
      </c>
      <c r="N12" s="48"/>
      <c r="O12" s="48"/>
      <c r="P12" s="48">
        <v>100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7041</v>
      </c>
      <c r="AD12" s="31">
        <f>D12*1</f>
        <v>5241</v>
      </c>
      <c r="AE12" s="49">
        <f>D12*2.75%</f>
        <v>144.1275</v>
      </c>
      <c r="AF12" s="49">
        <f>AD12*0.95%</f>
        <v>49.789499999999997</v>
      </c>
      <c r="AG12" s="36">
        <f t="shared" si="7"/>
        <v>49.5</v>
      </c>
      <c r="AH12" s="49">
        <f t="shared" si="4"/>
        <v>17.099999999999998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148.80250000000001</v>
      </c>
      <c r="AP12" s="51"/>
      <c r="AQ12" s="40">
        <v>47</v>
      </c>
      <c r="AR12" s="41">
        <f t="shared" si="10"/>
        <v>6800.3725000000004</v>
      </c>
      <c r="AS12" s="52">
        <f>AF12+AH12+AI12</f>
        <v>66.889499999999998</v>
      </c>
      <c r="AT12" s="53">
        <f>AS12-AQ12-AN12</f>
        <v>19.889499999999998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5449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60</v>
      </c>
      <c r="N13" s="48"/>
      <c r="O13" s="48">
        <v>30</v>
      </c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7419</v>
      </c>
      <c r="AD13" s="31">
        <f t="shared" si="1"/>
        <v>5449</v>
      </c>
      <c r="AE13" s="49">
        <f t="shared" si="2"/>
        <v>149.8475</v>
      </c>
      <c r="AF13" s="49">
        <f t="shared" si="3"/>
        <v>51.765499999999996</v>
      </c>
      <c r="AG13" s="36">
        <f t="shared" si="7"/>
        <v>54.174999999999997</v>
      </c>
      <c r="AH13" s="49">
        <f t="shared" si="4"/>
        <v>18.715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155.3475</v>
      </c>
      <c r="AP13" s="51"/>
      <c r="AQ13" s="40">
        <v>53</v>
      </c>
      <c r="AR13" s="41">
        <f t="shared" si="10"/>
        <v>7161.9775</v>
      </c>
      <c r="AS13" s="52">
        <f t="shared" si="5"/>
        <v>70.480499999999992</v>
      </c>
      <c r="AT13" s="53">
        <f>AS13-AQ13-AN13</f>
        <v>17.480499999999992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15559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150</v>
      </c>
      <c r="Q14" s="31"/>
      <c r="R14" s="31"/>
      <c r="S14" s="31">
        <v>20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21229</v>
      </c>
      <c r="AD14" s="31">
        <f t="shared" si="1"/>
        <v>15559</v>
      </c>
      <c r="AE14" s="49">
        <f t="shared" si="2"/>
        <v>427.8725</v>
      </c>
      <c r="AF14" s="49">
        <f t="shared" si="3"/>
        <v>147.81049999999999</v>
      </c>
      <c r="AG14" s="36">
        <f t="shared" si="7"/>
        <v>50.875</v>
      </c>
      <c r="AH14" s="49">
        <f t="shared" si="4"/>
        <v>17.574999999999999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433.3725</v>
      </c>
      <c r="AP14" s="51"/>
      <c r="AQ14" s="40">
        <v>121</v>
      </c>
      <c r="AR14" s="41">
        <f>AC14-AE14-AG14-AJ14-AK14-AL14-AM14-AN14-AP14-AQ14</f>
        <v>20629.252499999999</v>
      </c>
      <c r="AS14" s="52">
        <f t="shared" si="5"/>
        <v>165.38549999999998</v>
      </c>
      <c r="AT14" s="60">
        <f t="shared" si="6"/>
        <v>44.385499999999979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31615</v>
      </c>
      <c r="E15" s="48"/>
      <c r="F15" s="47"/>
      <c r="G15" s="48"/>
      <c r="H15" s="48"/>
      <c r="I15" s="48"/>
      <c r="J15" s="48"/>
      <c r="K15" s="48">
        <v>10</v>
      </c>
      <c r="L15" s="48"/>
      <c r="M15" s="48">
        <v>50</v>
      </c>
      <c r="N15" s="48"/>
      <c r="O15" s="48">
        <v>30</v>
      </c>
      <c r="P15" s="48">
        <v>40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33900</v>
      </c>
      <c r="AD15" s="31">
        <f t="shared" si="1"/>
        <v>31615</v>
      </c>
      <c r="AE15" s="49">
        <f t="shared" si="2"/>
        <v>869.41250000000002</v>
      </c>
      <c r="AF15" s="49">
        <f t="shared" si="3"/>
        <v>300.34249999999997</v>
      </c>
      <c r="AG15" s="36">
        <f t="shared" si="7"/>
        <v>36.575000000000003</v>
      </c>
      <c r="AH15" s="49">
        <f t="shared" si="4"/>
        <v>12.635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872.98749999999995</v>
      </c>
      <c r="AP15" s="51"/>
      <c r="AQ15" s="40">
        <v>260</v>
      </c>
      <c r="AR15" s="41">
        <f t="shared" si="10"/>
        <v>32734.012500000004</v>
      </c>
      <c r="AS15" s="52">
        <f>AF15+AH15+AI15</f>
        <v>312.97749999999996</v>
      </c>
      <c r="AT15" s="53">
        <f>AS15-AQ15-AN15</f>
        <v>52.977499999999964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18914</v>
      </c>
      <c r="E16" s="48"/>
      <c r="F16" s="47"/>
      <c r="G16" s="48"/>
      <c r="H16" s="48"/>
      <c r="I16" s="48"/>
      <c r="J16" s="48"/>
      <c r="K16" s="48">
        <v>70</v>
      </c>
      <c r="L16" s="48"/>
      <c r="M16" s="48"/>
      <c r="N16" s="48"/>
      <c r="O16" s="48"/>
      <c r="P16" s="48">
        <v>100</v>
      </c>
      <c r="Q16" s="31"/>
      <c r="R16" s="31"/>
      <c r="S16" s="31">
        <v>20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25034</v>
      </c>
      <c r="AD16" s="31">
        <f t="shared" si="1"/>
        <v>18914</v>
      </c>
      <c r="AE16" s="49">
        <f t="shared" si="2"/>
        <v>520.13499999999999</v>
      </c>
      <c r="AF16" s="49">
        <f t="shared" si="3"/>
        <v>179.68299999999999</v>
      </c>
      <c r="AG16" s="36">
        <f t="shared" si="7"/>
        <v>63.25</v>
      </c>
      <c r="AH16" s="49">
        <f t="shared" si="4"/>
        <v>21.849999999999998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524.81000000000006</v>
      </c>
      <c r="AP16" s="51"/>
      <c r="AQ16" s="40">
        <v>402</v>
      </c>
      <c r="AR16" s="41">
        <f>AC16-AE16-AG16-AJ16-AK16-AL16-AM16-AN16-AP16-AQ16</f>
        <v>24048.615000000002</v>
      </c>
      <c r="AS16" s="52">
        <f t="shared" si="5"/>
        <v>201.53299999999999</v>
      </c>
      <c r="AT16" s="53">
        <f t="shared" si="6"/>
        <v>-200.46700000000001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11893</v>
      </c>
      <c r="E17" s="48"/>
      <c r="F17" s="47"/>
      <c r="G17" s="48"/>
      <c r="H17" s="48"/>
      <c r="I17" s="48"/>
      <c r="J17" s="48"/>
      <c r="K17" s="48"/>
      <c r="L17" s="48"/>
      <c r="M17" s="48">
        <v>100</v>
      </c>
      <c r="N17" s="48"/>
      <c r="O17" s="48">
        <v>30</v>
      </c>
      <c r="P17" s="48">
        <v>100</v>
      </c>
      <c r="Q17" s="31"/>
      <c r="R17" s="31"/>
      <c r="S17" s="31">
        <v>11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16164</v>
      </c>
      <c r="AD17" s="31">
        <f>D17*1</f>
        <v>11893</v>
      </c>
      <c r="AE17" s="49">
        <f>D17*2.75%</f>
        <v>327.0575</v>
      </c>
      <c r="AF17" s="49">
        <f>AD17*0.95%</f>
        <v>112.98349999999999</v>
      </c>
      <c r="AG17" s="36">
        <f t="shared" si="7"/>
        <v>59.674999999999997</v>
      </c>
      <c r="AH17" s="49">
        <f t="shared" si="4"/>
        <v>20.614999999999998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333.38249999999999</v>
      </c>
      <c r="AP17" s="51"/>
      <c r="AQ17" s="40">
        <v>107</v>
      </c>
      <c r="AR17" s="41">
        <f>AC17-AE17-AG17-AJ17-AK17-AL17-AM17-AN17-AP17-AQ17</f>
        <v>15670.2675</v>
      </c>
      <c r="AS17" s="52">
        <f>AF17+AH17+AI17</f>
        <v>133.5985</v>
      </c>
      <c r="AT17" s="53">
        <f>AS17-AQ17-AN17</f>
        <v>26.598500000000001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14392</v>
      </c>
      <c r="E18" s="48"/>
      <c r="F18" s="47"/>
      <c r="G18" s="48"/>
      <c r="H18" s="48"/>
      <c r="I18" s="48"/>
      <c r="J18" s="48"/>
      <c r="K18" s="48"/>
      <c r="L18" s="48"/>
      <c r="M18" s="48">
        <v>30</v>
      </c>
      <c r="N18" s="48"/>
      <c r="O18" s="48">
        <v>10</v>
      </c>
      <c r="P18" s="48">
        <v>80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15502</v>
      </c>
      <c r="AD18" s="31">
        <f>D18*1</f>
        <v>14392</v>
      </c>
      <c r="AE18" s="49">
        <f>D18*2.75%</f>
        <v>395.78000000000003</v>
      </c>
      <c r="AF18" s="49">
        <f>AD18*0.95%</f>
        <v>136.72399999999999</v>
      </c>
      <c r="AG18" s="36">
        <f t="shared" si="7"/>
        <v>30.524999999999999</v>
      </c>
      <c r="AH18" s="49">
        <f t="shared" si="4"/>
        <v>10.545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399.08</v>
      </c>
      <c r="AP18" s="51"/>
      <c r="AQ18" s="40">
        <v>100</v>
      </c>
      <c r="AR18" s="41">
        <f t="shared" si="10"/>
        <v>14975.695</v>
      </c>
      <c r="AS18" s="52">
        <f>AF18+AH18+AI18</f>
        <v>147.26899999999998</v>
      </c>
      <c r="AT18" s="53">
        <f>AS18-AQ18-AN18</f>
        <v>47.268999999999977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10907</v>
      </c>
      <c r="E19" s="48"/>
      <c r="F19" s="47"/>
      <c r="G19" s="48"/>
      <c r="H19" s="48"/>
      <c r="I19" s="48"/>
      <c r="J19" s="48"/>
      <c r="K19" s="48"/>
      <c r="L19" s="48"/>
      <c r="M19" s="48">
        <v>10</v>
      </c>
      <c r="N19" s="48"/>
      <c r="O19" s="48"/>
      <c r="P19" s="48">
        <v>250</v>
      </c>
      <c r="Q19" s="31"/>
      <c r="R19" s="31"/>
      <c r="S19" s="31">
        <v>75</v>
      </c>
      <c r="T19" s="31"/>
      <c r="U19" s="31"/>
      <c r="V19" s="31"/>
      <c r="W19" s="31"/>
      <c r="X19" s="31"/>
      <c r="Y19" s="31"/>
      <c r="Z19" s="31"/>
      <c r="AA19" s="31">
        <v>15</v>
      </c>
      <c r="AB19" s="31"/>
      <c r="AC19" s="35">
        <f t="shared" si="0"/>
        <v>30402</v>
      </c>
      <c r="AD19" s="31">
        <f t="shared" si="1"/>
        <v>10907</v>
      </c>
      <c r="AE19" s="49">
        <f t="shared" si="2"/>
        <v>299.9425</v>
      </c>
      <c r="AF19" s="49">
        <f t="shared" si="3"/>
        <v>103.6165</v>
      </c>
      <c r="AG19" s="36">
        <f t="shared" si="7"/>
        <v>64.625</v>
      </c>
      <c r="AH19" s="49">
        <f t="shared" si="4"/>
        <v>22.324999999999999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307.09250000000003</v>
      </c>
      <c r="AP19" s="51"/>
      <c r="AQ19" s="63">
        <v>175</v>
      </c>
      <c r="AR19" s="64">
        <f t="shared" si="10"/>
        <v>29862.432499999999</v>
      </c>
      <c r="AS19" s="52">
        <f t="shared" si="5"/>
        <v>125.9415</v>
      </c>
      <c r="AT19" s="52">
        <f t="shared" si="6"/>
        <v>-49.058499999999995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9663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450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>
        <v>25</v>
      </c>
      <c r="AB20" s="31"/>
      <c r="AC20" s="35">
        <f t="shared" si="0"/>
        <v>21413</v>
      </c>
      <c r="AD20" s="31">
        <f t="shared" si="1"/>
        <v>9663</v>
      </c>
      <c r="AE20" s="49">
        <f t="shared" si="2"/>
        <v>265.73250000000002</v>
      </c>
      <c r="AF20" s="49">
        <f t="shared" si="3"/>
        <v>91.798500000000004</v>
      </c>
      <c r="AG20" s="36">
        <f t="shared" si="7"/>
        <v>193.875</v>
      </c>
      <c r="AH20" s="49">
        <f t="shared" si="4"/>
        <v>66.974999999999994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283.60750000000002</v>
      </c>
      <c r="AP20" s="51"/>
      <c r="AQ20" s="63">
        <v>149</v>
      </c>
      <c r="AR20" s="64">
        <f>AC20-AE20-AG20-AJ20-AK20-AL20-AM20-AN20-AP20-AQ20</f>
        <v>20804.392500000002</v>
      </c>
      <c r="AS20" s="52">
        <f>AF20+AH20+AI20</f>
        <v>158.77350000000001</v>
      </c>
      <c r="AT20" s="52">
        <f>AS20-AQ20-AN20</f>
        <v>9.7735000000000127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6165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</v>
      </c>
      <c r="Q21" s="31"/>
      <c r="R21" s="31"/>
      <c r="S21" s="31">
        <v>25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11030</v>
      </c>
      <c r="AD21" s="31">
        <f t="shared" si="1"/>
        <v>6165</v>
      </c>
      <c r="AE21" s="49">
        <f t="shared" si="2"/>
        <v>169.53749999999999</v>
      </c>
      <c r="AF21" s="49">
        <f t="shared" si="3"/>
        <v>58.567499999999995</v>
      </c>
      <c r="AG21" s="36">
        <f t="shared" si="7"/>
        <v>2.4750000000000001</v>
      </c>
      <c r="AH21" s="49">
        <f t="shared" si="4"/>
        <v>0.85499999999999998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169.8125</v>
      </c>
      <c r="AP21" s="51"/>
      <c r="AQ21" s="63">
        <v>69</v>
      </c>
      <c r="AR21" s="65">
        <f t="shared" si="10"/>
        <v>10788.987499999999</v>
      </c>
      <c r="AS21" s="52">
        <f t="shared" ref="AS21:AS28" si="11">AF21+AH21+AI21</f>
        <v>59.422499999999992</v>
      </c>
      <c r="AT21" s="52">
        <f t="shared" ref="AT21:AT28" si="12">AS21-AQ21-AN21</f>
        <v>-9.5775000000000077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15066</v>
      </c>
      <c r="E22" s="48"/>
      <c r="F22" s="47"/>
      <c r="G22" s="48"/>
      <c r="H22" s="48"/>
      <c r="I22" s="48"/>
      <c r="J22" s="48"/>
      <c r="K22" s="48"/>
      <c r="L22" s="48"/>
      <c r="M22" s="48">
        <v>200</v>
      </c>
      <c r="N22" s="48"/>
      <c r="O22" s="48"/>
      <c r="P22" s="48"/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27556</v>
      </c>
      <c r="AD22" s="31">
        <f t="shared" si="1"/>
        <v>15066</v>
      </c>
      <c r="AE22" s="49">
        <f t="shared" si="2"/>
        <v>414.315</v>
      </c>
      <c r="AF22" s="49">
        <f t="shared" si="3"/>
        <v>143.12700000000001</v>
      </c>
      <c r="AG22" s="36">
        <f t="shared" si="7"/>
        <v>55</v>
      </c>
      <c r="AH22" s="49">
        <f t="shared" si="4"/>
        <v>19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419.815</v>
      </c>
      <c r="AP22" s="51"/>
      <c r="AQ22" s="63">
        <v>186</v>
      </c>
      <c r="AR22" s="65">
        <f>AC22-AE22-AG22-AJ22-AK22-AL22-AM22-AN22-AP22-AQ22</f>
        <v>26900.685000000001</v>
      </c>
      <c r="AS22" s="52">
        <f>AF22+AH22+AI22</f>
        <v>162.12700000000001</v>
      </c>
      <c r="AT22" s="52">
        <f>AS22-AQ22-AN22</f>
        <v>-23.87299999999999</v>
      </c>
      <c r="AU22" s="5">
        <v>1300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6515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6515</v>
      </c>
      <c r="AD23" s="31">
        <f t="shared" si="1"/>
        <v>6515</v>
      </c>
      <c r="AE23" s="49">
        <f t="shared" si="2"/>
        <v>179.16249999999999</v>
      </c>
      <c r="AF23" s="49">
        <f t="shared" si="3"/>
        <v>61.892499999999998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179.16249999999999</v>
      </c>
      <c r="AP23" s="51"/>
      <c r="AQ23" s="63">
        <v>70</v>
      </c>
      <c r="AR23" s="65">
        <f t="shared" si="10"/>
        <v>6265.8374999999996</v>
      </c>
      <c r="AS23" s="52">
        <f t="shared" si="11"/>
        <v>61.892499999999998</v>
      </c>
      <c r="AT23" s="52">
        <f t="shared" si="12"/>
        <v>-8.1075000000000017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16150</v>
      </c>
      <c r="E24" s="48"/>
      <c r="F24" s="47"/>
      <c r="G24" s="48"/>
      <c r="H24" s="48"/>
      <c r="I24" s="48"/>
      <c r="J24" s="48"/>
      <c r="K24" s="48"/>
      <c r="L24" s="48"/>
      <c r="M24" s="48">
        <v>700</v>
      </c>
      <c r="N24" s="48"/>
      <c r="O24" s="48"/>
      <c r="P24" s="48">
        <v>120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35660</v>
      </c>
      <c r="AD24" s="31">
        <f t="shared" si="1"/>
        <v>16150</v>
      </c>
      <c r="AE24" s="49">
        <f t="shared" si="2"/>
        <v>444.125</v>
      </c>
      <c r="AF24" s="49">
        <f t="shared" si="3"/>
        <v>153.42499999999998</v>
      </c>
      <c r="AG24" s="36">
        <f t="shared" si="7"/>
        <v>222.2</v>
      </c>
      <c r="AH24" s="49">
        <f t="shared" si="4"/>
        <v>76.760000000000005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466.67500000000001</v>
      </c>
      <c r="AP24" s="51"/>
      <c r="AQ24" s="63">
        <v>124</v>
      </c>
      <c r="AR24" s="65">
        <f t="shared" si="10"/>
        <v>34869.675000000003</v>
      </c>
      <c r="AS24" s="52">
        <f t="shared" si="11"/>
        <v>230.185</v>
      </c>
      <c r="AT24" s="52">
        <f t="shared" si="12"/>
        <v>106.185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10085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10085</v>
      </c>
      <c r="AD25" s="31">
        <f t="shared" si="1"/>
        <v>10085</v>
      </c>
      <c r="AE25" s="49">
        <f t="shared" si="2"/>
        <v>277.33749999999998</v>
      </c>
      <c r="AF25" s="49">
        <f t="shared" si="3"/>
        <v>95.807500000000005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277.33749999999998</v>
      </c>
      <c r="AP25" s="51"/>
      <c r="AQ25" s="63">
        <v>95</v>
      </c>
      <c r="AR25" s="65">
        <f t="shared" si="10"/>
        <v>9712.6625000000004</v>
      </c>
      <c r="AS25" s="52">
        <f t="shared" si="11"/>
        <v>95.807500000000005</v>
      </c>
      <c r="AT25" s="52">
        <f t="shared" si="12"/>
        <v>0.80750000000000455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4646</v>
      </c>
      <c r="E26" s="48"/>
      <c r="F26" s="47"/>
      <c r="G26" s="48"/>
      <c r="H26" s="48"/>
      <c r="I26" s="48"/>
      <c r="J26" s="48"/>
      <c r="K26" s="47">
        <v>100</v>
      </c>
      <c r="L26" s="48"/>
      <c r="M26" s="48">
        <v>100</v>
      </c>
      <c r="N26" s="48"/>
      <c r="O26" s="48">
        <v>20</v>
      </c>
      <c r="P26" s="48">
        <v>100</v>
      </c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10636</v>
      </c>
      <c r="AD26" s="31">
        <f t="shared" si="1"/>
        <v>4646</v>
      </c>
      <c r="AE26" s="49">
        <f t="shared" si="2"/>
        <v>127.765</v>
      </c>
      <c r="AF26" s="49">
        <f t="shared" si="3"/>
        <v>44.137</v>
      </c>
      <c r="AG26" s="36">
        <f t="shared" si="7"/>
        <v>112.2</v>
      </c>
      <c r="AH26" s="49">
        <f t="shared" si="4"/>
        <v>38.76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136.565</v>
      </c>
      <c r="AP26" s="51"/>
      <c r="AQ26" s="63">
        <v>80</v>
      </c>
      <c r="AR26" s="65">
        <f t="shared" si="10"/>
        <v>10316.035</v>
      </c>
      <c r="AS26" s="52">
        <f t="shared" si="11"/>
        <v>82.896999999999991</v>
      </c>
      <c r="AT26" s="52">
        <f t="shared" si="12"/>
        <v>2.8969999999999914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4317</v>
      </c>
      <c r="E27" s="48"/>
      <c r="F27" s="47"/>
      <c r="G27" s="48"/>
      <c r="H27" s="48"/>
      <c r="I27" s="48"/>
      <c r="J27" s="48"/>
      <c r="K27" s="47">
        <v>40</v>
      </c>
      <c r="L27" s="48"/>
      <c r="M27" s="48"/>
      <c r="N27" s="48"/>
      <c r="O27" s="48"/>
      <c r="P27" s="48">
        <v>170</v>
      </c>
      <c r="Q27" s="31"/>
      <c r="R27" s="31"/>
      <c r="S27" s="31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10467</v>
      </c>
      <c r="AD27" s="31">
        <f t="shared" si="1"/>
        <v>4317</v>
      </c>
      <c r="AE27" s="49">
        <f t="shared" si="2"/>
        <v>118.7175</v>
      </c>
      <c r="AF27" s="49">
        <f t="shared" si="3"/>
        <v>41.011499999999998</v>
      </c>
      <c r="AG27" s="36">
        <f t="shared" si="7"/>
        <v>64.075000000000003</v>
      </c>
      <c r="AH27" s="49">
        <f t="shared" si="4"/>
        <v>22.134999999999998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124.49250000000001</v>
      </c>
      <c r="AP27" s="51"/>
      <c r="AQ27" s="63">
        <v>100</v>
      </c>
      <c r="AR27" s="65">
        <f t="shared" si="10"/>
        <v>10184.207499999999</v>
      </c>
      <c r="AS27" s="52">
        <f t="shared" si="11"/>
        <v>63.146499999999996</v>
      </c>
      <c r="AT27" s="52">
        <f t="shared" si="12"/>
        <v>-36.853500000000004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 t="shared" ref="D29:AT29" si="14">SUM(D7:D28)</f>
        <v>226673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450</v>
      </c>
      <c r="L29" s="81">
        <f t="shared" ref="L29:N29" si="15">SUM(L7:L18)</f>
        <v>0</v>
      </c>
      <c r="M29" s="81">
        <f>SUM(M7:M27)</f>
        <v>1690</v>
      </c>
      <c r="N29" s="81">
        <f t="shared" si="15"/>
        <v>0</v>
      </c>
      <c r="O29" s="81">
        <f>SUM(O7:O27)</f>
        <v>120</v>
      </c>
      <c r="P29" s="81">
        <f>SUM(P7:P27)</f>
        <v>2090</v>
      </c>
      <c r="Q29" s="81">
        <f t="shared" si="14"/>
        <v>0</v>
      </c>
      <c r="R29" s="81">
        <f t="shared" si="14"/>
        <v>0</v>
      </c>
      <c r="S29" s="81">
        <f t="shared" si="14"/>
        <v>356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63</v>
      </c>
      <c r="AB29" s="81">
        <f t="shared" si="14"/>
        <v>0</v>
      </c>
      <c r="AC29" s="82">
        <f t="shared" si="14"/>
        <v>352303</v>
      </c>
      <c r="AD29" s="82">
        <f t="shared" si="14"/>
        <v>226673</v>
      </c>
      <c r="AE29" s="82">
        <f t="shared" si="14"/>
        <v>6233.5074999999997</v>
      </c>
      <c r="AF29" s="82">
        <f t="shared" si="14"/>
        <v>2153.3935000000001</v>
      </c>
      <c r="AG29" s="82">
        <f t="shared" si="14"/>
        <v>1259.2250000000001</v>
      </c>
      <c r="AH29" s="82">
        <f t="shared" si="14"/>
        <v>435.005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6353.1324999999997</v>
      </c>
      <c r="AP29" s="82">
        <f t="shared" si="14"/>
        <v>0</v>
      </c>
      <c r="AQ29" s="84">
        <f t="shared" si="14"/>
        <v>2849</v>
      </c>
      <c r="AR29" s="85">
        <f>SUM(AR7:AR28)</f>
        <v>341961.26749999996</v>
      </c>
      <c r="AS29" s="85">
        <f>SUM(AS7:AS28)</f>
        <v>2588.3984999999993</v>
      </c>
      <c r="AT29" s="85">
        <f t="shared" si="14"/>
        <v>-260.60150000000004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4"/>
      <c r="C30" s="89"/>
      <c r="D30" s="90">
        <f t="shared" ref="D30:AB30" si="16">D4+D5-D29</f>
        <v>900556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1380</v>
      </c>
      <c r="L30" s="90">
        <f t="shared" si="16"/>
        <v>0</v>
      </c>
      <c r="M30" s="90">
        <f t="shared" si="16"/>
        <v>3620</v>
      </c>
      <c r="N30" s="90">
        <f t="shared" si="16"/>
        <v>0</v>
      </c>
      <c r="O30" s="90">
        <f t="shared" si="16"/>
        <v>1520</v>
      </c>
      <c r="P30" s="90">
        <f t="shared" si="16"/>
        <v>3500</v>
      </c>
      <c r="Q30" s="90">
        <f t="shared" si="16"/>
        <v>0</v>
      </c>
      <c r="R30" s="90">
        <f t="shared" si="16"/>
        <v>0</v>
      </c>
      <c r="S30" s="90">
        <f t="shared" si="16"/>
        <v>482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436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85" t="s">
        <v>73</v>
      </c>
      <c r="E32" s="285"/>
      <c r="F32" s="285"/>
      <c r="G32" s="285"/>
      <c r="H32" s="285"/>
      <c r="I32" s="285"/>
      <c r="J32" s="285"/>
      <c r="K32" s="285"/>
      <c r="L32" s="285"/>
      <c r="M32" s="285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278" t="s">
        <v>76</v>
      </c>
      <c r="E33" s="278"/>
      <c r="F33" s="278"/>
      <c r="G33" s="278"/>
      <c r="H33" s="278"/>
      <c r="I33" s="278"/>
      <c r="J33" s="278"/>
      <c r="K33" s="278"/>
      <c r="L33" s="101"/>
      <c r="M33" s="101">
        <v>386746.34749999997</v>
      </c>
      <c r="P33" s="5"/>
      <c r="Q33" s="5"/>
      <c r="R33" s="5"/>
      <c r="AR33" s="102">
        <v>10184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9" t="s">
        <v>77</v>
      </c>
      <c r="E34" s="279"/>
      <c r="F34" s="279"/>
      <c r="G34" s="279"/>
      <c r="H34" s="279"/>
      <c r="I34" s="279"/>
      <c r="J34" s="279"/>
      <c r="K34" s="279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6"/>
      <c r="E35" s="276"/>
      <c r="F35" s="276"/>
      <c r="G35" s="276"/>
      <c r="H35" s="276"/>
      <c r="I35" s="276"/>
      <c r="J35" s="276"/>
      <c r="K35" s="276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280" t="s">
        <v>78</v>
      </c>
      <c r="E36" s="280"/>
      <c r="F36" s="280"/>
      <c r="G36" s="280"/>
      <c r="H36" s="280"/>
      <c r="I36" s="280"/>
      <c r="J36" s="280"/>
      <c r="K36" s="280"/>
      <c r="L36" s="31"/>
      <c r="M36" s="104">
        <v>142698</v>
      </c>
      <c r="O36" s="5"/>
      <c r="P36" s="5"/>
      <c r="Q36" s="5"/>
      <c r="AQ36" s="5"/>
      <c r="AR36" s="67">
        <v>1300</v>
      </c>
      <c r="AS36" s="67" t="s">
        <v>93</v>
      </c>
      <c r="AT36" s="67"/>
    </row>
    <row r="37" spans="1:48" ht="15.75">
      <c r="A37" s="5"/>
      <c r="B37" s="5"/>
      <c r="C37" s="56"/>
      <c r="D37" s="278" t="s">
        <v>79</v>
      </c>
      <c r="E37" s="278"/>
      <c r="F37" s="278"/>
      <c r="G37" s="278"/>
      <c r="H37" s="278"/>
      <c r="I37" s="278"/>
      <c r="J37" s="278"/>
      <c r="K37" s="278"/>
      <c r="L37" s="105"/>
      <c r="M37" s="106">
        <f>M35-M36</f>
        <v>244048.34749999997</v>
      </c>
      <c r="O37" s="99"/>
      <c r="AR37" s="50">
        <v>6265</v>
      </c>
      <c r="AS37" s="67" t="s">
        <v>94</v>
      </c>
      <c r="AT37" s="67"/>
    </row>
    <row r="38" spans="1:48" ht="15.75">
      <c r="A38" s="107"/>
      <c r="B38" s="107"/>
      <c r="C38" s="56"/>
      <c r="D38" s="276" t="s">
        <v>81</v>
      </c>
      <c r="E38" s="276"/>
      <c r="F38" s="276"/>
      <c r="G38" s="276"/>
      <c r="H38" s="276"/>
      <c r="I38" s="276"/>
      <c r="J38" s="276"/>
      <c r="K38" s="276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76" t="s">
        <v>83</v>
      </c>
      <c r="E39" s="276"/>
      <c r="F39" s="276"/>
      <c r="G39" s="276"/>
      <c r="H39" s="276"/>
      <c r="I39" s="276"/>
      <c r="J39" s="276"/>
      <c r="K39" s="276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77" t="s">
        <v>85</v>
      </c>
      <c r="E40" s="277"/>
      <c r="F40" s="277"/>
      <c r="G40" s="277"/>
      <c r="H40" s="277"/>
      <c r="I40" s="277"/>
      <c r="J40" s="277"/>
      <c r="K40" s="277"/>
      <c r="L40" s="108"/>
      <c r="M40" s="109">
        <f>M36+M39</f>
        <v>142746.34749999997</v>
      </c>
      <c r="AO40" s="110"/>
      <c r="AR40" s="102"/>
      <c r="AS40" s="67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38989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644" priority="17" stopIfTrue="1" operator="greaterThan">
      <formula>0</formula>
    </cfRule>
  </conditionalFormatting>
  <conditionalFormatting sqref="AQ32">
    <cfRule type="cellIs" dxfId="643" priority="15" operator="greaterThan">
      <formula>$AQ$7:$AQ$18&lt;100</formula>
    </cfRule>
    <cfRule type="cellIs" dxfId="642" priority="16" operator="greaterThan">
      <formula>100</formula>
    </cfRule>
  </conditionalFormatting>
  <conditionalFormatting sqref="K4:P30 D30:J30 Q30:AB30">
    <cfRule type="cellIs" dxfId="641" priority="14" operator="equal">
      <formula>212030016606640</formula>
    </cfRule>
  </conditionalFormatting>
  <conditionalFormatting sqref="K4:K30 L29:P29 D30:J30 L30:AB30">
    <cfRule type="cellIs" dxfId="640" priority="12" operator="equal">
      <formula>$K$4</formula>
    </cfRule>
    <cfRule type="cellIs" dxfId="639" priority="13" operator="equal">
      <formula>2120</formula>
    </cfRule>
  </conditionalFormatting>
  <conditionalFormatting sqref="M4:N30 D30:L30">
    <cfRule type="cellIs" dxfId="638" priority="10" operator="equal">
      <formula>$M$4</formula>
    </cfRule>
    <cfRule type="cellIs" dxfId="637" priority="11" operator="equal">
      <formula>300</formula>
    </cfRule>
  </conditionalFormatting>
  <conditionalFormatting sqref="O4:O30">
    <cfRule type="cellIs" dxfId="636" priority="8" operator="equal">
      <formula>$O$4</formula>
    </cfRule>
    <cfRule type="cellIs" dxfId="635" priority="9" operator="equal">
      <formula>1660</formula>
    </cfRule>
  </conditionalFormatting>
  <conditionalFormatting sqref="P4:P30">
    <cfRule type="cellIs" dxfId="634" priority="6" operator="equal">
      <formula>$P$4</formula>
    </cfRule>
    <cfRule type="cellIs" dxfId="633" priority="7" operator="equal">
      <formula>6640</formula>
    </cfRule>
  </conditionalFormatting>
  <conditionalFormatting sqref="AT6:AT29">
    <cfRule type="cellIs" dxfId="632" priority="5" operator="lessThan">
      <formula>0</formula>
    </cfRule>
  </conditionalFormatting>
  <conditionalFormatting sqref="AT7:AT18">
    <cfRule type="cellIs" dxfId="631" priority="2" operator="lessThan">
      <formula>0</formula>
    </cfRule>
    <cfRule type="cellIs" dxfId="630" priority="3" operator="lessThan">
      <formula>0</formula>
    </cfRule>
    <cfRule type="cellIs" dxfId="629" priority="4" operator="lessThan">
      <formula>0</formula>
    </cfRule>
  </conditionalFormatting>
  <conditionalFormatting sqref="K4:K29 L29:P29">
    <cfRule type="cellIs" dxfId="628" priority="1" operator="equal">
      <formula>$K$4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>
      <c r="A3" s="264" t="s">
        <v>95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>
      <c r="A4" s="267" t="s">
        <v>3</v>
      </c>
      <c r="B4" s="267"/>
      <c r="C4" s="2"/>
      <c r="D4" s="2">
        <v>900556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1380</v>
      </c>
      <c r="L4" s="4">
        <v>0</v>
      </c>
      <c r="M4" s="267">
        <v>3620</v>
      </c>
      <c r="N4" s="267"/>
      <c r="O4" s="4">
        <v>1520</v>
      </c>
      <c r="P4" s="4">
        <v>3500</v>
      </c>
      <c r="Q4" s="3">
        <v>0</v>
      </c>
      <c r="R4" s="3">
        <v>0</v>
      </c>
      <c r="S4" s="3">
        <v>482</v>
      </c>
      <c r="T4" s="3"/>
      <c r="U4" s="3"/>
      <c r="V4" s="3"/>
      <c r="W4" s="3"/>
      <c r="X4" s="3"/>
      <c r="Y4" s="3"/>
      <c r="Z4" s="3">
        <v>290</v>
      </c>
      <c r="AA4" s="3">
        <v>436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15000</v>
      </c>
      <c r="E7" s="33"/>
      <c r="F7" s="32"/>
      <c r="G7" s="33"/>
      <c r="H7" s="33"/>
      <c r="I7" s="33"/>
      <c r="J7" s="33"/>
      <c r="K7" s="33"/>
      <c r="L7" s="33"/>
      <c r="M7" s="33">
        <v>300</v>
      </c>
      <c r="N7" s="33"/>
      <c r="O7" s="33"/>
      <c r="P7" s="33">
        <v>350</v>
      </c>
      <c r="Q7" s="34"/>
      <c r="R7" s="34"/>
      <c r="S7" s="34">
        <v>17</v>
      </c>
      <c r="T7" s="34"/>
      <c r="U7" s="34"/>
      <c r="V7" s="34"/>
      <c r="W7" s="34"/>
      <c r="X7" s="34"/>
      <c r="Y7" s="34"/>
      <c r="Z7" s="34">
        <v>1</v>
      </c>
      <c r="AA7" s="34">
        <v>5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25528</v>
      </c>
      <c r="AD7" s="34">
        <f t="shared" ref="AD7:AD28" si="1">D7*1</f>
        <v>15000</v>
      </c>
      <c r="AE7" s="36">
        <f t="shared" ref="AE7:AE28" si="2">D7*2.75%</f>
        <v>412.5</v>
      </c>
      <c r="AF7" s="36">
        <f t="shared" ref="AF7:AF28" si="3">AD7*0.95%</f>
        <v>142.5</v>
      </c>
      <c r="AG7" s="36">
        <f>SUM(E7*999+F7*499+G7*75+H7*50+I7*30+K7*20+L7*19+M7*10+P7*9+N7*10+J7*29+R7*4+Q7*5+O7*9)*2.8%</f>
        <v>172.2</v>
      </c>
      <c r="AH7" s="36">
        <f t="shared" ref="AH7:AH28" si="4">SUM(E7*999+F7*499+G7*75+H7*50+I7*30+J7*29+K7*20+L7*19+M7*10+N7*10+O7*9+P7*9+Q7*5+R7*4)*0.95%</f>
        <v>58.424999999999997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430.375</v>
      </c>
      <c r="AP7" s="39"/>
      <c r="AQ7" s="40">
        <v>106</v>
      </c>
      <c r="AR7" s="41">
        <f>AC7-AE7-AG7-AJ7-AK7-AL7-AM7-AN7-AP7-AQ7</f>
        <v>24837.3</v>
      </c>
      <c r="AS7" s="42">
        <f t="shared" ref="AS7:AS19" si="5">AF7+AH7+AI7</f>
        <v>200.92500000000001</v>
      </c>
      <c r="AT7" s="43">
        <f t="shared" ref="AT7:AT19" si="6">AS7-AQ7-AN7</f>
        <v>94.925000000000011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10483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180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12203</v>
      </c>
      <c r="AD8" s="31">
        <f t="shared" si="1"/>
        <v>10483</v>
      </c>
      <c r="AE8" s="49">
        <f t="shared" si="2"/>
        <v>288.28250000000003</v>
      </c>
      <c r="AF8" s="49">
        <f t="shared" si="3"/>
        <v>99.588499999999996</v>
      </c>
      <c r="AG8" s="36">
        <f t="shared" ref="AG8:AG28" si="7">SUM(E8*999+F8*499+G8*75+H8*50+I8*30+K8*20+L8*19+M8*10+P8*9+N8*10+J8*29+R8*4+Q8*5+O8*9)*2.75%</f>
        <v>47.3</v>
      </c>
      <c r="AH8" s="49">
        <f t="shared" si="4"/>
        <v>16.34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293.50749999999999</v>
      </c>
      <c r="AP8" s="51"/>
      <c r="AQ8" s="40">
        <v>115</v>
      </c>
      <c r="AR8" s="41">
        <f t="shared" ref="AR8:AR28" si="10">AC8-AE8-AG8-AJ8-AK8-AL8-AM8-AN8-AP8-AQ8</f>
        <v>11752.417500000001</v>
      </c>
      <c r="AS8" s="52">
        <f t="shared" si="5"/>
        <v>115.9285</v>
      </c>
      <c r="AT8" s="53">
        <f t="shared" si="6"/>
        <v>0.92849999999999966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17487</v>
      </c>
      <c r="E9" s="48"/>
      <c r="F9" s="47"/>
      <c r="G9" s="48"/>
      <c r="H9" s="48"/>
      <c r="I9" s="48"/>
      <c r="J9" s="48"/>
      <c r="K9" s="48">
        <v>30</v>
      </c>
      <c r="L9" s="48"/>
      <c r="M9" s="48">
        <v>30</v>
      </c>
      <c r="N9" s="48"/>
      <c r="O9" s="48">
        <v>10</v>
      </c>
      <c r="P9" s="48">
        <v>500</v>
      </c>
      <c r="Q9" s="31"/>
      <c r="R9" s="31"/>
      <c r="S9" s="31">
        <v>25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28128</v>
      </c>
      <c r="AD9" s="31">
        <f t="shared" si="1"/>
        <v>17487</v>
      </c>
      <c r="AE9" s="49">
        <f t="shared" si="2"/>
        <v>480.89249999999998</v>
      </c>
      <c r="AF9" s="49">
        <f t="shared" si="3"/>
        <v>166.12649999999999</v>
      </c>
      <c r="AG9" s="36">
        <f t="shared" si="7"/>
        <v>150.97499999999999</v>
      </c>
      <c r="AH9" s="49">
        <f t="shared" si="4"/>
        <v>52.155000000000001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496.5675</v>
      </c>
      <c r="AP9" s="51"/>
      <c r="AQ9" s="40">
        <v>147</v>
      </c>
      <c r="AR9" s="41">
        <f t="shared" si="10"/>
        <v>27349.1325</v>
      </c>
      <c r="AS9" s="52">
        <f t="shared" si="5"/>
        <v>218.28149999999999</v>
      </c>
      <c r="AT9" s="53">
        <f t="shared" si="6"/>
        <v>71.281499999999994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5093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5543</v>
      </c>
      <c r="AD10" s="31">
        <f>D10*1</f>
        <v>5093</v>
      </c>
      <c r="AE10" s="49">
        <f>D10*2.75%</f>
        <v>140.0575</v>
      </c>
      <c r="AF10" s="49">
        <f>AD10*0.95%</f>
        <v>48.383499999999998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141.4325</v>
      </c>
      <c r="AP10" s="51"/>
      <c r="AQ10" s="40">
        <v>40</v>
      </c>
      <c r="AR10" s="41">
        <f t="shared" si="10"/>
        <v>5350.5675000000001</v>
      </c>
      <c r="AS10" s="52">
        <f>AF10+AH10+AI10</f>
        <v>52.658499999999997</v>
      </c>
      <c r="AT10" s="53">
        <f>AS10-AQ10-AN10</f>
        <v>12.658499999999997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5309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5309</v>
      </c>
      <c r="AD11" s="31">
        <f t="shared" si="1"/>
        <v>5309</v>
      </c>
      <c r="AE11" s="49">
        <f t="shared" si="2"/>
        <v>145.9975</v>
      </c>
      <c r="AF11" s="49">
        <f t="shared" si="3"/>
        <v>50.435499999999998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145.9975</v>
      </c>
      <c r="AP11" s="51"/>
      <c r="AQ11" s="40">
        <v>33</v>
      </c>
      <c r="AR11" s="41">
        <f t="shared" si="10"/>
        <v>5130.0024999999996</v>
      </c>
      <c r="AS11" s="52">
        <f t="shared" si="5"/>
        <v>50.435499999999998</v>
      </c>
      <c r="AT11" s="53">
        <f t="shared" si="6"/>
        <v>17.435499999999998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5473</v>
      </c>
      <c r="E12" s="48"/>
      <c r="F12" s="47"/>
      <c r="G12" s="48"/>
      <c r="H12" s="48"/>
      <c r="I12" s="48"/>
      <c r="J12" s="48"/>
      <c r="K12" s="48"/>
      <c r="L12" s="48"/>
      <c r="M12" s="48">
        <v>100</v>
      </c>
      <c r="N12" s="48"/>
      <c r="O12" s="48">
        <v>50</v>
      </c>
      <c r="P12" s="48">
        <v>50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7373</v>
      </c>
      <c r="AD12" s="31">
        <f>D12*1</f>
        <v>5473</v>
      </c>
      <c r="AE12" s="49">
        <f>D12*2.75%</f>
        <v>150.50749999999999</v>
      </c>
      <c r="AF12" s="49">
        <f>AD12*0.95%</f>
        <v>51.993499999999997</v>
      </c>
      <c r="AG12" s="36">
        <f t="shared" si="7"/>
        <v>52.25</v>
      </c>
      <c r="AH12" s="49">
        <f t="shared" si="4"/>
        <v>18.05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156.00749999999999</v>
      </c>
      <c r="AP12" s="51"/>
      <c r="AQ12" s="40">
        <v>60</v>
      </c>
      <c r="AR12" s="41">
        <f t="shared" si="10"/>
        <v>7110.2425000000003</v>
      </c>
      <c r="AS12" s="52">
        <f>AF12+AH12+AI12</f>
        <v>70.043499999999995</v>
      </c>
      <c r="AT12" s="53">
        <f>AS12-AQ12-AN12</f>
        <v>10.043499999999995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6916</v>
      </c>
      <c r="E13" s="48"/>
      <c r="F13" s="47"/>
      <c r="G13" s="48"/>
      <c r="H13" s="48"/>
      <c r="I13" s="48"/>
      <c r="J13" s="48"/>
      <c r="K13" s="48">
        <v>100</v>
      </c>
      <c r="L13" s="48"/>
      <c r="M13" s="48"/>
      <c r="N13" s="48"/>
      <c r="O13" s="48"/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9816</v>
      </c>
      <c r="AD13" s="31">
        <f t="shared" si="1"/>
        <v>6916</v>
      </c>
      <c r="AE13" s="49">
        <f t="shared" si="2"/>
        <v>190.19</v>
      </c>
      <c r="AF13" s="49">
        <f t="shared" si="3"/>
        <v>65.701999999999998</v>
      </c>
      <c r="AG13" s="36">
        <f t="shared" si="7"/>
        <v>79.75</v>
      </c>
      <c r="AH13" s="49">
        <f t="shared" si="4"/>
        <v>27.55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195.69</v>
      </c>
      <c r="AP13" s="51"/>
      <c r="AQ13" s="40">
        <v>65</v>
      </c>
      <c r="AR13" s="41">
        <f t="shared" si="10"/>
        <v>9481.06</v>
      </c>
      <c r="AS13" s="52">
        <f t="shared" si="5"/>
        <v>93.251999999999995</v>
      </c>
      <c r="AT13" s="53">
        <f>AS13-AQ13-AN13</f>
        <v>28.251999999999995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15954</v>
      </c>
      <c r="E14" s="48"/>
      <c r="F14" s="47"/>
      <c r="G14" s="48"/>
      <c r="H14" s="48"/>
      <c r="I14" s="48"/>
      <c r="J14" s="48"/>
      <c r="K14" s="48">
        <v>30</v>
      </c>
      <c r="L14" s="48"/>
      <c r="M14" s="48"/>
      <c r="N14" s="48"/>
      <c r="O14" s="48">
        <v>50</v>
      </c>
      <c r="P14" s="48">
        <v>130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18174</v>
      </c>
      <c r="AD14" s="31">
        <f t="shared" si="1"/>
        <v>15954</v>
      </c>
      <c r="AE14" s="49">
        <f t="shared" si="2"/>
        <v>438.73500000000001</v>
      </c>
      <c r="AF14" s="49">
        <f t="shared" si="3"/>
        <v>151.56299999999999</v>
      </c>
      <c r="AG14" s="36">
        <f t="shared" si="7"/>
        <v>61.05</v>
      </c>
      <c r="AH14" s="49">
        <f t="shared" si="4"/>
        <v>21.09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444.51</v>
      </c>
      <c r="AP14" s="51"/>
      <c r="AQ14" s="40">
        <v>145</v>
      </c>
      <c r="AR14" s="41">
        <f>AC14-AE14-AG14-AJ14-AK14-AL14-AM14-AN14-AP14-AQ14</f>
        <v>17529.215</v>
      </c>
      <c r="AS14" s="52">
        <f t="shared" si="5"/>
        <v>172.65299999999999</v>
      </c>
      <c r="AT14" s="60">
        <f t="shared" si="6"/>
        <v>27.652999999999992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14750</v>
      </c>
      <c r="E15" s="48"/>
      <c r="F15" s="47"/>
      <c r="G15" s="48"/>
      <c r="H15" s="48"/>
      <c r="I15" s="48"/>
      <c r="J15" s="48"/>
      <c r="K15" s="48">
        <v>90</v>
      </c>
      <c r="L15" s="48"/>
      <c r="M15" s="48">
        <v>50</v>
      </c>
      <c r="N15" s="48"/>
      <c r="O15" s="48">
        <v>60</v>
      </c>
      <c r="P15" s="48">
        <v>20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>
        <v>5</v>
      </c>
      <c r="AB15" s="31"/>
      <c r="AC15" s="35">
        <f t="shared" si="0"/>
        <v>19665</v>
      </c>
      <c r="AD15" s="31">
        <f t="shared" si="1"/>
        <v>14750</v>
      </c>
      <c r="AE15" s="49">
        <f t="shared" si="2"/>
        <v>405.625</v>
      </c>
      <c r="AF15" s="49">
        <f t="shared" si="3"/>
        <v>140.125</v>
      </c>
      <c r="AG15" s="36">
        <f t="shared" si="7"/>
        <v>83.05</v>
      </c>
      <c r="AH15" s="49">
        <f t="shared" si="4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411.67500000000001</v>
      </c>
      <c r="AP15" s="51"/>
      <c r="AQ15" s="40">
        <v>145</v>
      </c>
      <c r="AR15" s="41">
        <f t="shared" si="10"/>
        <v>19031.325000000001</v>
      </c>
      <c r="AS15" s="52">
        <f>AF15+AH15+AI15</f>
        <v>168.815</v>
      </c>
      <c r="AT15" s="53">
        <f>AS15-AQ15-AN15</f>
        <v>23.814999999999998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15323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>
        <v>11</v>
      </c>
      <c r="T16" s="31"/>
      <c r="U16" s="31"/>
      <c r="V16" s="31"/>
      <c r="W16" s="31"/>
      <c r="X16" s="31"/>
      <c r="Y16" s="31"/>
      <c r="Z16" s="31"/>
      <c r="AA16" s="31">
        <v>10</v>
      </c>
      <c r="AB16" s="31"/>
      <c r="AC16" s="35">
        <f t="shared" si="0"/>
        <v>19304</v>
      </c>
      <c r="AD16" s="31">
        <f t="shared" si="1"/>
        <v>15323</v>
      </c>
      <c r="AE16" s="49">
        <f t="shared" si="2"/>
        <v>421.38249999999999</v>
      </c>
      <c r="AF16" s="49">
        <f t="shared" si="3"/>
        <v>145.5685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421.38249999999999</v>
      </c>
      <c r="AP16" s="51"/>
      <c r="AQ16" s="40">
        <v>113</v>
      </c>
      <c r="AR16" s="41">
        <f>AC16-AE16-AG16-AJ16-AK16-AL16-AM16-AN16-AP16-AQ16</f>
        <v>18769.6175</v>
      </c>
      <c r="AS16" s="52">
        <f t="shared" si="5"/>
        <v>145.5685</v>
      </c>
      <c r="AT16" s="53">
        <f t="shared" si="6"/>
        <v>32.5685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16067</v>
      </c>
      <c r="E17" s="48"/>
      <c r="F17" s="47"/>
      <c r="G17" s="48"/>
      <c r="H17" s="48"/>
      <c r="I17" s="48"/>
      <c r="J17" s="48"/>
      <c r="K17" s="48">
        <v>10</v>
      </c>
      <c r="L17" s="48"/>
      <c r="M17" s="48">
        <v>100</v>
      </c>
      <c r="N17" s="48"/>
      <c r="O17" s="48">
        <v>30</v>
      </c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17537</v>
      </c>
      <c r="AD17" s="31">
        <f>D17*1</f>
        <v>16067</v>
      </c>
      <c r="AE17" s="49">
        <f>D17*2.75%</f>
        <v>441.84250000000003</v>
      </c>
      <c r="AF17" s="49">
        <f>AD17*0.95%</f>
        <v>152.63649999999998</v>
      </c>
      <c r="AG17" s="36">
        <f t="shared" si="7"/>
        <v>40.424999999999997</v>
      </c>
      <c r="AH17" s="49">
        <f t="shared" si="4"/>
        <v>13.965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445.6925</v>
      </c>
      <c r="AP17" s="51"/>
      <c r="AQ17" s="40">
        <v>150</v>
      </c>
      <c r="AR17" s="41">
        <f>AC17-AE17-AG17-AJ17-AK17-AL17-AM17-AN17-AP17-AQ17</f>
        <v>16904.732500000002</v>
      </c>
      <c r="AS17" s="52">
        <f>AF17+AH17+AI17</f>
        <v>166.60149999999999</v>
      </c>
      <c r="AT17" s="53">
        <f>AS17-AQ17-AN17</f>
        <v>16.601499999999987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7711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7711</v>
      </c>
      <c r="AD18" s="31">
        <f>D18*1</f>
        <v>7711</v>
      </c>
      <c r="AE18" s="49">
        <f>D18*2.75%</f>
        <v>212.05250000000001</v>
      </c>
      <c r="AF18" s="49">
        <f>AD18*0.95%</f>
        <v>73.254499999999993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212.05250000000001</v>
      </c>
      <c r="AP18" s="51"/>
      <c r="AQ18" s="40">
        <v>150</v>
      </c>
      <c r="AR18" s="41">
        <f t="shared" si="10"/>
        <v>7348.9475000000002</v>
      </c>
      <c r="AS18" s="52">
        <f>AF18+AH18+AI18</f>
        <v>73.254499999999993</v>
      </c>
      <c r="AT18" s="53">
        <f>AS18-AQ18-AN18</f>
        <v>-76.745500000000007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14156</v>
      </c>
      <c r="E19" s="48"/>
      <c r="F19" s="47"/>
      <c r="G19" s="48"/>
      <c r="H19" s="48"/>
      <c r="I19" s="48"/>
      <c r="J19" s="48"/>
      <c r="K19" s="48"/>
      <c r="L19" s="48"/>
      <c r="M19" s="48">
        <v>50</v>
      </c>
      <c r="N19" s="48"/>
      <c r="O19" s="48"/>
      <c r="P19" s="48">
        <v>250</v>
      </c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21681</v>
      </c>
      <c r="AD19" s="31">
        <f t="shared" si="1"/>
        <v>14156</v>
      </c>
      <c r="AE19" s="49">
        <f t="shared" si="2"/>
        <v>389.29</v>
      </c>
      <c r="AF19" s="49">
        <f t="shared" si="3"/>
        <v>134.482</v>
      </c>
      <c r="AG19" s="36">
        <f t="shared" si="7"/>
        <v>75.625</v>
      </c>
      <c r="AH19" s="49">
        <f t="shared" si="4"/>
        <v>26.125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397.54</v>
      </c>
      <c r="AP19" s="51"/>
      <c r="AQ19" s="63">
        <v>175</v>
      </c>
      <c r="AR19" s="64">
        <f t="shared" si="10"/>
        <v>21041.084999999999</v>
      </c>
      <c r="AS19" s="52">
        <f t="shared" si="5"/>
        <v>160.607</v>
      </c>
      <c r="AT19" s="52">
        <f t="shared" si="6"/>
        <v>-14.393000000000001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9559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9559</v>
      </c>
      <c r="AD20" s="31">
        <f t="shared" si="1"/>
        <v>9559</v>
      </c>
      <c r="AE20" s="49">
        <f t="shared" si="2"/>
        <v>262.8725</v>
      </c>
      <c r="AF20" s="49">
        <f t="shared" si="3"/>
        <v>90.810500000000005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262.8725</v>
      </c>
      <c r="AP20" s="51"/>
      <c r="AQ20" s="63">
        <v>120</v>
      </c>
      <c r="AR20" s="64">
        <f>AC20-AE20-AG20-AJ20-AK20-AL20-AM20-AN20-AP20-AQ20</f>
        <v>9176.1275000000005</v>
      </c>
      <c r="AS20" s="52">
        <f>AF20+AH20+AI20</f>
        <v>90.810500000000005</v>
      </c>
      <c r="AT20" s="52">
        <f>AS20-AQ20-AN20</f>
        <v>-29.189499999999995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6370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20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6550</v>
      </c>
      <c r="AD21" s="31">
        <f t="shared" si="1"/>
        <v>6370</v>
      </c>
      <c r="AE21" s="49">
        <f t="shared" si="2"/>
        <v>175.17500000000001</v>
      </c>
      <c r="AF21" s="49">
        <f t="shared" si="3"/>
        <v>60.515000000000001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175.72499999999999</v>
      </c>
      <c r="AP21" s="51"/>
      <c r="AQ21" s="63">
        <v>60</v>
      </c>
      <c r="AR21" s="65">
        <f t="shared" si="10"/>
        <v>6309.875</v>
      </c>
      <c r="AS21" s="52">
        <f t="shared" ref="AS21:AS28" si="11">AF21+AH21+AI21</f>
        <v>62.225000000000001</v>
      </c>
      <c r="AT21" s="52">
        <f t="shared" ref="AT21:AT28" si="12">AS21-AQ21-AN21</f>
        <v>2.2250000000000014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18385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18385</v>
      </c>
      <c r="AD22" s="31">
        <f t="shared" si="1"/>
        <v>18385</v>
      </c>
      <c r="AE22" s="49">
        <f t="shared" si="2"/>
        <v>505.58749999999998</v>
      </c>
      <c r="AF22" s="49">
        <f t="shared" si="3"/>
        <v>174.6575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505.58749999999998</v>
      </c>
      <c r="AP22" s="51"/>
      <c r="AQ22" s="63">
        <v>139</v>
      </c>
      <c r="AR22" s="65">
        <f>AC22-AE22-AG22-AJ22-AK22-AL22-AM22-AN22-AP22-AQ22</f>
        <v>17740.412499999999</v>
      </c>
      <c r="AS22" s="52">
        <f>AF22+AH22+AI22</f>
        <v>174.6575</v>
      </c>
      <c r="AT22" s="52">
        <f>AS22-AQ22-AN22</f>
        <v>35.657499999999999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7090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7090</v>
      </c>
      <c r="AD23" s="31">
        <f t="shared" si="1"/>
        <v>7090</v>
      </c>
      <c r="AE23" s="49">
        <f t="shared" si="2"/>
        <v>194.97499999999999</v>
      </c>
      <c r="AF23" s="49">
        <f t="shared" si="3"/>
        <v>67.355000000000004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194.97499999999999</v>
      </c>
      <c r="AP23" s="51"/>
      <c r="AQ23" s="63">
        <v>70</v>
      </c>
      <c r="AR23" s="65">
        <f t="shared" si="10"/>
        <v>6825.0249999999996</v>
      </c>
      <c r="AS23" s="52">
        <f t="shared" si="11"/>
        <v>67.355000000000004</v>
      </c>
      <c r="AT23" s="52">
        <f t="shared" si="12"/>
        <v>-2.644999999999996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17180</v>
      </c>
      <c r="E24" s="48"/>
      <c r="F24" s="47"/>
      <c r="G24" s="48"/>
      <c r="H24" s="48"/>
      <c r="I24" s="48"/>
      <c r="J24" s="48"/>
      <c r="K24" s="48"/>
      <c r="L24" s="48"/>
      <c r="M24" s="48">
        <v>50</v>
      </c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18580</v>
      </c>
      <c r="AD24" s="31">
        <f t="shared" si="1"/>
        <v>17180</v>
      </c>
      <c r="AE24" s="49">
        <f t="shared" si="2"/>
        <v>472.45</v>
      </c>
      <c r="AF24" s="49">
        <f t="shared" si="3"/>
        <v>163.21</v>
      </c>
      <c r="AG24" s="36">
        <f t="shared" si="7"/>
        <v>38.5</v>
      </c>
      <c r="AH24" s="49">
        <f t="shared" si="4"/>
        <v>13.299999999999999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476.57499999999999</v>
      </c>
      <c r="AP24" s="51"/>
      <c r="AQ24" s="63">
        <v>119</v>
      </c>
      <c r="AR24" s="65">
        <f t="shared" si="10"/>
        <v>17950.05</v>
      </c>
      <c r="AS24" s="52">
        <f t="shared" si="11"/>
        <v>176.51000000000002</v>
      </c>
      <c r="AT24" s="52">
        <f t="shared" si="12"/>
        <v>57.510000000000019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6169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40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18509</v>
      </c>
      <c r="AD25" s="31">
        <f t="shared" si="1"/>
        <v>6169</v>
      </c>
      <c r="AE25" s="49">
        <f t="shared" si="2"/>
        <v>169.64750000000001</v>
      </c>
      <c r="AF25" s="49">
        <f t="shared" si="3"/>
        <v>58.605499999999999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169.64750000000001</v>
      </c>
      <c r="AP25" s="51"/>
      <c r="AQ25" s="63">
        <v>60</v>
      </c>
      <c r="AR25" s="65">
        <f t="shared" si="10"/>
        <v>18279.352500000001</v>
      </c>
      <c r="AS25" s="52">
        <f t="shared" si="11"/>
        <v>58.605499999999999</v>
      </c>
      <c r="AT25" s="52">
        <f t="shared" si="12"/>
        <v>-1.3945000000000007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15522</v>
      </c>
      <c r="E26" s="48"/>
      <c r="F26" s="47"/>
      <c r="G26" s="48"/>
      <c r="H26" s="48"/>
      <c r="I26" s="48"/>
      <c r="J26" s="48"/>
      <c r="K26" s="47"/>
      <c r="L26" s="48"/>
      <c r="M26" s="48">
        <v>100</v>
      </c>
      <c r="N26" s="48"/>
      <c r="O26" s="48"/>
      <c r="P26" s="48">
        <v>150</v>
      </c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20737</v>
      </c>
      <c r="AD26" s="31">
        <f t="shared" si="1"/>
        <v>15522</v>
      </c>
      <c r="AE26" s="49">
        <f t="shared" si="2"/>
        <v>426.85500000000002</v>
      </c>
      <c r="AF26" s="49">
        <f t="shared" si="3"/>
        <v>147.459</v>
      </c>
      <c r="AG26" s="36">
        <f t="shared" si="7"/>
        <v>64.625</v>
      </c>
      <c r="AH26" s="49">
        <f t="shared" si="4"/>
        <v>22.324999999999999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433.73</v>
      </c>
      <c r="AP26" s="51"/>
      <c r="AQ26" s="63">
        <v>154</v>
      </c>
      <c r="AR26" s="65">
        <f t="shared" si="10"/>
        <v>20091.52</v>
      </c>
      <c r="AS26" s="52">
        <f t="shared" si="11"/>
        <v>169.78399999999999</v>
      </c>
      <c r="AT26" s="52">
        <f t="shared" si="12"/>
        <v>15.783999999999992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5344</v>
      </c>
      <c r="E27" s="48"/>
      <c r="F27" s="47"/>
      <c r="G27" s="48"/>
      <c r="H27" s="48"/>
      <c r="I27" s="48"/>
      <c r="J27" s="48"/>
      <c r="K27" s="47">
        <v>20</v>
      </c>
      <c r="L27" s="48"/>
      <c r="M27" s="48">
        <v>30</v>
      </c>
      <c r="N27" s="48"/>
      <c r="O27" s="48"/>
      <c r="P27" s="48">
        <v>30</v>
      </c>
      <c r="Q27" s="31"/>
      <c r="R27" s="31"/>
      <c r="S27" s="31">
        <v>10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8224</v>
      </c>
      <c r="AD27" s="31">
        <f t="shared" si="1"/>
        <v>5344</v>
      </c>
      <c r="AE27" s="49">
        <f t="shared" si="2"/>
        <v>146.96</v>
      </c>
      <c r="AF27" s="49">
        <f t="shared" si="3"/>
        <v>50.768000000000001</v>
      </c>
      <c r="AG27" s="36">
        <f t="shared" si="7"/>
        <v>26.675000000000001</v>
      </c>
      <c r="AH27" s="49">
        <f t="shared" si="4"/>
        <v>9.2149999999999999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149.16</v>
      </c>
      <c r="AP27" s="51"/>
      <c r="AQ27" s="63">
        <v>80</v>
      </c>
      <c r="AR27" s="65">
        <f t="shared" si="10"/>
        <v>7970.3649999999998</v>
      </c>
      <c r="AS27" s="52">
        <f t="shared" si="11"/>
        <v>59.983000000000004</v>
      </c>
      <c r="AT27" s="52">
        <f t="shared" si="12"/>
        <v>-20.016999999999996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 t="shared" ref="D29:AT29" si="14">SUM(D7:D28)</f>
        <v>235341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280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200</v>
      </c>
      <c r="P29" s="81">
        <f>SUM(P7:P27)</f>
        <v>1930</v>
      </c>
      <c r="Q29" s="81">
        <f t="shared" si="14"/>
        <v>0</v>
      </c>
      <c r="R29" s="81">
        <f t="shared" si="14"/>
        <v>0</v>
      </c>
      <c r="S29" s="81">
        <f t="shared" si="14"/>
        <v>148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47</v>
      </c>
      <c r="AB29" s="81">
        <f t="shared" si="14"/>
        <v>0</v>
      </c>
      <c r="AC29" s="82">
        <f t="shared" si="14"/>
        <v>305606</v>
      </c>
      <c r="AD29" s="82">
        <f t="shared" si="14"/>
        <v>235341</v>
      </c>
      <c r="AE29" s="82">
        <f t="shared" si="14"/>
        <v>6471.8775000000014</v>
      </c>
      <c r="AF29" s="82">
        <f t="shared" si="14"/>
        <v>2235.7395000000001</v>
      </c>
      <c r="AG29" s="82">
        <f t="shared" si="14"/>
        <v>909.74999999999989</v>
      </c>
      <c r="AH29" s="82">
        <f t="shared" si="14"/>
        <v>313.21499999999997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6560.7025000000012</v>
      </c>
      <c r="AP29" s="82">
        <f t="shared" si="14"/>
        <v>0</v>
      </c>
      <c r="AQ29" s="84">
        <f t="shared" si="14"/>
        <v>2246</v>
      </c>
      <c r="AR29" s="85">
        <f>SUM(AR7:AR28)</f>
        <v>295978.3725</v>
      </c>
      <c r="AS29" s="85">
        <f>SUM(AS7:AS28)</f>
        <v>2548.9545000000007</v>
      </c>
      <c r="AT29" s="85">
        <f t="shared" si="14"/>
        <v>302.95450000000011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4"/>
      <c r="C30" s="89"/>
      <c r="D30" s="90">
        <f t="shared" ref="D30:AB30" si="16">D4+D5-D29</f>
        <v>665215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334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85" t="s">
        <v>73</v>
      </c>
      <c r="E32" s="285"/>
      <c r="F32" s="285"/>
      <c r="G32" s="285"/>
      <c r="H32" s="285"/>
      <c r="I32" s="285"/>
      <c r="J32" s="285"/>
      <c r="K32" s="285"/>
      <c r="L32" s="285"/>
      <c r="M32" s="285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278" t="s">
        <v>76</v>
      </c>
      <c r="E33" s="278"/>
      <c r="F33" s="278"/>
      <c r="G33" s="278"/>
      <c r="H33" s="278"/>
      <c r="I33" s="278"/>
      <c r="J33" s="278"/>
      <c r="K33" s="278"/>
      <c r="L33" s="101"/>
      <c r="M33" s="101">
        <v>386746.34749999997</v>
      </c>
      <c r="P33" s="5"/>
      <c r="Q33" s="5"/>
      <c r="R33" s="5"/>
      <c r="AR33" s="102">
        <v>18154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9" t="s">
        <v>77</v>
      </c>
      <c r="E34" s="279"/>
      <c r="F34" s="279"/>
      <c r="G34" s="279"/>
      <c r="H34" s="279"/>
      <c r="I34" s="279"/>
      <c r="J34" s="279"/>
      <c r="K34" s="279"/>
      <c r="L34" s="47"/>
      <c r="M34" s="104"/>
      <c r="N34" s="44"/>
      <c r="O34" s="44"/>
      <c r="P34" s="5"/>
      <c r="Q34" s="5"/>
      <c r="AC34" s="99"/>
      <c r="AQ34" s="5"/>
      <c r="AR34" s="67">
        <v>34758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6"/>
      <c r="E35" s="276"/>
      <c r="F35" s="276"/>
      <c r="G35" s="276"/>
      <c r="H35" s="276"/>
      <c r="I35" s="276"/>
      <c r="J35" s="276"/>
      <c r="K35" s="276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280" t="s">
        <v>78</v>
      </c>
      <c r="E36" s="280"/>
      <c r="F36" s="280"/>
      <c r="G36" s="280"/>
      <c r="H36" s="280"/>
      <c r="I36" s="280"/>
      <c r="J36" s="280"/>
      <c r="K36" s="280"/>
      <c r="L36" s="31"/>
      <c r="M36" s="104">
        <v>142698</v>
      </c>
      <c r="O36" s="5"/>
      <c r="P36" s="5"/>
      <c r="Q36" s="5"/>
      <c r="AQ36" s="5"/>
      <c r="AR36" s="67">
        <v>700</v>
      </c>
      <c r="AS36" s="67" t="s">
        <v>69</v>
      </c>
      <c r="AT36" s="67"/>
    </row>
    <row r="37" spans="1:48" ht="15.75">
      <c r="A37" s="5"/>
      <c r="B37" s="5"/>
      <c r="C37" s="56"/>
      <c r="D37" s="278" t="s">
        <v>79</v>
      </c>
      <c r="E37" s="278"/>
      <c r="F37" s="278"/>
      <c r="G37" s="278"/>
      <c r="H37" s="278"/>
      <c r="I37" s="278"/>
      <c r="J37" s="278"/>
      <c r="K37" s="278"/>
      <c r="L37" s="105"/>
      <c r="M37" s="106">
        <f>M35-M36</f>
        <v>244048.34749999997</v>
      </c>
      <c r="O37" s="99"/>
      <c r="AR37" s="50">
        <v>13090</v>
      </c>
      <c r="AS37" s="67" t="s">
        <v>94</v>
      </c>
      <c r="AT37" s="67"/>
    </row>
    <row r="38" spans="1:48" ht="15.75">
      <c r="A38" s="107"/>
      <c r="B38" s="107"/>
      <c r="C38" s="56"/>
      <c r="D38" s="276" t="s">
        <v>81</v>
      </c>
      <c r="E38" s="276"/>
      <c r="F38" s="276"/>
      <c r="G38" s="276"/>
      <c r="H38" s="276"/>
      <c r="I38" s="276"/>
      <c r="J38" s="276"/>
      <c r="K38" s="276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76" t="s">
        <v>83</v>
      </c>
      <c r="E39" s="276"/>
      <c r="F39" s="276"/>
      <c r="G39" s="276"/>
      <c r="H39" s="276"/>
      <c r="I39" s="276"/>
      <c r="J39" s="276"/>
      <c r="K39" s="276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77" t="s">
        <v>85</v>
      </c>
      <c r="E40" s="277"/>
      <c r="F40" s="277"/>
      <c r="G40" s="277"/>
      <c r="H40" s="277"/>
      <c r="I40" s="277"/>
      <c r="J40" s="277"/>
      <c r="K40" s="277"/>
      <c r="L40" s="108"/>
      <c r="M40" s="109">
        <f>M36+M39</f>
        <v>142746.34749999997</v>
      </c>
      <c r="AO40" s="110"/>
      <c r="AR40" s="102">
        <v>500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81602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627" priority="17" stopIfTrue="1" operator="greaterThan">
      <formula>0</formula>
    </cfRule>
  </conditionalFormatting>
  <conditionalFormatting sqref="AQ32">
    <cfRule type="cellIs" dxfId="626" priority="15" operator="greaterThan">
      <formula>$AQ$7:$AQ$18&lt;100</formula>
    </cfRule>
    <cfRule type="cellIs" dxfId="625" priority="16" operator="greaterThan">
      <formula>100</formula>
    </cfRule>
  </conditionalFormatting>
  <conditionalFormatting sqref="K4:P30 D30:J30 Q30:AB30">
    <cfRule type="cellIs" dxfId="624" priority="14" operator="equal">
      <formula>212030016606640</formula>
    </cfRule>
  </conditionalFormatting>
  <conditionalFormatting sqref="K4:K30 L29:P29 D30:J30 L30:AB30">
    <cfRule type="cellIs" dxfId="623" priority="12" operator="equal">
      <formula>$K$4</formula>
    </cfRule>
    <cfRule type="cellIs" dxfId="622" priority="13" operator="equal">
      <formula>2120</formula>
    </cfRule>
  </conditionalFormatting>
  <conditionalFormatting sqref="M4:N30 D30:L30">
    <cfRule type="cellIs" dxfId="621" priority="10" operator="equal">
      <formula>$M$4</formula>
    </cfRule>
    <cfRule type="cellIs" dxfId="620" priority="11" operator="equal">
      <formula>300</formula>
    </cfRule>
  </conditionalFormatting>
  <conditionalFormatting sqref="O4:O30">
    <cfRule type="cellIs" dxfId="619" priority="8" operator="equal">
      <formula>$O$4</formula>
    </cfRule>
    <cfRule type="cellIs" dxfId="618" priority="9" operator="equal">
      <formula>1660</formula>
    </cfRule>
  </conditionalFormatting>
  <conditionalFormatting sqref="P4:P30">
    <cfRule type="cellIs" dxfId="617" priority="6" operator="equal">
      <formula>$P$4</formula>
    </cfRule>
    <cfRule type="cellIs" dxfId="616" priority="7" operator="equal">
      <formula>6640</formula>
    </cfRule>
  </conditionalFormatting>
  <conditionalFormatting sqref="AT6:AT29">
    <cfRule type="cellIs" dxfId="615" priority="5" operator="lessThan">
      <formula>0</formula>
    </cfRule>
  </conditionalFormatting>
  <conditionalFormatting sqref="AT7:AT18">
    <cfRule type="cellIs" dxfId="614" priority="2" operator="lessThan">
      <formula>0</formula>
    </cfRule>
    <cfRule type="cellIs" dxfId="613" priority="3" operator="lessThan">
      <formula>0</formula>
    </cfRule>
    <cfRule type="cellIs" dxfId="612" priority="4" operator="lessThan">
      <formula>0</formula>
    </cfRule>
  </conditionalFormatting>
  <conditionalFormatting sqref="K4:K29 L29:P29">
    <cfRule type="cellIs" dxfId="611" priority="1" operator="equal">
      <formula>$K$4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>
      <c r="A3" s="264" t="s">
        <v>99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>
      <c r="A4" s="267" t="s">
        <v>3</v>
      </c>
      <c r="B4" s="267"/>
      <c r="C4" s="2"/>
      <c r="D4" s="2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1100</v>
      </c>
      <c r="L4" s="4">
        <v>0</v>
      </c>
      <c r="M4" s="267">
        <v>2800</v>
      </c>
      <c r="N4" s="267"/>
      <c r="O4" s="4">
        <v>1320</v>
      </c>
      <c r="P4" s="4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"/>
      <c r="D5" s="2">
        <v>519480</v>
      </c>
      <c r="E5" s="3"/>
      <c r="F5" s="3"/>
      <c r="G5" s="3"/>
      <c r="H5" s="3"/>
      <c r="I5" s="3"/>
      <c r="J5" s="3"/>
      <c r="K5" s="4">
        <v>1000</v>
      </c>
      <c r="L5" s="4"/>
      <c r="M5" s="4"/>
      <c r="N5" s="4"/>
      <c r="O5" s="4"/>
      <c r="P5" s="4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19254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21109</v>
      </c>
      <c r="AD7" s="34">
        <f t="shared" ref="AD7:AD28" si="1">D7*1</f>
        <v>19254</v>
      </c>
      <c r="AE7" s="36">
        <f t="shared" ref="AE7:AE28" si="2">D7*2.75%</f>
        <v>529.48500000000001</v>
      </c>
      <c r="AF7" s="36">
        <f t="shared" ref="AF7:AF28" si="3">AD7*0.95%</f>
        <v>182.91299999999998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532.23500000000001</v>
      </c>
      <c r="AP7" s="39"/>
      <c r="AQ7" s="40">
        <v>125</v>
      </c>
      <c r="AR7" s="41">
        <f>AC7-AE7-AG7-AJ7-AK7-AL7-AM7-AN7-AP7-AQ7</f>
        <v>20429.314999999999</v>
      </c>
      <c r="AS7" s="42">
        <f t="shared" ref="AS7:AS19" si="5">AF7+AH7+AI7</f>
        <v>191.46299999999999</v>
      </c>
      <c r="AT7" s="43">
        <f t="shared" ref="AT7:AT19" si="6">AS7-AQ7-AN7</f>
        <v>66.462999999999994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4626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50</v>
      </c>
      <c r="Q8" s="31"/>
      <c r="R8" s="31"/>
      <c r="S8" s="31">
        <v>75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21401</v>
      </c>
      <c r="AD8" s="31">
        <f t="shared" si="1"/>
        <v>4626</v>
      </c>
      <c r="AE8" s="49">
        <f t="shared" si="2"/>
        <v>127.215</v>
      </c>
      <c r="AF8" s="49">
        <f t="shared" si="3"/>
        <v>43.946999999999996</v>
      </c>
      <c r="AG8" s="36">
        <f t="shared" ref="AG8:AG28" si="7">SUM(E8*999+F8*499+G8*75+H8*50+I8*30+K8*20+L8*19+M8*10+P8*9+N8*10+J8*29+R8*4+Q8*5+O8*9)*2.75%</f>
        <v>67.375</v>
      </c>
      <c r="AH8" s="49">
        <f t="shared" si="4"/>
        <v>23.274999999999999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132.715</v>
      </c>
      <c r="AP8" s="51"/>
      <c r="AQ8" s="40">
        <v>100</v>
      </c>
      <c r="AR8" s="41">
        <f t="shared" ref="AR8:AR28" si="10">AC8-AE8-AG8-AJ8-AK8-AL8-AM8-AN8-AP8-AQ8</f>
        <v>21106.41</v>
      </c>
      <c r="AS8" s="52">
        <f t="shared" si="5"/>
        <v>67.221999999999994</v>
      </c>
      <c r="AT8" s="53">
        <f t="shared" si="6"/>
        <v>-32.778000000000006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15241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16196</v>
      </c>
      <c r="AD9" s="31">
        <f t="shared" si="1"/>
        <v>15241</v>
      </c>
      <c r="AE9" s="49">
        <f t="shared" si="2"/>
        <v>419.1275</v>
      </c>
      <c r="AF9" s="49">
        <f t="shared" si="3"/>
        <v>144.7895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419.1275</v>
      </c>
      <c r="AP9" s="51"/>
      <c r="AQ9" s="40">
        <v>117</v>
      </c>
      <c r="AR9" s="41">
        <f t="shared" si="10"/>
        <v>15659.872499999999</v>
      </c>
      <c r="AS9" s="52">
        <f t="shared" si="5"/>
        <v>144.7895</v>
      </c>
      <c r="AT9" s="53">
        <f t="shared" si="6"/>
        <v>27.789500000000004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6006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8916</v>
      </c>
      <c r="AD10" s="31">
        <f>D10*1</f>
        <v>6006</v>
      </c>
      <c r="AE10" s="49">
        <f>D10*2.75%</f>
        <v>165.16499999999999</v>
      </c>
      <c r="AF10" s="49">
        <f>AD10*0.95%</f>
        <v>57.056999999999995</v>
      </c>
      <c r="AG10" s="36">
        <f t="shared" si="7"/>
        <v>27.5</v>
      </c>
      <c r="AH10" s="49">
        <f t="shared" si="4"/>
        <v>9.5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167.91499999999999</v>
      </c>
      <c r="AP10" s="51"/>
      <c r="AQ10" s="40">
        <v>42</v>
      </c>
      <c r="AR10" s="41">
        <f t="shared" si="10"/>
        <v>8681.3349999999991</v>
      </c>
      <c r="AS10" s="52">
        <f>AF10+AH10+AI10</f>
        <v>66.556999999999988</v>
      </c>
      <c r="AT10" s="53">
        <f>AS10-AQ10-AN10</f>
        <v>24.556999999999988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4732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4732</v>
      </c>
      <c r="AD11" s="31">
        <f t="shared" si="1"/>
        <v>4732</v>
      </c>
      <c r="AE11" s="49">
        <f t="shared" si="2"/>
        <v>130.13</v>
      </c>
      <c r="AF11" s="49">
        <f t="shared" si="3"/>
        <v>44.954000000000001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130.13</v>
      </c>
      <c r="AP11" s="51"/>
      <c r="AQ11" s="40">
        <v>40</v>
      </c>
      <c r="AR11" s="41">
        <f t="shared" si="10"/>
        <v>4561.87</v>
      </c>
      <c r="AS11" s="52">
        <f t="shared" si="5"/>
        <v>44.954000000000001</v>
      </c>
      <c r="AT11" s="53">
        <f t="shared" si="6"/>
        <v>4.9540000000000006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7044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7044</v>
      </c>
      <c r="AD12" s="31">
        <f>D12*1</f>
        <v>7044</v>
      </c>
      <c r="AE12" s="49">
        <f>D12*2.75%</f>
        <v>193.71</v>
      </c>
      <c r="AF12" s="49">
        <f>AD12*0.95%</f>
        <v>66.917999999999992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193.71</v>
      </c>
      <c r="AP12" s="51"/>
      <c r="AQ12" s="40">
        <v>50</v>
      </c>
      <c r="AR12" s="41">
        <f t="shared" si="10"/>
        <v>6800.29</v>
      </c>
      <c r="AS12" s="52">
        <f>AF12+AH12+AI12</f>
        <v>66.917999999999992</v>
      </c>
      <c r="AT12" s="53">
        <f>AS12-AQ12-AN12</f>
        <v>16.917999999999992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5398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5398</v>
      </c>
      <c r="AD13" s="31">
        <f t="shared" si="1"/>
        <v>5398</v>
      </c>
      <c r="AE13" s="49">
        <f t="shared" si="2"/>
        <v>148.44499999999999</v>
      </c>
      <c r="AF13" s="49">
        <f t="shared" si="3"/>
        <v>51.280999999999999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148.44499999999999</v>
      </c>
      <c r="AP13" s="51"/>
      <c r="AQ13" s="40">
        <v>49</v>
      </c>
      <c r="AR13" s="41">
        <f t="shared" si="10"/>
        <v>5200.5550000000003</v>
      </c>
      <c r="AS13" s="52">
        <f t="shared" si="5"/>
        <v>51.280999999999999</v>
      </c>
      <c r="AT13" s="53">
        <f>AS13-AQ13-AN13</f>
        <v>2.2809999999999988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24905</v>
      </c>
      <c r="E14" s="48"/>
      <c r="F14" s="47"/>
      <c r="G14" s="48"/>
      <c r="H14" s="48"/>
      <c r="I14" s="48"/>
      <c r="J14" s="48"/>
      <c r="K14" s="48"/>
      <c r="L14" s="48"/>
      <c r="M14" s="48">
        <v>100</v>
      </c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25905</v>
      </c>
      <c r="AD14" s="31">
        <f t="shared" si="1"/>
        <v>24905</v>
      </c>
      <c r="AE14" s="49">
        <f t="shared" si="2"/>
        <v>684.88750000000005</v>
      </c>
      <c r="AF14" s="49">
        <f t="shared" si="3"/>
        <v>236.5975</v>
      </c>
      <c r="AG14" s="36">
        <f t="shared" si="7"/>
        <v>27.5</v>
      </c>
      <c r="AH14" s="49">
        <f t="shared" si="4"/>
        <v>9.5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687.63750000000005</v>
      </c>
      <c r="AP14" s="51"/>
      <c r="AQ14" s="40">
        <v>183</v>
      </c>
      <c r="AR14" s="41">
        <f>AC14-AE14-AG14-AJ14-AK14-AL14-AM14-AN14-AP14-AQ14</f>
        <v>25009.612499999999</v>
      </c>
      <c r="AS14" s="52">
        <f t="shared" si="5"/>
        <v>246.0975</v>
      </c>
      <c r="AT14" s="60">
        <f t="shared" si="6"/>
        <v>63.097499999999997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14347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/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15802</v>
      </c>
      <c r="AD15" s="31">
        <f t="shared" si="1"/>
        <v>14347</v>
      </c>
      <c r="AE15" s="49">
        <f t="shared" si="2"/>
        <v>394.54250000000002</v>
      </c>
      <c r="AF15" s="49">
        <f t="shared" si="3"/>
        <v>136.29650000000001</v>
      </c>
      <c r="AG15" s="36">
        <f t="shared" si="7"/>
        <v>13.75</v>
      </c>
      <c r="AH15" s="49">
        <f t="shared" si="4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395.91750000000002</v>
      </c>
      <c r="AP15" s="51"/>
      <c r="AQ15" s="40">
        <v>140</v>
      </c>
      <c r="AR15" s="41">
        <f t="shared" si="10"/>
        <v>15253.7075</v>
      </c>
      <c r="AS15" s="52">
        <f>AF15+AH15+AI15</f>
        <v>141.04650000000001</v>
      </c>
      <c r="AT15" s="53">
        <f>AS15-AQ15-AN15</f>
        <v>1.0465000000000089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21708</v>
      </c>
      <c r="E16" s="48"/>
      <c r="F16" s="47"/>
      <c r="G16" s="48"/>
      <c r="H16" s="48"/>
      <c r="I16" s="48"/>
      <c r="J16" s="48"/>
      <c r="K16" s="48">
        <v>20</v>
      </c>
      <c r="L16" s="48"/>
      <c r="M16" s="48">
        <v>50</v>
      </c>
      <c r="N16" s="48"/>
      <c r="O16" s="48"/>
      <c r="P16" s="48">
        <v>100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23508</v>
      </c>
      <c r="AD16" s="31">
        <f t="shared" si="1"/>
        <v>21708</v>
      </c>
      <c r="AE16" s="49">
        <f t="shared" si="2"/>
        <v>596.97</v>
      </c>
      <c r="AF16" s="49">
        <f t="shared" si="3"/>
        <v>206.226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601.64499999999998</v>
      </c>
      <c r="AP16" s="51"/>
      <c r="AQ16" s="40">
        <v>117</v>
      </c>
      <c r="AR16" s="41">
        <f>AC16-AE16-AG16-AJ16-AK16-AL16-AM16-AN16-AP16-AQ16</f>
        <v>22744.53</v>
      </c>
      <c r="AS16" s="52">
        <f t="shared" si="5"/>
        <v>223.32599999999999</v>
      </c>
      <c r="AT16" s="53">
        <f t="shared" si="6"/>
        <v>106.32599999999999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15646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100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21975</v>
      </c>
      <c r="AD17" s="31">
        <f>D17*1</f>
        <v>15646</v>
      </c>
      <c r="AE17" s="49">
        <f>D17*2.75%</f>
        <v>430.26499999999999</v>
      </c>
      <c r="AF17" s="49">
        <f>AD17*0.95%</f>
        <v>148.637</v>
      </c>
      <c r="AG17" s="36">
        <f t="shared" si="7"/>
        <v>79.75</v>
      </c>
      <c r="AH17" s="49">
        <f t="shared" si="4"/>
        <v>27.55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437.14</v>
      </c>
      <c r="AP17" s="51"/>
      <c r="AQ17" s="40">
        <v>100</v>
      </c>
      <c r="AR17" s="41">
        <f>AC17-AE17-AG17-AJ17-AK17-AL17-AM17-AN17-AP17-AQ17</f>
        <v>21364.985000000001</v>
      </c>
      <c r="AS17" s="52">
        <f>AF17+AH17+AI17</f>
        <v>176.18700000000001</v>
      </c>
      <c r="AT17" s="53">
        <f>AS17-AQ17-AN17</f>
        <v>76.187000000000012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16374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388.41</v>
      </c>
      <c r="AP18" s="51"/>
      <c r="AQ18" s="40">
        <v>100</v>
      </c>
      <c r="AR18" s="41">
        <f t="shared" si="10"/>
        <v>15876.24</v>
      </c>
      <c r="AS18" s="52">
        <f>AF18+AH18+AI18</f>
        <v>137.40800000000002</v>
      </c>
      <c r="AT18" s="53">
        <f>AS18-AQ18-AN18</f>
        <v>37.408000000000015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11450</v>
      </c>
      <c r="E19" s="48"/>
      <c r="F19" s="47"/>
      <c r="G19" s="48"/>
      <c r="H19" s="48"/>
      <c r="I19" s="48"/>
      <c r="J19" s="48"/>
      <c r="K19" s="48"/>
      <c r="L19" s="48"/>
      <c r="M19" s="48">
        <v>100</v>
      </c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22000</v>
      </c>
      <c r="AD19" s="31">
        <f t="shared" si="1"/>
        <v>11450</v>
      </c>
      <c r="AE19" s="49">
        <f t="shared" si="2"/>
        <v>314.875</v>
      </c>
      <c r="AF19" s="49">
        <f t="shared" si="3"/>
        <v>108.77499999999999</v>
      </c>
      <c r="AG19" s="36">
        <f t="shared" si="7"/>
        <v>27.5</v>
      </c>
      <c r="AH19" s="49">
        <f t="shared" si="4"/>
        <v>9.5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317.625</v>
      </c>
      <c r="AP19" s="51"/>
      <c r="AQ19" s="63">
        <v>177</v>
      </c>
      <c r="AR19" s="64">
        <f t="shared" si="10"/>
        <v>21480.625</v>
      </c>
      <c r="AS19" s="52">
        <f t="shared" si="5"/>
        <v>118.27499999999999</v>
      </c>
      <c r="AT19" s="52">
        <f t="shared" si="6"/>
        <v>-58.725000000000009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5859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5859</v>
      </c>
      <c r="AD20" s="31">
        <f t="shared" si="1"/>
        <v>5859</v>
      </c>
      <c r="AE20" s="49">
        <f t="shared" si="2"/>
        <v>161.1225</v>
      </c>
      <c r="AF20" s="49">
        <f t="shared" si="3"/>
        <v>55.660499999999999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161.1225</v>
      </c>
      <c r="AP20" s="51"/>
      <c r="AQ20" s="63">
        <v>120</v>
      </c>
      <c r="AR20" s="64">
        <f>AC20-AE20-AG20-AJ20-AK20-AL20-AM20-AN20-AP20-AQ20</f>
        <v>5577.8774999999996</v>
      </c>
      <c r="AS20" s="52">
        <f>AF20+AH20+AI20</f>
        <v>55.660499999999999</v>
      </c>
      <c r="AT20" s="52">
        <f>AS20-AQ20-AN20</f>
        <v>-64.339500000000001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6887</v>
      </c>
      <c r="E21" s="48"/>
      <c r="F21" s="47"/>
      <c r="G21" s="48"/>
      <c r="H21" s="48"/>
      <c r="I21" s="48"/>
      <c r="J21" s="48"/>
      <c r="K21" s="48"/>
      <c r="L21" s="48"/>
      <c r="M21" s="48">
        <v>50</v>
      </c>
      <c r="N21" s="48"/>
      <c r="O21" s="48"/>
      <c r="P21" s="48"/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9297</v>
      </c>
      <c r="AD21" s="31">
        <f t="shared" si="1"/>
        <v>6887</v>
      </c>
      <c r="AE21" s="49">
        <f t="shared" si="2"/>
        <v>189.39250000000001</v>
      </c>
      <c r="AF21" s="49">
        <f t="shared" si="3"/>
        <v>65.426500000000004</v>
      </c>
      <c r="AG21" s="36">
        <f t="shared" si="7"/>
        <v>13.75</v>
      </c>
      <c r="AH21" s="49">
        <f t="shared" si="4"/>
        <v>4.75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190.76750000000001</v>
      </c>
      <c r="AP21" s="51"/>
      <c r="AQ21" s="63">
        <v>66</v>
      </c>
      <c r="AR21" s="65">
        <f t="shared" si="10"/>
        <v>9027.8575000000001</v>
      </c>
      <c r="AS21" s="52">
        <f t="shared" ref="AS21:AS28" si="11">AF21+AH21+AI21</f>
        <v>70.176500000000004</v>
      </c>
      <c r="AT21" s="52">
        <f t="shared" ref="AT21:AT28" si="12">AS21-AQ21-AN21</f>
        <v>4.1765000000000043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17008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22738</v>
      </c>
      <c r="AD22" s="31">
        <f t="shared" si="1"/>
        <v>17008</v>
      </c>
      <c r="AE22" s="49">
        <f t="shared" si="2"/>
        <v>467.72</v>
      </c>
      <c r="AF22" s="49">
        <f t="shared" si="3"/>
        <v>161.57599999999999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467.72</v>
      </c>
      <c r="AP22" s="51"/>
      <c r="AQ22" s="63">
        <v>160</v>
      </c>
      <c r="AR22" s="65">
        <f>AC22-AE22-AG22-AJ22-AK22-AL22-AM22-AN22-AP22-AQ22</f>
        <v>22110.28</v>
      </c>
      <c r="AS22" s="52">
        <f>AF22+AH22+AI22</f>
        <v>161.57599999999999</v>
      </c>
      <c r="AT22" s="52">
        <f>AS22-AQ22-AN22</f>
        <v>1.5759999999999934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7771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7771</v>
      </c>
      <c r="AD23" s="31">
        <f t="shared" si="1"/>
        <v>7771</v>
      </c>
      <c r="AE23" s="49">
        <f t="shared" si="2"/>
        <v>213.70250000000001</v>
      </c>
      <c r="AF23" s="49">
        <f t="shared" si="3"/>
        <v>73.8245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213.70250000000001</v>
      </c>
      <c r="AP23" s="51"/>
      <c r="AQ23" s="63">
        <v>80</v>
      </c>
      <c r="AR23" s="65">
        <f t="shared" si="10"/>
        <v>7477.2974999999997</v>
      </c>
      <c r="AS23" s="52">
        <f t="shared" si="11"/>
        <v>73.8245</v>
      </c>
      <c r="AT23" s="52">
        <f t="shared" si="12"/>
        <v>-6.1754999999999995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21747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20</v>
      </c>
      <c r="Q24" s="31"/>
      <c r="R24" s="31"/>
      <c r="S24" s="31">
        <v>70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37297</v>
      </c>
      <c r="AD24" s="31">
        <f t="shared" si="1"/>
        <v>21747</v>
      </c>
      <c r="AE24" s="49">
        <f t="shared" si="2"/>
        <v>598.04250000000002</v>
      </c>
      <c r="AF24" s="49">
        <f t="shared" si="3"/>
        <v>206.59649999999999</v>
      </c>
      <c r="AG24" s="36">
        <f t="shared" si="7"/>
        <v>59.95</v>
      </c>
      <c r="AH24" s="49">
        <f t="shared" si="4"/>
        <v>20.71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602.71749999999997</v>
      </c>
      <c r="AP24" s="51"/>
      <c r="AQ24" s="63">
        <v>130</v>
      </c>
      <c r="AR24" s="65">
        <f t="shared" si="10"/>
        <v>36509.0075</v>
      </c>
      <c r="AS24" s="52">
        <f t="shared" si="11"/>
        <v>227.3065</v>
      </c>
      <c r="AT24" s="52">
        <f t="shared" si="12"/>
        <v>97.3065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9048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9048</v>
      </c>
      <c r="AD25" s="31">
        <f t="shared" si="1"/>
        <v>9048</v>
      </c>
      <c r="AE25" s="49">
        <f t="shared" si="2"/>
        <v>248.82</v>
      </c>
      <c r="AF25" s="49">
        <f t="shared" si="3"/>
        <v>85.956000000000003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248.82</v>
      </c>
      <c r="AP25" s="51"/>
      <c r="AQ25" s="63">
        <v>90</v>
      </c>
      <c r="AR25" s="65">
        <f t="shared" si="10"/>
        <v>8709.18</v>
      </c>
      <c r="AS25" s="52">
        <f t="shared" si="11"/>
        <v>85.956000000000003</v>
      </c>
      <c r="AT25" s="52">
        <f t="shared" si="12"/>
        <v>-4.0439999999999969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13981</v>
      </c>
      <c r="E26" s="48"/>
      <c r="F26" s="47"/>
      <c r="G26" s="48"/>
      <c r="H26" s="48"/>
      <c r="I26" s="48"/>
      <c r="J26" s="48"/>
      <c r="K26" s="47">
        <v>10</v>
      </c>
      <c r="L26" s="48"/>
      <c r="M26" s="48">
        <v>20</v>
      </c>
      <c r="N26" s="48"/>
      <c r="O26" s="48"/>
      <c r="P26" s="48">
        <v>50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15786</v>
      </c>
      <c r="AD26" s="31">
        <f t="shared" si="1"/>
        <v>13981</v>
      </c>
      <c r="AE26" s="49">
        <f t="shared" si="2"/>
        <v>384.47750000000002</v>
      </c>
      <c r="AF26" s="49">
        <f t="shared" si="3"/>
        <v>132.81950000000001</v>
      </c>
      <c r="AG26" s="36">
        <f t="shared" si="7"/>
        <v>23.375</v>
      </c>
      <c r="AH26" s="49">
        <f t="shared" si="4"/>
        <v>8.0749999999999993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386.67750000000001</v>
      </c>
      <c r="AP26" s="51"/>
      <c r="AQ26" s="63">
        <v>110</v>
      </c>
      <c r="AR26" s="65">
        <f t="shared" si="10"/>
        <v>15268.147499999999</v>
      </c>
      <c r="AS26" s="52">
        <f t="shared" si="11"/>
        <v>140.89449999999999</v>
      </c>
      <c r="AT26" s="52">
        <f t="shared" si="12"/>
        <v>30.894499999999994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4728</v>
      </c>
      <c r="E27" s="48"/>
      <c r="F27" s="47"/>
      <c r="G27" s="48"/>
      <c r="H27" s="48"/>
      <c r="I27" s="48"/>
      <c r="J27" s="48"/>
      <c r="K27" s="47">
        <v>30</v>
      </c>
      <c r="L27" s="48"/>
      <c r="M27" s="48">
        <v>30</v>
      </c>
      <c r="N27" s="48"/>
      <c r="O27" s="48"/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5898</v>
      </c>
      <c r="AD27" s="31">
        <f t="shared" si="1"/>
        <v>4728</v>
      </c>
      <c r="AE27" s="49">
        <f t="shared" si="2"/>
        <v>130.02000000000001</v>
      </c>
      <c r="AF27" s="49">
        <f t="shared" si="3"/>
        <v>44.915999999999997</v>
      </c>
      <c r="AG27" s="36">
        <f t="shared" si="7"/>
        <v>32.174999999999997</v>
      </c>
      <c r="AH27" s="49">
        <f t="shared" si="4"/>
        <v>11.115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132.495</v>
      </c>
      <c r="AP27" s="51"/>
      <c r="AQ27" s="63">
        <v>100</v>
      </c>
      <c r="AR27" s="65">
        <f t="shared" si="10"/>
        <v>5635.8049999999994</v>
      </c>
      <c r="AS27" s="52">
        <f t="shared" si="11"/>
        <v>56.030999999999999</v>
      </c>
      <c r="AT27" s="52">
        <f t="shared" si="12"/>
        <v>-43.969000000000001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 t="shared" ref="D29:AT29" si="14">SUM(D7:D28)</f>
        <v>251470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0</v>
      </c>
      <c r="P29" s="81">
        <f>SUM(P7:P27)</f>
        <v>470</v>
      </c>
      <c r="Q29" s="81">
        <f t="shared" si="14"/>
        <v>0</v>
      </c>
      <c r="R29" s="81">
        <f t="shared" si="14"/>
        <v>0</v>
      </c>
      <c r="S29" s="81">
        <f t="shared" si="14"/>
        <v>290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3</v>
      </c>
      <c r="AB29" s="81">
        <f t="shared" si="14"/>
        <v>0</v>
      </c>
      <c r="AC29" s="82">
        <f t="shared" si="14"/>
        <v>324054</v>
      </c>
      <c r="AD29" s="82">
        <f t="shared" si="14"/>
        <v>251470</v>
      </c>
      <c r="AE29" s="82">
        <f t="shared" si="14"/>
        <v>6915.4250000000002</v>
      </c>
      <c r="AF29" s="82">
        <f t="shared" si="14"/>
        <v>2388.9650000000001</v>
      </c>
      <c r="AG29" s="82">
        <f t="shared" si="14"/>
        <v>457.77499999999998</v>
      </c>
      <c r="AH29" s="82">
        <f t="shared" si="14"/>
        <v>157.98499999999999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6956.6750000000002</v>
      </c>
      <c r="AP29" s="82">
        <f t="shared" si="14"/>
        <v>0</v>
      </c>
      <c r="AQ29" s="84">
        <f t="shared" si="14"/>
        <v>2196</v>
      </c>
      <c r="AR29" s="85">
        <f>SUM(AR7:AR28)</f>
        <v>314484.8</v>
      </c>
      <c r="AS29" s="85">
        <f>SUM(AS7:AS28)</f>
        <v>2546.9499999999998</v>
      </c>
      <c r="AT29" s="85">
        <f t="shared" si="14"/>
        <v>350.95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4"/>
      <c r="C30" s="89"/>
      <c r="D30" s="90">
        <f t="shared" ref="D30:AB30" si="16">D4+D5-D29</f>
        <v>933225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1890</v>
      </c>
      <c r="L30" s="90">
        <f t="shared" si="16"/>
        <v>0</v>
      </c>
      <c r="M30" s="90">
        <f t="shared" si="16"/>
        <v>1980</v>
      </c>
      <c r="N30" s="90">
        <f t="shared" si="16"/>
        <v>0</v>
      </c>
      <c r="O30" s="90">
        <f t="shared" si="16"/>
        <v>1320</v>
      </c>
      <c r="P30" s="90">
        <f t="shared" si="16"/>
        <v>1100</v>
      </c>
      <c r="Q30" s="90">
        <f t="shared" si="16"/>
        <v>0</v>
      </c>
      <c r="R30" s="90">
        <f t="shared" si="16"/>
        <v>0</v>
      </c>
      <c r="S30" s="90">
        <f t="shared" si="16"/>
        <v>1544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273"/>
      <c r="E33" s="273"/>
      <c r="F33" s="273"/>
      <c r="G33" s="273"/>
      <c r="H33" s="273"/>
      <c r="I33" s="273"/>
      <c r="J33" s="273"/>
      <c r="K33" s="273"/>
      <c r="L33" s="112"/>
      <c r="M33" s="112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114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112"/>
      <c r="M36" s="114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114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610" priority="17" stopIfTrue="1" operator="greaterThan">
      <formula>0</formula>
    </cfRule>
  </conditionalFormatting>
  <conditionalFormatting sqref="AQ32">
    <cfRule type="cellIs" dxfId="609" priority="15" operator="greaterThan">
      <formula>$AQ$7:$AQ$18&lt;100</formula>
    </cfRule>
    <cfRule type="cellIs" dxfId="608" priority="16" operator="greaterThan">
      <formula>100</formula>
    </cfRule>
  </conditionalFormatting>
  <conditionalFormatting sqref="K4:P30 D30:J30 Q30:AB30">
    <cfRule type="cellIs" dxfId="607" priority="14" operator="equal">
      <formula>212030016606640</formula>
    </cfRule>
  </conditionalFormatting>
  <conditionalFormatting sqref="K4:K30 L29:P29 D30:J30 L30:AB30">
    <cfRule type="cellIs" dxfId="606" priority="12" operator="equal">
      <formula>$K$4</formula>
    </cfRule>
    <cfRule type="cellIs" dxfId="605" priority="13" operator="equal">
      <formula>2120</formula>
    </cfRule>
  </conditionalFormatting>
  <conditionalFormatting sqref="M4:N30 D30:L30">
    <cfRule type="cellIs" dxfId="604" priority="10" operator="equal">
      <formula>$M$4</formula>
    </cfRule>
    <cfRule type="cellIs" dxfId="603" priority="11" operator="equal">
      <formula>300</formula>
    </cfRule>
  </conditionalFormatting>
  <conditionalFormatting sqref="O4:O30">
    <cfRule type="cellIs" dxfId="602" priority="8" operator="equal">
      <formula>$O$4</formula>
    </cfRule>
    <cfRule type="cellIs" dxfId="601" priority="9" operator="equal">
      <formula>1660</formula>
    </cfRule>
  </conditionalFormatting>
  <conditionalFormatting sqref="P4:P30">
    <cfRule type="cellIs" dxfId="600" priority="6" operator="equal">
      <formula>$P$4</formula>
    </cfRule>
    <cfRule type="cellIs" dxfId="599" priority="7" operator="equal">
      <formula>6640</formula>
    </cfRule>
  </conditionalFormatting>
  <conditionalFormatting sqref="AT6:AT29">
    <cfRule type="cellIs" dxfId="598" priority="5" operator="lessThan">
      <formula>0</formula>
    </cfRule>
  </conditionalFormatting>
  <conditionalFormatting sqref="AT7:AT18">
    <cfRule type="cellIs" dxfId="597" priority="2" operator="lessThan">
      <formula>0</formula>
    </cfRule>
    <cfRule type="cellIs" dxfId="596" priority="3" operator="lessThan">
      <formula>0</formula>
    </cfRule>
    <cfRule type="cellIs" dxfId="595" priority="4" operator="lessThan">
      <formula>0</formula>
    </cfRule>
  </conditionalFormatting>
  <conditionalFormatting sqref="K4:K29 L29:P29">
    <cfRule type="cellIs" dxfId="594" priority="1" operator="equal">
      <formula>$K$4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activeCell="S24" sqref="S2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>
      <c r="A3" s="264" t="s">
        <v>133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>
      <c r="A4" s="267" t="s">
        <v>3</v>
      </c>
      <c r="B4" s="267"/>
      <c r="C4" s="209"/>
      <c r="D4" s="209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08">
        <v>1100</v>
      </c>
      <c r="L4" s="208">
        <v>0</v>
      </c>
      <c r="M4" s="267">
        <v>2800</v>
      </c>
      <c r="N4" s="267"/>
      <c r="O4" s="208">
        <v>1320</v>
      </c>
      <c r="P4" s="208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09"/>
      <c r="D5" s="209">
        <v>519480</v>
      </c>
      <c r="E5" s="3"/>
      <c r="F5" s="3"/>
      <c r="G5" s="3"/>
      <c r="H5" s="3"/>
      <c r="I5" s="3"/>
      <c r="J5" s="3"/>
      <c r="K5" s="208">
        <v>1000</v>
      </c>
      <c r="L5" s="208"/>
      <c r="M5" s="208"/>
      <c r="N5" s="208"/>
      <c r="O5" s="208"/>
      <c r="P5" s="208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210">
        <v>1908446134</v>
      </c>
      <c r="C7" s="210" t="s">
        <v>51</v>
      </c>
      <c r="D7" s="32"/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0</v>
      </c>
      <c r="AD7" s="34">
        <f t="shared" ref="AD7:AD28" si="1">D7*1</f>
        <v>0</v>
      </c>
      <c r="AE7" s="36">
        <f t="shared" ref="AE7:AE28" si="2">D7*2.75%</f>
        <v>0</v>
      </c>
      <c r="AF7" s="36">
        <f t="shared" ref="AF7:AF28" si="3">AD7*0.95%</f>
        <v>0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0</v>
      </c>
      <c r="AP7" s="39"/>
      <c r="AQ7" s="40"/>
      <c r="AR7" s="41">
        <f>AC7-AE7-AG7-AJ7-AK7-AL7-AM7-AN7-AP7-AQ7</f>
        <v>0</v>
      </c>
      <c r="AS7" s="42">
        <f t="shared" ref="AS7:AS19" si="5">AF7+AH7+AI7</f>
        <v>0</v>
      </c>
      <c r="AT7" s="43">
        <f t="shared" ref="AT7:AT19" si="6">AS7-AQ7-AN7</f>
        <v>0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10">
        <v>1908446135</v>
      </c>
      <c r="C8" s="34" t="s">
        <v>52</v>
      </c>
      <c r="D8" s="47"/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35">
        <f t="shared" si="0"/>
        <v>0</v>
      </c>
      <c r="AD8" s="210">
        <f t="shared" si="1"/>
        <v>0</v>
      </c>
      <c r="AE8" s="49">
        <f t="shared" si="2"/>
        <v>0</v>
      </c>
      <c r="AF8" s="49">
        <f t="shared" si="3"/>
        <v>0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0</v>
      </c>
      <c r="AP8" s="51"/>
      <c r="AQ8" s="40"/>
      <c r="AR8" s="41">
        <f t="shared" ref="AR8:AR28" si="10">AC8-AE8-AG8-AJ8-AK8-AL8-AM8-AN8-AP8-AQ8</f>
        <v>0</v>
      </c>
      <c r="AS8" s="52">
        <f t="shared" si="5"/>
        <v>0</v>
      </c>
      <c r="AT8" s="53">
        <f t="shared" si="6"/>
        <v>0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10">
        <v>1908446136</v>
      </c>
      <c r="C9" s="210" t="s">
        <v>53</v>
      </c>
      <c r="D9" s="47"/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35">
        <f t="shared" si="0"/>
        <v>0</v>
      </c>
      <c r="AD9" s="210">
        <f t="shared" si="1"/>
        <v>0</v>
      </c>
      <c r="AE9" s="49">
        <f t="shared" si="2"/>
        <v>0</v>
      </c>
      <c r="AF9" s="49">
        <f t="shared" si="3"/>
        <v>0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0</v>
      </c>
      <c r="AP9" s="51"/>
      <c r="AQ9" s="40"/>
      <c r="AR9" s="41">
        <f t="shared" si="10"/>
        <v>0</v>
      </c>
      <c r="AS9" s="52">
        <f t="shared" si="5"/>
        <v>0</v>
      </c>
      <c r="AT9" s="53">
        <f t="shared" si="6"/>
        <v>0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210">
        <v>1908446137</v>
      </c>
      <c r="C10" s="210" t="s">
        <v>54</v>
      </c>
      <c r="D10" s="47"/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35">
        <f t="shared" si="0"/>
        <v>0</v>
      </c>
      <c r="AD10" s="210">
        <f>D10*1</f>
        <v>0</v>
      </c>
      <c r="AE10" s="49">
        <f>D10*2.75%</f>
        <v>0</v>
      </c>
      <c r="AF10" s="49">
        <f>AD10*0.95%</f>
        <v>0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0</v>
      </c>
      <c r="AP10" s="51"/>
      <c r="AQ10" s="40"/>
      <c r="AR10" s="41">
        <f t="shared" si="10"/>
        <v>0</v>
      </c>
      <c r="AS10" s="52">
        <f>AF10+AH10+AI10</f>
        <v>0</v>
      </c>
      <c r="AT10" s="53">
        <f>AS10-AQ10-AN10</f>
        <v>0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10">
        <v>1908446138</v>
      </c>
      <c r="C11" s="57" t="s">
        <v>97</v>
      </c>
      <c r="D11" s="47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35">
        <f t="shared" si="0"/>
        <v>0</v>
      </c>
      <c r="AD11" s="210">
        <f t="shared" si="1"/>
        <v>0</v>
      </c>
      <c r="AE11" s="49">
        <f t="shared" si="2"/>
        <v>0</v>
      </c>
      <c r="AF11" s="49">
        <f t="shared" si="3"/>
        <v>0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0</v>
      </c>
      <c r="AP11" s="51"/>
      <c r="AQ11" s="40"/>
      <c r="AR11" s="41">
        <f t="shared" si="10"/>
        <v>0</v>
      </c>
      <c r="AS11" s="52">
        <f t="shared" si="5"/>
        <v>0</v>
      </c>
      <c r="AT11" s="53">
        <f t="shared" si="6"/>
        <v>0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10">
        <v>1908446139</v>
      </c>
      <c r="C12" s="210" t="s">
        <v>56</v>
      </c>
      <c r="D12" s="47"/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35">
        <f>D12*1+E12*999+F12*499+G12*75+H12*50+I12*30+K12*20+L12*19+M12*10+P12*9+N12*10+J12*29+S12*191+V12*4744+W12*110+X12*450+Y12*110+Z12*191+AA12*188+AB12*182+U12*30+T12*350+R12*4+Q12*5+O12*9</f>
        <v>0</v>
      </c>
      <c r="AD12" s="210">
        <f>D12*1</f>
        <v>0</v>
      </c>
      <c r="AE12" s="49">
        <f>D12*2.75%</f>
        <v>0</v>
      </c>
      <c r="AF12" s="49">
        <f>AD12*0.95%</f>
        <v>0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0</v>
      </c>
      <c r="AP12" s="51"/>
      <c r="AQ12" s="40"/>
      <c r="AR12" s="41">
        <f t="shared" si="10"/>
        <v>0</v>
      </c>
      <c r="AS12" s="52">
        <f>AF12+AH12+AI12</f>
        <v>0</v>
      </c>
      <c r="AT12" s="53">
        <f>AS12-AQ12-AN12</f>
        <v>0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10">
        <v>1908446140</v>
      </c>
      <c r="C13" s="210" t="s">
        <v>57</v>
      </c>
      <c r="D13" s="47"/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35">
        <f t="shared" si="0"/>
        <v>0</v>
      </c>
      <c r="AD13" s="210">
        <f t="shared" si="1"/>
        <v>0</v>
      </c>
      <c r="AE13" s="49">
        <f t="shared" si="2"/>
        <v>0</v>
      </c>
      <c r="AF13" s="49">
        <f t="shared" si="3"/>
        <v>0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0</v>
      </c>
      <c r="AP13" s="51"/>
      <c r="AQ13" s="40"/>
      <c r="AR13" s="41">
        <f t="shared" si="10"/>
        <v>0</v>
      </c>
      <c r="AS13" s="52">
        <f t="shared" si="5"/>
        <v>0</v>
      </c>
      <c r="AT13" s="53">
        <f>AS13-AQ13-AN13</f>
        <v>0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10">
        <v>1908446141</v>
      </c>
      <c r="C14" s="210" t="s">
        <v>58</v>
      </c>
      <c r="D14" s="47"/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35">
        <f t="shared" si="0"/>
        <v>0</v>
      </c>
      <c r="AD14" s="210">
        <f t="shared" si="1"/>
        <v>0</v>
      </c>
      <c r="AE14" s="49">
        <f t="shared" si="2"/>
        <v>0</v>
      </c>
      <c r="AF14" s="49">
        <f t="shared" si="3"/>
        <v>0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0</v>
      </c>
      <c r="AP14" s="51"/>
      <c r="AQ14" s="40"/>
      <c r="AR14" s="41">
        <f>AC14-AE14-AG14-AJ14-AK14-AL14-AM14-AN14-AP14-AQ14</f>
        <v>0</v>
      </c>
      <c r="AS14" s="52">
        <f t="shared" si="5"/>
        <v>0</v>
      </c>
      <c r="AT14" s="60">
        <f t="shared" si="6"/>
        <v>0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10">
        <v>1908446142</v>
      </c>
      <c r="C15" s="61" t="s">
        <v>59</v>
      </c>
      <c r="D15" s="47"/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35">
        <f t="shared" si="0"/>
        <v>0</v>
      </c>
      <c r="AD15" s="210">
        <f t="shared" si="1"/>
        <v>0</v>
      </c>
      <c r="AE15" s="49">
        <f t="shared" si="2"/>
        <v>0</v>
      </c>
      <c r="AF15" s="49">
        <f t="shared" si="3"/>
        <v>0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0</v>
      </c>
      <c r="AP15" s="51"/>
      <c r="AQ15" s="40"/>
      <c r="AR15" s="41">
        <f t="shared" si="10"/>
        <v>0</v>
      </c>
      <c r="AS15" s="52">
        <f>AF15+AH15+AI15</f>
        <v>0</v>
      </c>
      <c r="AT15" s="53">
        <f>AS15-AQ15-AN15</f>
        <v>0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10">
        <v>1908446143</v>
      </c>
      <c r="C16" s="210" t="s">
        <v>60</v>
      </c>
      <c r="D16" s="47"/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35">
        <f t="shared" si="0"/>
        <v>0</v>
      </c>
      <c r="AD16" s="210">
        <f t="shared" si="1"/>
        <v>0</v>
      </c>
      <c r="AE16" s="49">
        <f t="shared" si="2"/>
        <v>0</v>
      </c>
      <c r="AF16" s="49">
        <f t="shared" si="3"/>
        <v>0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0</v>
      </c>
      <c r="AP16" s="51"/>
      <c r="AQ16" s="40"/>
      <c r="AR16" s="41">
        <f>AC16-AE16-AG16-AJ16-AK16-AL16-AM16-AN16-AP16-AQ16</f>
        <v>0</v>
      </c>
      <c r="AS16" s="52">
        <f t="shared" si="5"/>
        <v>0</v>
      </c>
      <c r="AT16" s="53">
        <f t="shared" si="6"/>
        <v>0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10">
        <v>1908446144</v>
      </c>
      <c r="C17" s="61" t="s">
        <v>61</v>
      </c>
      <c r="D17" s="47"/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35">
        <f t="shared" si="0"/>
        <v>0</v>
      </c>
      <c r="AD17" s="210">
        <f>D17*1</f>
        <v>0</v>
      </c>
      <c r="AE17" s="49">
        <f>D17*2.75%</f>
        <v>0</v>
      </c>
      <c r="AF17" s="49">
        <f>AD17*0.95%</f>
        <v>0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0</v>
      </c>
      <c r="AP17" s="51"/>
      <c r="AQ17" s="40"/>
      <c r="AR17" s="41">
        <f>AC17-AE17-AG17-AJ17-AK17-AL17-AM17-AN17-AP17-AQ17</f>
        <v>0</v>
      </c>
      <c r="AS17" s="52">
        <f>AF17+AH17+AI17</f>
        <v>0</v>
      </c>
      <c r="AT17" s="53">
        <f>AS17-AQ17-AN17</f>
        <v>0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210">
        <v>1908446145</v>
      </c>
      <c r="C18" s="57" t="s">
        <v>98</v>
      </c>
      <c r="D18" s="47"/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35">
        <f t="shared" si="0"/>
        <v>0</v>
      </c>
      <c r="AD18" s="210">
        <f>D18*1</f>
        <v>0</v>
      </c>
      <c r="AE18" s="49">
        <f>D18*2.75%</f>
        <v>0</v>
      </c>
      <c r="AF18" s="49">
        <f>AD18*0.95%</f>
        <v>0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0</v>
      </c>
      <c r="AP18" s="51"/>
      <c r="AQ18" s="40"/>
      <c r="AR18" s="41">
        <f t="shared" si="10"/>
        <v>0</v>
      </c>
      <c r="AS18" s="52">
        <f>AF18+AH18+AI18</f>
        <v>0</v>
      </c>
      <c r="AT18" s="53">
        <f>AS18-AQ18-AN18</f>
        <v>0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10">
        <v>1908446146</v>
      </c>
      <c r="C19" s="210" t="s">
        <v>63</v>
      </c>
      <c r="D19" s="47"/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35">
        <f t="shared" si="0"/>
        <v>0</v>
      </c>
      <c r="AD19" s="210">
        <f t="shared" si="1"/>
        <v>0</v>
      </c>
      <c r="AE19" s="49">
        <f t="shared" si="2"/>
        <v>0</v>
      </c>
      <c r="AF19" s="49">
        <f t="shared" si="3"/>
        <v>0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0</v>
      </c>
      <c r="AP19" s="51"/>
      <c r="AQ19" s="63"/>
      <c r="AR19" s="64">
        <f t="shared" si="10"/>
        <v>0</v>
      </c>
      <c r="AS19" s="52">
        <f t="shared" si="5"/>
        <v>0</v>
      </c>
      <c r="AT19" s="52">
        <f t="shared" si="6"/>
        <v>0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10">
        <v>1908446147</v>
      </c>
      <c r="C20" s="210" t="s">
        <v>64</v>
      </c>
      <c r="D20" s="47"/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35">
        <f t="shared" si="0"/>
        <v>0</v>
      </c>
      <c r="AD20" s="210">
        <f t="shared" si="1"/>
        <v>0</v>
      </c>
      <c r="AE20" s="49">
        <f t="shared" si="2"/>
        <v>0</v>
      </c>
      <c r="AF20" s="49">
        <f t="shared" si="3"/>
        <v>0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0</v>
      </c>
      <c r="AP20" s="51"/>
      <c r="AQ20" s="63"/>
      <c r="AR20" s="64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10">
        <v>1908446148</v>
      </c>
      <c r="C21" s="210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35">
        <f t="shared" si="0"/>
        <v>0</v>
      </c>
      <c r="AD21" s="210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10">
        <v>1908446149</v>
      </c>
      <c r="C22" s="66" t="s">
        <v>65</v>
      </c>
      <c r="D22" s="47"/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35">
        <f t="shared" si="0"/>
        <v>0</v>
      </c>
      <c r="AD22" s="210">
        <f t="shared" si="1"/>
        <v>0</v>
      </c>
      <c r="AE22" s="49">
        <f t="shared" si="2"/>
        <v>0</v>
      </c>
      <c r="AF22" s="49">
        <f t="shared" si="3"/>
        <v>0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0</v>
      </c>
      <c r="AP22" s="51"/>
      <c r="AQ22" s="63"/>
      <c r="AR22" s="65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10">
        <v>1908446150</v>
      </c>
      <c r="C23" s="210" t="s">
        <v>66</v>
      </c>
      <c r="D23" s="47"/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35">
        <f t="shared" si="0"/>
        <v>0</v>
      </c>
      <c r="AD23" s="210">
        <f t="shared" si="1"/>
        <v>0</v>
      </c>
      <c r="AE23" s="49">
        <f t="shared" si="2"/>
        <v>0</v>
      </c>
      <c r="AF23" s="49">
        <f t="shared" si="3"/>
        <v>0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0</v>
      </c>
      <c r="AP23" s="51"/>
      <c r="AQ23" s="63"/>
      <c r="AR23" s="65">
        <f t="shared" si="10"/>
        <v>0</v>
      </c>
      <c r="AS23" s="52">
        <f t="shared" si="11"/>
        <v>0</v>
      </c>
      <c r="AT23" s="52">
        <f t="shared" si="12"/>
        <v>0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10">
        <v>1908446151</v>
      </c>
      <c r="C24" s="210" t="s">
        <v>67</v>
      </c>
      <c r="D24" s="47"/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35">
        <f t="shared" si="0"/>
        <v>0</v>
      </c>
      <c r="AD24" s="210">
        <f t="shared" si="1"/>
        <v>0</v>
      </c>
      <c r="AE24" s="49">
        <f t="shared" si="2"/>
        <v>0</v>
      </c>
      <c r="AF24" s="49">
        <f t="shared" si="3"/>
        <v>0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210"/>
      <c r="AK24" s="210"/>
      <c r="AL24" s="67"/>
      <c r="AM24" s="67"/>
      <c r="AN24" s="37">
        <v>0</v>
      </c>
      <c r="AO24" s="38">
        <f t="shared" si="9"/>
        <v>0</v>
      </c>
      <c r="AP24" s="51"/>
      <c r="AQ24" s="63"/>
      <c r="AR24" s="65">
        <f t="shared" si="10"/>
        <v>0</v>
      </c>
      <c r="AS24" s="52">
        <f t="shared" si="11"/>
        <v>0</v>
      </c>
      <c r="AT24" s="52">
        <f t="shared" si="12"/>
        <v>0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210">
        <v>1908446152</v>
      </c>
      <c r="C25" s="210" t="s">
        <v>68</v>
      </c>
      <c r="D25" s="47"/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35">
        <f t="shared" si="0"/>
        <v>0</v>
      </c>
      <c r="AD25" s="210">
        <f t="shared" si="1"/>
        <v>0</v>
      </c>
      <c r="AE25" s="49">
        <f t="shared" si="2"/>
        <v>0</v>
      </c>
      <c r="AF25" s="49">
        <f t="shared" si="3"/>
        <v>0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0</v>
      </c>
      <c r="AP25" s="51"/>
      <c r="AQ25" s="63"/>
      <c r="AR25" s="65">
        <f t="shared" si="10"/>
        <v>0</v>
      </c>
      <c r="AS25" s="52">
        <f t="shared" si="11"/>
        <v>0</v>
      </c>
      <c r="AT25" s="52">
        <f t="shared" si="12"/>
        <v>0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210">
        <v>1908446153</v>
      </c>
      <c r="C26" s="68" t="s">
        <v>69</v>
      </c>
      <c r="D26" s="47"/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35">
        <f t="shared" si="0"/>
        <v>0</v>
      </c>
      <c r="AD26" s="210">
        <f t="shared" si="1"/>
        <v>0</v>
      </c>
      <c r="AE26" s="49">
        <f t="shared" si="2"/>
        <v>0</v>
      </c>
      <c r="AF26" s="49">
        <f t="shared" si="3"/>
        <v>0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0</v>
      </c>
      <c r="AP26" s="51"/>
      <c r="AQ26" s="63"/>
      <c r="AR26" s="65">
        <f t="shared" si="10"/>
        <v>0</v>
      </c>
      <c r="AS26" s="52">
        <f t="shared" si="11"/>
        <v>0</v>
      </c>
      <c r="AT26" s="52">
        <f t="shared" si="12"/>
        <v>0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210">
        <v>1908446154</v>
      </c>
      <c r="C27" s="210" t="s">
        <v>70</v>
      </c>
      <c r="D27" s="47"/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35">
        <f t="shared" si="0"/>
        <v>0</v>
      </c>
      <c r="AD27" s="210">
        <f t="shared" si="1"/>
        <v>0</v>
      </c>
      <c r="AE27" s="49">
        <f t="shared" si="2"/>
        <v>0</v>
      </c>
      <c r="AF27" s="49">
        <f t="shared" si="3"/>
        <v>0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0</v>
      </c>
      <c r="AP27" s="51"/>
      <c r="AQ27" s="63"/>
      <c r="AR27" s="65">
        <f t="shared" si="10"/>
        <v>0</v>
      </c>
      <c r="AS27" s="52">
        <f t="shared" si="11"/>
        <v>0</v>
      </c>
      <c r="AT27" s="52">
        <f t="shared" si="12"/>
        <v>0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 t="shared" ref="D29:AT29" si="14">SUM(D7:D28)</f>
        <v>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0</v>
      </c>
      <c r="L29" s="81">
        <f t="shared" ref="L29:N29" si="15">SUM(L7:L18)</f>
        <v>0</v>
      </c>
      <c r="M29" s="81">
        <f>SUM(M7:M27)</f>
        <v>0</v>
      </c>
      <c r="N29" s="81">
        <f t="shared" si="15"/>
        <v>0</v>
      </c>
      <c r="O29" s="81">
        <f>SUM(O7:O27)</f>
        <v>0</v>
      </c>
      <c r="P29" s="81">
        <f>SUM(P7:P27)</f>
        <v>0</v>
      </c>
      <c r="Q29" s="81">
        <f t="shared" si="14"/>
        <v>0</v>
      </c>
      <c r="R29" s="81">
        <f t="shared" si="14"/>
        <v>0</v>
      </c>
      <c r="S29" s="81">
        <f t="shared" si="14"/>
        <v>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0</v>
      </c>
      <c r="AD29" s="82">
        <f t="shared" si="14"/>
        <v>0</v>
      </c>
      <c r="AE29" s="82">
        <f t="shared" si="14"/>
        <v>0</v>
      </c>
      <c r="AF29" s="82">
        <f t="shared" si="14"/>
        <v>0</v>
      </c>
      <c r="AG29" s="82">
        <f t="shared" si="14"/>
        <v>0</v>
      </c>
      <c r="AH29" s="82">
        <f t="shared" si="14"/>
        <v>0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0</v>
      </c>
      <c r="AP29" s="82">
        <f t="shared" si="14"/>
        <v>0</v>
      </c>
      <c r="AQ29" s="84">
        <f t="shared" si="14"/>
        <v>0</v>
      </c>
      <c r="AR29" s="85">
        <f>SUM(AR7:AR28)</f>
        <v>0</v>
      </c>
      <c r="AS29" s="85">
        <f>SUM(AS7:AS28)</f>
        <v>0</v>
      </c>
      <c r="AT29" s="85">
        <f t="shared" si="14"/>
        <v>0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4"/>
      <c r="C30" s="89"/>
      <c r="D30" s="90">
        <f t="shared" ref="D30:AB30" si="16">D4+D5-D29</f>
        <v>1184695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1834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214"/>
      <c r="B31" s="214"/>
      <c r="C31" s="95"/>
      <c r="D31" s="21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273"/>
      <c r="E33" s="273"/>
      <c r="F33" s="273"/>
      <c r="G33" s="273"/>
      <c r="H33" s="273"/>
      <c r="I33" s="273"/>
      <c r="J33" s="273"/>
      <c r="K33" s="273"/>
      <c r="L33" s="211"/>
      <c r="M33" s="211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213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211"/>
      <c r="M35" s="213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211"/>
      <c r="M36" s="213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213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211"/>
      <c r="M38" s="211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21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212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593" priority="17" stopIfTrue="1" operator="greaterThan">
      <formula>0</formula>
    </cfRule>
  </conditionalFormatting>
  <conditionalFormatting sqref="AQ32">
    <cfRule type="cellIs" dxfId="592" priority="15" operator="greaterThan">
      <formula>$AQ$7:$AQ$18&lt;100</formula>
    </cfRule>
    <cfRule type="cellIs" dxfId="591" priority="16" operator="greaterThan">
      <formula>100</formula>
    </cfRule>
  </conditionalFormatting>
  <conditionalFormatting sqref="K4:P30 D30:J30 Q30:AB30">
    <cfRule type="cellIs" dxfId="590" priority="14" operator="equal">
      <formula>212030016606640</formula>
    </cfRule>
  </conditionalFormatting>
  <conditionalFormatting sqref="K4:K30 L29:P29 D30:J30 L30:AB30">
    <cfRule type="cellIs" dxfId="589" priority="12" operator="equal">
      <formula>$K$4</formula>
    </cfRule>
    <cfRule type="cellIs" dxfId="588" priority="13" operator="equal">
      <formula>2120</formula>
    </cfRule>
  </conditionalFormatting>
  <conditionalFormatting sqref="M4:N30 D30:L30">
    <cfRule type="cellIs" dxfId="587" priority="10" operator="equal">
      <formula>$M$4</formula>
    </cfRule>
    <cfRule type="cellIs" dxfId="586" priority="11" operator="equal">
      <formula>300</formula>
    </cfRule>
  </conditionalFormatting>
  <conditionalFormatting sqref="O4:O30">
    <cfRule type="cellIs" dxfId="585" priority="8" operator="equal">
      <formula>$O$4</formula>
    </cfRule>
    <cfRule type="cellIs" dxfId="584" priority="9" operator="equal">
      <formula>1660</formula>
    </cfRule>
  </conditionalFormatting>
  <conditionalFormatting sqref="P4:P30">
    <cfRule type="cellIs" dxfId="583" priority="6" operator="equal">
      <formula>$P$4</formula>
    </cfRule>
    <cfRule type="cellIs" dxfId="582" priority="7" operator="equal">
      <formula>6640</formula>
    </cfRule>
  </conditionalFormatting>
  <conditionalFormatting sqref="AT6:AT29">
    <cfRule type="cellIs" dxfId="581" priority="5" operator="lessThan">
      <formula>0</formula>
    </cfRule>
  </conditionalFormatting>
  <conditionalFormatting sqref="AT7:AT18">
    <cfRule type="cellIs" dxfId="580" priority="2" operator="lessThan">
      <formula>0</formula>
    </cfRule>
    <cfRule type="cellIs" dxfId="579" priority="3" operator="lessThan">
      <formula>0</formula>
    </cfRule>
    <cfRule type="cellIs" dxfId="578" priority="4" operator="lessThan">
      <formula>0</formula>
    </cfRule>
  </conditionalFormatting>
  <conditionalFormatting sqref="K4:K29 L29:P29">
    <cfRule type="cellIs" dxfId="577" priority="1" operator="equal">
      <formula>$K$4</formula>
    </cfRule>
  </conditionalFormatting>
  <pageMargins left="0.7" right="0.7" top="0.75" bottom="0.75" header="0.3" footer="0.3"/>
  <ignoredErrors>
    <ignoredError sqref="M29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S11" sqref="S11:AA1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</row>
    <row r="2" spans="1:56" ht="21" thickBot="1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</row>
    <row r="3" spans="1:56" ht="18.75">
      <c r="A3" s="264" t="s">
        <v>101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</row>
    <row r="4" spans="1:56">
      <c r="A4" s="267" t="s">
        <v>3</v>
      </c>
      <c r="B4" s="267"/>
      <c r="C4" s="2"/>
      <c r="D4" s="2">
        <v>933225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1890</v>
      </c>
      <c r="L4" s="4">
        <v>0</v>
      </c>
      <c r="M4" s="267">
        <v>1980</v>
      </c>
      <c r="N4" s="267"/>
      <c r="O4" s="4">
        <v>1320</v>
      </c>
      <c r="P4" s="4">
        <v>1100</v>
      </c>
      <c r="Q4" s="3">
        <v>0</v>
      </c>
      <c r="R4" s="3">
        <v>0</v>
      </c>
      <c r="S4" s="3">
        <v>1544</v>
      </c>
      <c r="T4" s="3"/>
      <c r="U4" s="3"/>
      <c r="V4" s="3"/>
      <c r="W4" s="3"/>
      <c r="X4" s="3"/>
      <c r="Y4" s="3"/>
      <c r="Z4" s="3">
        <v>289</v>
      </c>
      <c r="AA4" s="3">
        <v>386</v>
      </c>
      <c r="AB4" s="3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7" t="s">
        <v>4</v>
      </c>
      <c r="B5" s="26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15011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15011</v>
      </c>
      <c r="AD7" s="34">
        <f t="shared" ref="AD7:AD28" si="1">D7*1</f>
        <v>15011</v>
      </c>
      <c r="AE7" s="36">
        <f t="shared" ref="AE7:AE28" si="2">D7*2.75%</f>
        <v>412.80250000000001</v>
      </c>
      <c r="AF7" s="36">
        <f t="shared" ref="AF7:AF28" si="3">AD7*0.95%</f>
        <v>142.6045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412.80250000000001</v>
      </c>
      <c r="AP7" s="39"/>
      <c r="AQ7" s="40">
        <v>99</v>
      </c>
      <c r="AR7" s="41">
        <f>AC7-AE7-AG7-AJ7-AK7-AL7-AM7-AN7-AP7-AQ7</f>
        <v>14499.1975</v>
      </c>
      <c r="AS7" s="42">
        <f t="shared" ref="AS7:AS19" si="5">AF7+AH7+AI7</f>
        <v>142.6045</v>
      </c>
      <c r="AT7" s="43">
        <f t="shared" ref="AT7:AT19" si="6">AS7-AQ7-AN7</f>
        <v>43.604500000000002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6784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10</v>
      </c>
      <c r="Q8" s="31"/>
      <c r="R8" s="31"/>
      <c r="S8" s="31">
        <v>5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8305</v>
      </c>
      <c r="AD8" s="31">
        <f t="shared" si="1"/>
        <v>6784</v>
      </c>
      <c r="AE8" s="49">
        <f t="shared" si="2"/>
        <v>186.56</v>
      </c>
      <c r="AF8" s="49">
        <f t="shared" si="3"/>
        <v>64.447999999999993</v>
      </c>
      <c r="AG8" s="36">
        <f t="shared" ref="AG8:AG28" si="7">SUM(E8*999+F8*499+G8*75+H8*50+I8*30+K8*20+L8*19+M8*10+P8*9+N8*10+J8*29+R8*4+Q8*5+O8*9)*2.75%</f>
        <v>5.2249999999999996</v>
      </c>
      <c r="AH8" s="49">
        <f t="shared" si="4"/>
        <v>1.8049999999999999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187.11</v>
      </c>
      <c r="AP8" s="51"/>
      <c r="AQ8" s="40">
        <v>100</v>
      </c>
      <c r="AR8" s="41">
        <f t="shared" ref="AR8:AR28" si="10">AC8-AE8-AG8-AJ8-AK8-AL8-AM8-AN8-AP8-AQ8</f>
        <v>8013.2149999999992</v>
      </c>
      <c r="AS8" s="52">
        <f t="shared" si="5"/>
        <v>66.253</v>
      </c>
      <c r="AT8" s="53">
        <f t="shared" si="6"/>
        <v>-33.747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15028</v>
      </c>
      <c r="E9" s="48"/>
      <c r="F9" s="47"/>
      <c r="G9" s="48"/>
      <c r="H9" s="48"/>
      <c r="I9" s="48"/>
      <c r="J9" s="48"/>
      <c r="K9" s="48"/>
      <c r="L9" s="48"/>
      <c r="M9" s="48">
        <v>60</v>
      </c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15628</v>
      </c>
      <c r="AD9" s="31">
        <f t="shared" si="1"/>
        <v>15028</v>
      </c>
      <c r="AE9" s="49">
        <f t="shared" si="2"/>
        <v>413.27</v>
      </c>
      <c r="AF9" s="49">
        <f t="shared" si="3"/>
        <v>142.76599999999999</v>
      </c>
      <c r="AG9" s="36">
        <f t="shared" si="7"/>
        <v>16.5</v>
      </c>
      <c r="AH9" s="49">
        <f t="shared" si="4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414.92</v>
      </c>
      <c r="AP9" s="51"/>
      <c r="AQ9" s="40">
        <v>119</v>
      </c>
      <c r="AR9" s="41">
        <f t="shared" si="10"/>
        <v>15079.23</v>
      </c>
      <c r="AS9" s="52">
        <f t="shared" si="5"/>
        <v>148.46599999999998</v>
      </c>
      <c r="AT9" s="53">
        <f t="shared" si="6"/>
        <v>29.46599999999998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8686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5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9641</v>
      </c>
      <c r="AD10" s="31">
        <f>D10*1</f>
        <v>8686</v>
      </c>
      <c r="AE10" s="49">
        <f>D10*2.75%</f>
        <v>238.86500000000001</v>
      </c>
      <c r="AF10" s="49">
        <f>AD10*0.95%</f>
        <v>82.516999999999996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238.86500000000001</v>
      </c>
      <c r="AP10" s="51"/>
      <c r="AQ10" s="40">
        <v>52</v>
      </c>
      <c r="AR10" s="41">
        <f t="shared" si="10"/>
        <v>9350.1350000000002</v>
      </c>
      <c r="AS10" s="52">
        <f>AF10+AH10+AI10</f>
        <v>82.516999999999996</v>
      </c>
      <c r="AT10" s="53">
        <f>AS10-AQ10-AN10</f>
        <v>30.516999999999996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9973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9973</v>
      </c>
      <c r="AD11" s="31">
        <f t="shared" si="1"/>
        <v>9973</v>
      </c>
      <c r="AE11" s="49">
        <f t="shared" si="2"/>
        <v>274.25749999999999</v>
      </c>
      <c r="AF11" s="49">
        <f t="shared" si="3"/>
        <v>94.743499999999997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274.25749999999999</v>
      </c>
      <c r="AP11" s="51"/>
      <c r="AQ11" s="40">
        <v>70</v>
      </c>
      <c r="AR11" s="41">
        <f t="shared" si="10"/>
        <v>9628.7425000000003</v>
      </c>
      <c r="AS11" s="52">
        <f t="shared" si="5"/>
        <v>94.743499999999997</v>
      </c>
      <c r="AT11" s="53">
        <f t="shared" si="6"/>
        <v>24.743499999999997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6211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6211</v>
      </c>
      <c r="AD12" s="31">
        <f>D12*1</f>
        <v>6211</v>
      </c>
      <c r="AE12" s="49">
        <f>D12*2.75%</f>
        <v>170.80250000000001</v>
      </c>
      <c r="AF12" s="49">
        <f>AD12*0.95%</f>
        <v>59.0045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170.80250000000001</v>
      </c>
      <c r="AP12" s="51"/>
      <c r="AQ12" s="40">
        <v>40</v>
      </c>
      <c r="AR12" s="41">
        <f t="shared" si="10"/>
        <v>6000.1975000000002</v>
      </c>
      <c r="AS12" s="52">
        <f>AF12+AH12+AI12</f>
        <v>59.0045</v>
      </c>
      <c r="AT12" s="53">
        <f>AS12-AQ12-AN12</f>
        <v>19.0045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7507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7507</v>
      </c>
      <c r="AD13" s="31">
        <f t="shared" si="1"/>
        <v>7507</v>
      </c>
      <c r="AE13" s="49">
        <f t="shared" si="2"/>
        <v>206.4425</v>
      </c>
      <c r="AF13" s="49">
        <f t="shared" si="3"/>
        <v>71.316500000000005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206.4425</v>
      </c>
      <c r="AP13" s="51"/>
      <c r="AQ13" s="40">
        <v>50</v>
      </c>
      <c r="AR13" s="41">
        <f t="shared" si="10"/>
        <v>7250.5574999999999</v>
      </c>
      <c r="AS13" s="52">
        <f t="shared" si="5"/>
        <v>71.316500000000005</v>
      </c>
      <c r="AT13" s="53">
        <f>AS13-AQ13-AN13</f>
        <v>21.316500000000005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20939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25749</v>
      </c>
      <c r="AD14" s="31">
        <f t="shared" si="1"/>
        <v>20939</v>
      </c>
      <c r="AE14" s="49">
        <f t="shared" si="2"/>
        <v>575.82249999999999</v>
      </c>
      <c r="AF14" s="49">
        <f t="shared" si="3"/>
        <v>198.9205</v>
      </c>
      <c r="AG14" s="36">
        <f t="shared" si="7"/>
        <v>79.75</v>
      </c>
      <c r="AH14" s="49">
        <f t="shared" si="4"/>
        <v>27.55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582.69749999999999</v>
      </c>
      <c r="AP14" s="51"/>
      <c r="AQ14" s="40">
        <v>174</v>
      </c>
      <c r="AR14" s="41">
        <f>AC14-AE14-AG14-AJ14-AK14-AL14-AM14-AN14-AP14-AQ14</f>
        <v>24919.427500000002</v>
      </c>
      <c r="AS14" s="52">
        <f t="shared" si="5"/>
        <v>226.47050000000002</v>
      </c>
      <c r="AT14" s="60">
        <f t="shared" si="6"/>
        <v>52.470500000000015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12856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>
        <v>70</v>
      </c>
      <c r="Q15" s="31"/>
      <c r="R15" s="31"/>
      <c r="S15" s="31">
        <v>9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15705</v>
      </c>
      <c r="AD15" s="31">
        <f t="shared" si="1"/>
        <v>12856</v>
      </c>
      <c r="AE15" s="49">
        <f t="shared" si="2"/>
        <v>353.54</v>
      </c>
      <c r="AF15" s="49">
        <f t="shared" si="3"/>
        <v>122.13199999999999</v>
      </c>
      <c r="AG15" s="36">
        <f t="shared" si="7"/>
        <v>31.074999999999999</v>
      </c>
      <c r="AH15" s="49">
        <f t="shared" si="4"/>
        <v>10.734999999999999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356.84</v>
      </c>
      <c r="AP15" s="51"/>
      <c r="AQ15" s="40">
        <v>110</v>
      </c>
      <c r="AR15" s="41">
        <f t="shared" si="10"/>
        <v>15210.384999999998</v>
      </c>
      <c r="AS15" s="52">
        <f>AF15+AH15+AI15</f>
        <v>132.86699999999999</v>
      </c>
      <c r="AT15" s="53">
        <f>AS15-AQ15-AN15</f>
        <v>22.86699999999999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14309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14669</v>
      </c>
      <c r="AD16" s="31">
        <f t="shared" si="1"/>
        <v>14309</v>
      </c>
      <c r="AE16" s="49">
        <f t="shared" si="2"/>
        <v>393.4975</v>
      </c>
      <c r="AF16" s="49">
        <f t="shared" si="3"/>
        <v>135.93549999999999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394.59750000000003</v>
      </c>
      <c r="AP16" s="51"/>
      <c r="AQ16" s="40">
        <v>116</v>
      </c>
      <c r="AR16" s="41">
        <f>AC16-AE16-AG16-AJ16-AK16-AL16-AM16-AN16-AP16-AQ16</f>
        <v>14149.602500000001</v>
      </c>
      <c r="AS16" s="52">
        <f t="shared" si="5"/>
        <v>139.35549999999998</v>
      </c>
      <c r="AT16" s="53">
        <f t="shared" si="6"/>
        <v>23.355499999999978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19230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5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20185</v>
      </c>
      <c r="AD17" s="31">
        <f>D17*1</f>
        <v>19230</v>
      </c>
      <c r="AE17" s="49">
        <f>D17*2.75%</f>
        <v>528.82500000000005</v>
      </c>
      <c r="AF17" s="49">
        <f>AD17*0.95%</f>
        <v>182.685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528.82500000000005</v>
      </c>
      <c r="AP17" s="51"/>
      <c r="AQ17" s="40">
        <v>146</v>
      </c>
      <c r="AR17" s="41">
        <f>AC17-AE17-AG17-AJ17-AK17-AL17-AM17-AN17-AP17-AQ17</f>
        <v>19510.174999999999</v>
      </c>
      <c r="AS17" s="52">
        <f>AF17+AH17+AI17</f>
        <v>182.685</v>
      </c>
      <c r="AT17" s="53">
        <f>AS17-AQ17-AN17</f>
        <v>36.685000000000002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4113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8</v>
      </c>
      <c r="T18" s="31"/>
      <c r="U18" s="31"/>
      <c r="V18" s="31"/>
      <c r="W18" s="31"/>
      <c r="X18" s="31"/>
      <c r="Y18" s="31"/>
      <c r="Z18" s="31"/>
      <c r="AA18" s="31">
        <v>5</v>
      </c>
      <c r="AB18" s="31"/>
      <c r="AC18" s="35">
        <f t="shared" si="0"/>
        <v>6961</v>
      </c>
      <c r="AD18" s="31">
        <f>D18*1</f>
        <v>4113</v>
      </c>
      <c r="AE18" s="49">
        <f>D18*2.75%</f>
        <v>113.1075</v>
      </c>
      <c r="AF18" s="49">
        <f>AD18*0.95%</f>
        <v>39.073499999999996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114.2075</v>
      </c>
      <c r="AP18" s="51"/>
      <c r="AQ18" s="40">
        <v>150</v>
      </c>
      <c r="AR18" s="41">
        <f t="shared" si="10"/>
        <v>6687.4425000000001</v>
      </c>
      <c r="AS18" s="52">
        <f>AF18+AH18+AI18</f>
        <v>42.683499999999995</v>
      </c>
      <c r="AT18" s="53">
        <f>AS18-AQ18-AN18</f>
        <v>-107.3165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15641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25191</v>
      </c>
      <c r="AD19" s="31">
        <f t="shared" si="1"/>
        <v>15641</v>
      </c>
      <c r="AE19" s="49">
        <f t="shared" si="2"/>
        <v>430.1275</v>
      </c>
      <c r="AF19" s="49">
        <f t="shared" si="3"/>
        <v>148.58949999999999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430.1275</v>
      </c>
      <c r="AP19" s="51"/>
      <c r="AQ19" s="63">
        <v>180</v>
      </c>
      <c r="AR19" s="64">
        <f t="shared" si="10"/>
        <v>24580.872500000001</v>
      </c>
      <c r="AS19" s="52">
        <f t="shared" si="5"/>
        <v>148.58949999999999</v>
      </c>
      <c r="AT19" s="52">
        <f t="shared" si="6"/>
        <v>-31.410500000000013</v>
      </c>
      <c r="AU19" s="5">
        <v>500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6168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>
        <v>50</v>
      </c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15718</v>
      </c>
      <c r="AD20" s="31">
        <f t="shared" si="1"/>
        <v>6168</v>
      </c>
      <c r="AE20" s="49">
        <f t="shared" si="2"/>
        <v>169.62</v>
      </c>
      <c r="AF20" s="49">
        <f t="shared" si="3"/>
        <v>58.595999999999997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169.62</v>
      </c>
      <c r="AP20" s="51"/>
      <c r="AQ20" s="63">
        <v>140</v>
      </c>
      <c r="AR20" s="64">
        <f>AC20-AE20-AG20-AJ20-AK20-AL20-AM20-AN20-AP20-AQ20</f>
        <v>15408.38</v>
      </c>
      <c r="AS20" s="52">
        <f>AF20+AH20+AI20</f>
        <v>58.595999999999997</v>
      </c>
      <c r="AT20" s="52">
        <f>AS20-AQ20-AN20</f>
        <v>-81.403999999999996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6062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7017</v>
      </c>
      <c r="AD21" s="31">
        <f t="shared" si="1"/>
        <v>6062</v>
      </c>
      <c r="AE21" s="49">
        <f t="shared" si="2"/>
        <v>166.70500000000001</v>
      </c>
      <c r="AF21" s="49">
        <f t="shared" si="3"/>
        <v>57.588999999999999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166.70500000000001</v>
      </c>
      <c r="AP21" s="51"/>
      <c r="AQ21" s="63">
        <v>51</v>
      </c>
      <c r="AR21" s="65">
        <f t="shared" si="10"/>
        <v>6799.2950000000001</v>
      </c>
      <c r="AS21" s="52">
        <f t="shared" ref="AS21:AS28" si="11">AF21+AH21+AI21</f>
        <v>57.588999999999999</v>
      </c>
      <c r="AT21" s="52">
        <f t="shared" ref="AT21:AT28" si="12">AS21-AQ21-AN21</f>
        <v>6.5889999999999986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15696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15696</v>
      </c>
      <c r="AD22" s="31">
        <f t="shared" si="1"/>
        <v>15696</v>
      </c>
      <c r="AE22" s="49">
        <f t="shared" si="2"/>
        <v>431.64</v>
      </c>
      <c r="AF22" s="49">
        <f t="shared" si="3"/>
        <v>149.11199999999999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431.64</v>
      </c>
      <c r="AP22" s="51"/>
      <c r="AQ22" s="63">
        <v>145</v>
      </c>
      <c r="AR22" s="65">
        <f>AC22-AE22-AG22-AJ22-AK22-AL22-AM22-AN22-AP22-AQ22</f>
        <v>15119.36</v>
      </c>
      <c r="AS22" s="52">
        <f>AF22+AH22+AI22</f>
        <v>149.11199999999999</v>
      </c>
      <c r="AT22" s="52">
        <f>AS22-AQ22-AN22</f>
        <v>4.1119999999999948</v>
      </c>
      <c r="AU22" s="5">
        <v>1000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8038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8038</v>
      </c>
      <c r="AD23" s="31">
        <f t="shared" si="1"/>
        <v>8038</v>
      </c>
      <c r="AE23" s="49">
        <f t="shared" si="2"/>
        <v>221.04499999999999</v>
      </c>
      <c r="AF23" s="49">
        <f t="shared" si="3"/>
        <v>76.361000000000004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221.04499999999999</v>
      </c>
      <c r="AP23" s="51"/>
      <c r="AQ23" s="63">
        <v>90</v>
      </c>
      <c r="AR23" s="65">
        <f t="shared" si="10"/>
        <v>7726.9549999999999</v>
      </c>
      <c r="AS23" s="52">
        <f t="shared" si="11"/>
        <v>76.361000000000004</v>
      </c>
      <c r="AT23" s="52">
        <f t="shared" si="12"/>
        <v>-13.638999999999996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17306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18606</v>
      </c>
      <c r="AD24" s="31">
        <f t="shared" si="1"/>
        <v>17306</v>
      </c>
      <c r="AE24" s="49">
        <f t="shared" si="2"/>
        <v>475.91500000000002</v>
      </c>
      <c r="AF24" s="49">
        <f t="shared" si="3"/>
        <v>164.40699999999998</v>
      </c>
      <c r="AG24" s="36">
        <f t="shared" si="7"/>
        <v>35.75</v>
      </c>
      <c r="AH24" s="49">
        <f t="shared" si="4"/>
        <v>12.35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478.11500000000001</v>
      </c>
      <c r="AP24" s="51"/>
      <c r="AQ24" s="63">
        <v>115</v>
      </c>
      <c r="AR24" s="65">
        <f t="shared" si="10"/>
        <v>17979.334999999999</v>
      </c>
      <c r="AS24" s="52">
        <f t="shared" si="11"/>
        <v>176.75699999999998</v>
      </c>
      <c r="AT24" s="52">
        <f t="shared" si="12"/>
        <v>61.756999999999977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9272</v>
      </c>
      <c r="AD25" s="31">
        <f t="shared" si="1"/>
        <v>9272</v>
      </c>
      <c r="AE25" s="49">
        <f t="shared" si="2"/>
        <v>254.98</v>
      </c>
      <c r="AF25" s="49">
        <f t="shared" si="3"/>
        <v>88.084000000000003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254.98</v>
      </c>
      <c r="AP25" s="51"/>
      <c r="AQ25" s="63">
        <v>90</v>
      </c>
      <c r="AR25" s="65">
        <f t="shared" si="10"/>
        <v>8927.02</v>
      </c>
      <c r="AS25" s="52">
        <f t="shared" si="11"/>
        <v>88.084000000000003</v>
      </c>
      <c r="AT25" s="52">
        <f t="shared" si="12"/>
        <v>-1.9159999999999968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7917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1</v>
      </c>
      <c r="AB26" s="31"/>
      <c r="AC26" s="35">
        <f t="shared" si="0"/>
        <v>8105</v>
      </c>
      <c r="AD26" s="31">
        <f t="shared" si="1"/>
        <v>7917</v>
      </c>
      <c r="AE26" s="49">
        <f t="shared" si="2"/>
        <v>217.7175</v>
      </c>
      <c r="AF26" s="49">
        <f t="shared" si="3"/>
        <v>75.211500000000001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217.7175</v>
      </c>
      <c r="AP26" s="51"/>
      <c r="AQ26" s="63">
        <v>68</v>
      </c>
      <c r="AR26" s="65">
        <f t="shared" si="10"/>
        <v>7819.2825000000003</v>
      </c>
      <c r="AS26" s="52">
        <f t="shared" si="11"/>
        <v>75.211500000000001</v>
      </c>
      <c r="AT26" s="52">
        <f t="shared" si="12"/>
        <v>7.2115000000000009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2570</v>
      </c>
      <c r="E27" s="48"/>
      <c r="F27" s="47"/>
      <c r="G27" s="48"/>
      <c r="H27" s="48"/>
      <c r="I27" s="48"/>
      <c r="J27" s="48"/>
      <c r="K27" s="47"/>
      <c r="L27" s="48"/>
      <c r="M27" s="48">
        <v>200</v>
      </c>
      <c r="N27" s="48"/>
      <c r="O27" s="48"/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5470</v>
      </c>
      <c r="AD27" s="31">
        <f t="shared" si="1"/>
        <v>2570</v>
      </c>
      <c r="AE27" s="49">
        <f t="shared" si="2"/>
        <v>70.674999999999997</v>
      </c>
      <c r="AF27" s="49">
        <f t="shared" si="3"/>
        <v>24.414999999999999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78.924999999999997</v>
      </c>
      <c r="AP27" s="51"/>
      <c r="AQ27" s="63">
        <v>66</v>
      </c>
      <c r="AR27" s="65">
        <f t="shared" si="10"/>
        <v>5253.5749999999998</v>
      </c>
      <c r="AS27" s="52">
        <f t="shared" si="11"/>
        <v>51.965000000000003</v>
      </c>
      <c r="AT27" s="52">
        <f t="shared" si="12"/>
        <v>-14.034999999999997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81" t="s">
        <v>71</v>
      </c>
      <c r="B29" s="282"/>
      <c r="C29" s="282"/>
      <c r="D29" s="81">
        <f t="shared" ref="D29:AT29" si="14">SUM(D7:D28)</f>
        <v>229317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470</v>
      </c>
      <c r="N29" s="81">
        <f t="shared" si="15"/>
        <v>0</v>
      </c>
      <c r="O29" s="81">
        <f>SUM(O7:O27)</f>
        <v>0</v>
      </c>
      <c r="P29" s="81">
        <f>SUM(P7:P27)</f>
        <v>340</v>
      </c>
      <c r="Q29" s="81">
        <f t="shared" si="14"/>
        <v>0</v>
      </c>
      <c r="R29" s="81">
        <f t="shared" si="14"/>
        <v>0</v>
      </c>
      <c r="S29" s="81">
        <f t="shared" si="14"/>
        <v>147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8</v>
      </c>
      <c r="AB29" s="81">
        <f t="shared" si="14"/>
        <v>0</v>
      </c>
      <c r="AC29" s="82">
        <f t="shared" si="14"/>
        <v>268658</v>
      </c>
      <c r="AD29" s="82">
        <f t="shared" si="14"/>
        <v>229317</v>
      </c>
      <c r="AE29" s="82">
        <f t="shared" si="14"/>
        <v>6306.2174999999997</v>
      </c>
      <c r="AF29" s="82">
        <f t="shared" si="14"/>
        <v>2178.5114999999996</v>
      </c>
      <c r="AG29" s="82">
        <f t="shared" si="14"/>
        <v>268.39999999999998</v>
      </c>
      <c r="AH29" s="82">
        <f t="shared" si="14"/>
        <v>92.72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6331.2424999999994</v>
      </c>
      <c r="AP29" s="82">
        <f t="shared" si="14"/>
        <v>0</v>
      </c>
      <c r="AQ29" s="84">
        <f t="shared" si="14"/>
        <v>2171</v>
      </c>
      <c r="AR29" s="85">
        <f>SUM(AR7:AR28)</f>
        <v>259912.38250000001</v>
      </c>
      <c r="AS29" s="85">
        <f>SUM(AS7:AS28)</f>
        <v>2271.2314999999999</v>
      </c>
      <c r="AT29" s="85">
        <f t="shared" si="14"/>
        <v>100.23149999999991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83" t="s">
        <v>72</v>
      </c>
      <c r="B30" s="287"/>
      <c r="C30" s="284"/>
      <c r="D30" s="90">
        <f t="shared" ref="D30:AB30" si="16">D4+D5-D29</f>
        <v>703908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1790</v>
      </c>
      <c r="L30" s="90">
        <f t="shared" si="16"/>
        <v>0</v>
      </c>
      <c r="M30" s="90">
        <f t="shared" si="16"/>
        <v>1510</v>
      </c>
      <c r="N30" s="90">
        <f t="shared" si="16"/>
        <v>0</v>
      </c>
      <c r="O30" s="90">
        <f t="shared" si="16"/>
        <v>1320</v>
      </c>
      <c r="P30" s="90">
        <f t="shared" si="16"/>
        <v>760</v>
      </c>
      <c r="Q30" s="90">
        <f t="shared" si="16"/>
        <v>0</v>
      </c>
      <c r="R30" s="90">
        <f t="shared" si="16"/>
        <v>0</v>
      </c>
      <c r="S30" s="90">
        <f t="shared" si="16"/>
        <v>1397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378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O32" s="99"/>
      <c r="P32" s="44"/>
      <c r="Q32" s="5"/>
      <c r="R32" s="5"/>
      <c r="S32" s="5"/>
      <c r="AR32" s="286" t="s">
        <v>75</v>
      </c>
      <c r="AS32" s="286"/>
      <c r="AT32" s="286"/>
      <c r="AU32" s="100"/>
    </row>
    <row r="33" spans="1:48" ht="15.75">
      <c r="A33" s="5"/>
      <c r="B33" s="5"/>
      <c r="C33" s="56"/>
      <c r="D33" s="273"/>
      <c r="E33" s="273"/>
      <c r="F33" s="273"/>
      <c r="G33" s="273"/>
      <c r="H33" s="273"/>
      <c r="I33" s="273"/>
      <c r="J33" s="273"/>
      <c r="K33" s="273"/>
      <c r="L33" s="112"/>
      <c r="M33" s="112"/>
      <c r="P33" s="5"/>
      <c r="Q33" s="5"/>
      <c r="R33" s="5"/>
      <c r="AR33" s="102">
        <v>23787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75"/>
      <c r="E34" s="275"/>
      <c r="F34" s="275"/>
      <c r="G34" s="275"/>
      <c r="H34" s="275"/>
      <c r="I34" s="275"/>
      <c r="J34" s="275"/>
      <c r="K34" s="275"/>
      <c r="L34" s="113"/>
      <c r="M34" s="114"/>
      <c r="N34" s="44"/>
      <c r="O34" s="44"/>
      <c r="P34" s="5"/>
      <c r="Q34" s="5"/>
      <c r="AC34" s="99"/>
      <c r="AQ34" s="5"/>
      <c r="AR34" s="67">
        <v>18673</v>
      </c>
      <c r="AS34" s="67" t="s">
        <v>68</v>
      </c>
      <c r="AT34" s="67"/>
      <c r="AU34" s="5"/>
    </row>
    <row r="35" spans="1:48" ht="15.75">
      <c r="A35" s="5"/>
      <c r="B35" s="5"/>
      <c r="C35" s="56"/>
      <c r="D35" s="273"/>
      <c r="E35" s="273"/>
      <c r="F35" s="273"/>
      <c r="G35" s="273"/>
      <c r="H35" s="273"/>
      <c r="I35" s="273"/>
      <c r="J35" s="273"/>
      <c r="K35" s="273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273"/>
      <c r="E36" s="273"/>
      <c r="F36" s="273"/>
      <c r="G36" s="273"/>
      <c r="H36" s="273"/>
      <c r="I36" s="273"/>
      <c r="J36" s="273"/>
      <c r="K36" s="273"/>
      <c r="L36" s="112"/>
      <c r="M36" s="114"/>
      <c r="O36" s="5"/>
      <c r="P36" s="5"/>
      <c r="Q36" s="5"/>
      <c r="AQ36" s="5"/>
      <c r="AR36" s="67">
        <v>15210</v>
      </c>
      <c r="AS36" s="67" t="s">
        <v>102</v>
      </c>
      <c r="AT36" s="67"/>
    </row>
    <row r="37" spans="1:48" ht="15.75">
      <c r="A37" s="5"/>
      <c r="B37" s="5"/>
      <c r="C37" s="56"/>
      <c r="D37" s="273"/>
      <c r="E37" s="273"/>
      <c r="F37" s="273"/>
      <c r="G37" s="273"/>
      <c r="H37" s="273"/>
      <c r="I37" s="273"/>
      <c r="J37" s="273"/>
      <c r="K37" s="273"/>
      <c r="L37" s="115"/>
      <c r="M37" s="114"/>
      <c r="O37" s="99"/>
      <c r="AR37" s="50">
        <v>28086</v>
      </c>
      <c r="AS37" s="67" t="s">
        <v>94</v>
      </c>
      <c r="AT37" s="67"/>
    </row>
    <row r="38" spans="1:48" ht="15.75">
      <c r="A38" s="107"/>
      <c r="B38" s="107"/>
      <c r="C38" s="56"/>
      <c r="D38" s="273"/>
      <c r="E38" s="273"/>
      <c r="F38" s="273"/>
      <c r="G38" s="273"/>
      <c r="H38" s="273"/>
      <c r="I38" s="273"/>
      <c r="J38" s="273"/>
      <c r="K38" s="273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73"/>
      <c r="E39" s="273"/>
      <c r="F39" s="273"/>
      <c r="G39" s="273"/>
      <c r="H39" s="273"/>
      <c r="I39" s="273"/>
      <c r="J39" s="273"/>
      <c r="K39" s="273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74"/>
      <c r="E40" s="274"/>
      <c r="F40" s="274"/>
      <c r="G40" s="274"/>
      <c r="H40" s="274"/>
      <c r="I40" s="274"/>
      <c r="J40" s="274"/>
      <c r="K40" s="274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1100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4700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105156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576" priority="26" stopIfTrue="1" operator="greaterThan">
      <formula>0</formula>
    </cfRule>
  </conditionalFormatting>
  <conditionalFormatting sqref="AQ32">
    <cfRule type="cellIs" dxfId="575" priority="24" operator="greaterThan">
      <formula>$AQ$7:$AQ$18&lt;100</formula>
    </cfRule>
    <cfRule type="cellIs" dxfId="574" priority="25" operator="greaterThan">
      <formula>100</formula>
    </cfRule>
  </conditionalFormatting>
  <conditionalFormatting sqref="K4:P30 D30:J30 Q30:AB30">
    <cfRule type="cellIs" dxfId="573" priority="23" operator="equal">
      <formula>212030016606640</formula>
    </cfRule>
  </conditionalFormatting>
  <conditionalFormatting sqref="K4:K30 L29:P29 D30:J30 L30:AB30">
    <cfRule type="cellIs" dxfId="572" priority="21" operator="equal">
      <formula>$K$4</formula>
    </cfRule>
    <cfRule type="cellIs" dxfId="571" priority="22" operator="equal">
      <formula>2120</formula>
    </cfRule>
  </conditionalFormatting>
  <conditionalFormatting sqref="M4:N30 D30:L30">
    <cfRule type="cellIs" dxfId="570" priority="19" operator="equal">
      <formula>$M$4</formula>
    </cfRule>
    <cfRule type="cellIs" dxfId="569" priority="20" operator="equal">
      <formula>300</formula>
    </cfRule>
  </conditionalFormatting>
  <conditionalFormatting sqref="O4:O30">
    <cfRule type="cellIs" dxfId="568" priority="17" operator="equal">
      <formula>$O$4</formula>
    </cfRule>
    <cfRule type="cellIs" dxfId="567" priority="18" operator="equal">
      <formula>1660</formula>
    </cfRule>
  </conditionalFormatting>
  <conditionalFormatting sqref="P4:P30">
    <cfRule type="cellIs" dxfId="566" priority="15" operator="equal">
      <formula>$P$4</formula>
    </cfRule>
    <cfRule type="cellIs" dxfId="565" priority="16" operator="equal">
      <formula>6640</formula>
    </cfRule>
  </conditionalFormatting>
  <conditionalFormatting sqref="AT6:AT29">
    <cfRule type="cellIs" dxfId="564" priority="14" operator="lessThan">
      <formula>0</formula>
    </cfRule>
  </conditionalFormatting>
  <conditionalFormatting sqref="AT7:AT18">
    <cfRule type="cellIs" dxfId="563" priority="11" operator="lessThan">
      <formula>0</formula>
    </cfRule>
    <cfRule type="cellIs" dxfId="562" priority="12" operator="lessThan">
      <formula>0</formula>
    </cfRule>
    <cfRule type="cellIs" dxfId="561" priority="13" operator="lessThan">
      <formula>0</formula>
    </cfRule>
  </conditionalFormatting>
  <conditionalFormatting sqref="K4:K29 L29:P29">
    <cfRule type="cellIs" dxfId="560" priority="10" operator="equal">
      <formula>$K$4</formula>
    </cfRule>
  </conditionalFormatting>
  <conditionalFormatting sqref="D4:D30">
    <cfRule type="cellIs" dxfId="559" priority="9" operator="equal">
      <formula>$D$4</formula>
    </cfRule>
  </conditionalFormatting>
  <conditionalFormatting sqref="S4:S30">
    <cfRule type="cellIs" dxfId="558" priority="8" operator="equal">
      <formula>$S$4</formula>
    </cfRule>
  </conditionalFormatting>
  <conditionalFormatting sqref="Z4:Z30">
    <cfRule type="cellIs" dxfId="557" priority="7" operator="equal">
      <formula>$Z$4</formula>
    </cfRule>
  </conditionalFormatting>
  <conditionalFormatting sqref="AA4:AA30">
    <cfRule type="cellIs" dxfId="556" priority="6" operator="equal">
      <formula>$AA$4</formula>
    </cfRule>
  </conditionalFormatting>
  <conditionalFormatting sqref="AB4:AB30">
    <cfRule type="cellIs" dxfId="555" priority="5" operator="equal">
      <formula>$AB$4</formula>
    </cfRule>
  </conditionalFormatting>
  <conditionalFormatting sqref="AB30">
    <cfRule type="cellIs" dxfId="554" priority="4" operator="equal">
      <formula>$AB$4</formula>
    </cfRule>
  </conditionalFormatting>
  <conditionalFormatting sqref="AT7:AT29">
    <cfRule type="cellIs" dxfId="553" priority="1" operator="lessThan">
      <formula>0</formula>
    </cfRule>
    <cfRule type="cellIs" dxfId="552" priority="2" operator="lessThan">
      <formula>0</formula>
    </cfRule>
    <cfRule type="cellIs" dxfId="551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2021-01-17T16:22:34Z</cp:lastPrinted>
  <dcterms:created xsi:type="dcterms:W3CDTF">2021-01-17T10:43:58Z</dcterms:created>
  <dcterms:modified xsi:type="dcterms:W3CDTF">2021-02-02T12:37:52Z</dcterms:modified>
</cp:coreProperties>
</file>