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2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1" i="23" l="1"/>
  <c r="U28" i="20" l="1"/>
  <c r="U28" i="19" l="1"/>
  <c r="U28" i="18" l="1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C13" i="34" l="1"/>
  <c r="D13" i="34" s="1"/>
  <c r="N28" i="23"/>
  <c r="O22" i="22"/>
  <c r="O20" i="22"/>
  <c r="C8" i="34"/>
  <c r="D8" i="34" s="1"/>
  <c r="O12" i="22"/>
  <c r="O14" i="22"/>
  <c r="N28" i="22"/>
  <c r="O24" i="20"/>
  <c r="O26" i="20"/>
  <c r="N28" i="21"/>
  <c r="O24" i="21"/>
  <c r="N28" i="20"/>
  <c r="O10" i="19"/>
  <c r="R10" i="19"/>
  <c r="V10" i="19" s="1"/>
  <c r="O18" i="19"/>
  <c r="R18" i="19"/>
  <c r="V18" i="19" s="1"/>
  <c r="O22" i="19"/>
  <c r="R22" i="19"/>
  <c r="V22" i="19" s="1"/>
  <c r="O19" i="16"/>
  <c r="O14" i="19"/>
  <c r="R14" i="19"/>
  <c r="V14" i="19" s="1"/>
  <c r="O26" i="19"/>
  <c r="R26" i="19"/>
  <c r="V26" i="19" s="1"/>
  <c r="O18" i="18"/>
  <c r="O20" i="18"/>
  <c r="M27" i="33"/>
  <c r="S27" i="33" s="1"/>
  <c r="T27" i="33" s="1"/>
  <c r="M21" i="33"/>
  <c r="S21" i="33" s="1"/>
  <c r="T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R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V14" i="18" s="1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1" i="33" l="1"/>
  <c r="V28" i="20"/>
  <c r="R27" i="33"/>
  <c r="O27" i="33"/>
  <c r="V28" i="19"/>
  <c r="R23" i="33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<sst xmlns="http://schemas.openxmlformats.org/spreadsheetml/2006/main" count="1517" uniqueCount="82">
  <si>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</si>
  <si>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</si>
  <si>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</si>
  <si>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</si>
  <si>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</si>
  <si>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</si>
  <si>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</si>
  <si>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</si>
  <si>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</si>
  <si>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</si>
  <si>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</si>
  <si>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</si>
  <si>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</si>
  <si>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</si>
  <si>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</si>
  <si>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</si>
  <si>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</si>
  <si>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</si>
  <si>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</si>
  <si>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</si>
  <si>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</si>
  <si>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</si>
  <si>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</si>
  <si>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</si>
  <si>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</si>
  <si>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</si>
  <si>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</si>
  <si>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</si>
  <si>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</si>
  <si>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</si>
  <si>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</si>
  <si>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</si>
  <si>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</si>
  <si>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</si>
  <si>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</si>
  <si>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</si>
  <si>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</si>
  <si>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</si>
  <si>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</si>
  <si>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</si>
  <si>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</si>
  <si>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</si>
  <si>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</si>
  <si>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</si>
  <si>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</si>
  <si>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</si>
  <si>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</si>
  <si>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</si>
  <si>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</si>
  <si>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</si>
  <si>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</si>
  <si>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</si>
  <si>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</si>
  <si>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</si>
  <si>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</si>
  <si>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</si>
  <si>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</si>
  <si>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</si>
  <si>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</si>
  <si>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</si>
  <si>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</si>
  <si>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</si>
  <si>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</si>
  <si>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</si>
  <si>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</si>
  <si>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</si>
  <si>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</si>
  <si>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</si>
  <si>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</si>
  <si>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</si>
  <si>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</si>
  <si>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</si>
  <si>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</si>
  <si>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</si>
  <si>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</si>
  <si>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</si>
  <si>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</si>
  <si>
    <t>Date:19.08.2021</t>
  </si>
  <si>
    <t xml:space="preserve">Date:21.08.2021 </t>
  </si>
  <si>
    <t>Date:20.08.2021</t>
  </si>
  <si>
    <t>paid</t>
  </si>
  <si>
    <t>Date:22.08.2021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</si>
</sst>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7" fillId="9" borderId="30" xfId="0" applyNumberFormat="1" applyFont="1" applyFill="1" applyBorder="1" applyAlignment="1">
      <alignment horizontal="center" vertical="center" wrapText="1"/>
    </xf>
    <xf numFmtId="2" fontId="7" fillId="9" borderId="30" xfId="0" applyNumberFormat="1" applyFont="1" applyFill="1" applyBorder="1" applyAlignment="1">
      <alignment horizontal="center" vertical="center" wrapText="1"/>
    </xf>
    <xf numFmtId="1" fontId="7" fillId="9" borderId="31" xfId="0" applyNumberFormat="1" applyFont="1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96" t="s">
        <v>39</v>
      </c>
      <c r="B29" s="97"/>
      <c r="C29" s="9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63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108"/>
      <c r="O4" s="108"/>
      <c r="P4" s="108"/>
      <c r="Q4" s="108"/>
      <c r="R4" s="108"/>
      <c r="S4" s="108"/>
      <c r="T4" s="108"/>
      <c r="U4" s="108"/>
      <c r="V4" s="108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96" t="s">
        <v>39</v>
      </c>
      <c r="B29" s="97"/>
      <c r="C29" s="9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3" priority="63" operator="equal">
      <formula>212030016606640</formula>
    </cfRule>
  </conditionalFormatting>
  <conditionalFormatting sqref="D29 E4:E6 E28:K29">
    <cfRule type="cellIs" dxfId="1002" priority="61" operator="equal">
      <formula>$E$4</formula>
    </cfRule>
    <cfRule type="cellIs" dxfId="1001" priority="62" operator="equal">
      <formula>2120</formula>
    </cfRule>
  </conditionalFormatting>
  <conditionalFormatting sqref="D29:E29 F4:F6 F28:F29">
    <cfRule type="cellIs" dxfId="1000" priority="59" operator="equal">
      <formula>$F$4</formula>
    </cfRule>
    <cfRule type="cellIs" dxfId="999" priority="60" operator="equal">
      <formula>300</formula>
    </cfRule>
  </conditionalFormatting>
  <conditionalFormatting sqref="G4:G6 G28:G29">
    <cfRule type="cellIs" dxfId="998" priority="57" operator="equal">
      <formula>$G$4</formula>
    </cfRule>
    <cfRule type="cellIs" dxfId="997" priority="58" operator="equal">
      <formula>1660</formula>
    </cfRule>
  </conditionalFormatting>
  <conditionalFormatting sqref="H4:H6 H28:H29">
    <cfRule type="cellIs" dxfId="996" priority="55" operator="equal">
      <formula>$H$4</formula>
    </cfRule>
    <cfRule type="cellIs" dxfId="995" priority="56" operator="equal">
      <formula>6640</formula>
    </cfRule>
  </conditionalFormatting>
  <conditionalFormatting sqref="T6:T28 U28:V28">
    <cfRule type="cellIs" dxfId="994" priority="54" operator="lessThan">
      <formula>0</formula>
    </cfRule>
  </conditionalFormatting>
  <conditionalFormatting sqref="T7:T27">
    <cfRule type="cellIs" dxfId="993" priority="51" operator="lessThan">
      <formula>0</formula>
    </cfRule>
    <cfRule type="cellIs" dxfId="992" priority="52" operator="lessThan">
      <formula>0</formula>
    </cfRule>
    <cfRule type="cellIs" dxfId="991" priority="53" operator="lessThan">
      <formula>0</formula>
    </cfRule>
  </conditionalFormatting>
  <conditionalFormatting sqref="E4:E6 E28:K28">
    <cfRule type="cellIs" dxfId="990" priority="50" operator="equal">
      <formula>$E$4</formula>
    </cfRule>
  </conditionalFormatting>
  <conditionalFormatting sqref="D28:D29 D6 D4:M4">
    <cfRule type="cellIs" dxfId="989" priority="49" operator="equal">
      <formula>$D$4</formula>
    </cfRule>
  </conditionalFormatting>
  <conditionalFormatting sqref="I4:I6 I28:I29">
    <cfRule type="cellIs" dxfId="988" priority="48" operator="equal">
      <formula>$I$4</formula>
    </cfRule>
  </conditionalFormatting>
  <conditionalFormatting sqref="J4:J6 J28:J29">
    <cfRule type="cellIs" dxfId="987" priority="47" operator="equal">
      <formula>$J$4</formula>
    </cfRule>
  </conditionalFormatting>
  <conditionalFormatting sqref="K4:K6 K28:K29">
    <cfRule type="cellIs" dxfId="986" priority="46" operator="equal">
      <formula>$K$4</formula>
    </cfRule>
  </conditionalFormatting>
  <conditionalFormatting sqref="M4:M6">
    <cfRule type="cellIs" dxfId="985" priority="45" operator="equal">
      <formula>$L$4</formula>
    </cfRule>
  </conditionalFormatting>
  <conditionalFormatting sqref="T7:T28 U28:V28">
    <cfRule type="cellIs" dxfId="984" priority="42" operator="lessThan">
      <formula>0</formula>
    </cfRule>
    <cfRule type="cellIs" dxfId="983" priority="43" operator="lessThan">
      <formula>0</formula>
    </cfRule>
    <cfRule type="cellIs" dxfId="982" priority="44" operator="lessThan">
      <formula>0</formula>
    </cfRule>
  </conditionalFormatting>
  <conditionalFormatting sqref="D5:K5">
    <cfRule type="cellIs" dxfId="981" priority="41" operator="greaterThan">
      <formula>0</formula>
    </cfRule>
  </conditionalFormatting>
  <conditionalFormatting sqref="T6:T28 U28:V28">
    <cfRule type="cellIs" dxfId="980" priority="40" operator="lessThan">
      <formula>0</formula>
    </cfRule>
  </conditionalFormatting>
  <conditionalFormatting sqref="T7:T27">
    <cfRule type="cellIs" dxfId="979" priority="37" operator="lessThan">
      <formula>0</formula>
    </cfRule>
    <cfRule type="cellIs" dxfId="978" priority="38" operator="lessThan">
      <formula>0</formula>
    </cfRule>
    <cfRule type="cellIs" dxfId="977" priority="39" operator="lessThan">
      <formula>0</formula>
    </cfRule>
  </conditionalFormatting>
  <conditionalFormatting sqref="T7:T28 U28:V28">
    <cfRule type="cellIs" dxfId="976" priority="34" operator="lessThan">
      <formula>0</formula>
    </cfRule>
    <cfRule type="cellIs" dxfId="975" priority="35" operator="lessThan">
      <formula>0</formula>
    </cfRule>
    <cfRule type="cellIs" dxfId="974" priority="36" operator="lessThan">
      <formula>0</formula>
    </cfRule>
  </conditionalFormatting>
  <conditionalFormatting sqref="D5:K5">
    <cfRule type="cellIs" dxfId="973" priority="33" operator="greaterThan">
      <formula>0</formula>
    </cfRule>
  </conditionalFormatting>
  <conditionalFormatting sqref="L4 L6 L28:L29">
    <cfRule type="cellIs" dxfId="972" priority="32" operator="equal">
      <formula>$L$4</formula>
    </cfRule>
  </conditionalFormatting>
  <conditionalFormatting sqref="D7:S7">
    <cfRule type="cellIs" dxfId="971" priority="31" operator="greaterThan">
      <formula>0</formula>
    </cfRule>
  </conditionalFormatting>
  <conditionalFormatting sqref="D9:S9">
    <cfRule type="cellIs" dxfId="970" priority="30" operator="greaterThan">
      <formula>0</formula>
    </cfRule>
  </conditionalFormatting>
  <conditionalFormatting sqref="D11:S11">
    <cfRule type="cellIs" dxfId="969" priority="29" operator="greaterThan">
      <formula>0</formula>
    </cfRule>
  </conditionalFormatting>
  <conditionalFormatting sqref="D13:S13">
    <cfRule type="cellIs" dxfId="968" priority="28" operator="greaterThan">
      <formula>0</formula>
    </cfRule>
  </conditionalFormatting>
  <conditionalFormatting sqref="D15:S15">
    <cfRule type="cellIs" dxfId="967" priority="27" operator="greaterThan">
      <formula>0</formula>
    </cfRule>
  </conditionalFormatting>
  <conditionalFormatting sqref="D17:S17">
    <cfRule type="cellIs" dxfId="966" priority="26" operator="greaterThan">
      <formula>0</formula>
    </cfRule>
  </conditionalFormatting>
  <conditionalFormatting sqref="D19:S19">
    <cfRule type="cellIs" dxfId="965" priority="25" operator="greaterThan">
      <formula>0</formula>
    </cfRule>
  </conditionalFormatting>
  <conditionalFormatting sqref="D21:S21">
    <cfRule type="cellIs" dxfId="964" priority="24" operator="greaterThan">
      <formula>0</formula>
    </cfRule>
  </conditionalFormatting>
  <conditionalFormatting sqref="D23:S23">
    <cfRule type="cellIs" dxfId="963" priority="23" operator="greaterThan">
      <formula>0</formula>
    </cfRule>
  </conditionalFormatting>
  <conditionalFormatting sqref="D25:S25">
    <cfRule type="cellIs" dxfId="962" priority="22" operator="greaterThan">
      <formula>0</formula>
    </cfRule>
  </conditionalFormatting>
  <conditionalFormatting sqref="D27:S27">
    <cfRule type="cellIs" dxfId="961" priority="21" operator="greaterThan">
      <formula>0</formula>
    </cfRule>
  </conditionalFormatting>
  <conditionalFormatting sqref="U6">
    <cfRule type="cellIs" dxfId="960" priority="20" operator="lessThan">
      <formula>0</formula>
    </cfRule>
  </conditionalFormatting>
  <conditionalFormatting sqref="U6">
    <cfRule type="cellIs" dxfId="959" priority="19" operator="lessThan">
      <formula>0</formula>
    </cfRule>
  </conditionalFormatting>
  <conditionalFormatting sqref="V6">
    <cfRule type="cellIs" dxfId="958" priority="18" operator="lessThan">
      <formula>0</formula>
    </cfRule>
  </conditionalFormatting>
  <conditionalFormatting sqref="V6">
    <cfRule type="cellIs" dxfId="957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96" t="s">
        <v>39</v>
      </c>
      <c r="B29" s="97"/>
      <c r="C29" s="9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3403</v>
      </c>
      <c r="N13" s="24">
        <f t="shared" si="1"/>
        <v>3403</v>
      </c>
      <c r="O13" s="25">
        <f t="shared" si="2"/>
        <v>93.582499999999996</v>
      </c>
      <c r="P13" s="26">
        <v>500</v>
      </c>
      <c r="Q13" s="26"/>
      <c r="R13" s="24">
        <f t="shared" si="3"/>
        <v>3309.4175</v>
      </c>
      <c r="S13" s="25">
        <f t="shared" si="4"/>
        <v>32.328499999999998</v>
      </c>
      <c r="T13" s="27">
        <f t="shared" si="5"/>
        <v>32.328499999999998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9388</v>
      </c>
      <c r="N16" s="24">
        <f t="shared" si="1"/>
        <v>9388</v>
      </c>
      <c r="O16" s="25">
        <f t="shared" si="2"/>
        <v>258.17</v>
      </c>
      <c r="P16" s="26">
        <v>8000</v>
      </c>
      <c r="Q16" s="26">
        <v>109</v>
      </c>
      <c r="R16" s="24">
        <f t="shared" si="3"/>
        <v>9020.83</v>
      </c>
      <c r="S16" s="25">
        <f t="shared" si="4"/>
        <v>89.185999999999993</v>
      </c>
      <c r="T16" s="27">
        <f t="shared" si="5"/>
        <v>-19.814000000000007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93" t="s">
        <v>38</v>
      </c>
      <c r="B28" s="94"/>
      <c r="C28" s="95"/>
      <c r="D28" s="44">
        <f t="shared" ref="D28:E28" si="6">SUM(D7:D27)</f>
        <v>183644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192794</v>
      </c>
      <c r="N28" s="45">
        <f t="shared" si="7"/>
        <v>210768</v>
      </c>
      <c r="O28" s="46">
        <f t="shared" si="7"/>
        <v>5301.835</v>
      </c>
      <c r="P28" s="45">
        <f t="shared" si="7"/>
        <v>68673</v>
      </c>
      <c r="Q28" s="45">
        <f t="shared" si="7"/>
        <v>1788</v>
      </c>
      <c r="R28" s="45">
        <f t="shared" si="7"/>
        <v>203678.16500000004</v>
      </c>
      <c r="S28" s="45">
        <f t="shared" si="7"/>
        <v>1831.5430000000001</v>
      </c>
      <c r="T28" s="47">
        <f t="shared" si="7"/>
        <v>43.542999999999971</v>
      </c>
    </row>
    <row r="29" spans="1:21" ht="15.75" thickBot="1" x14ac:dyDescent="0.3">
      <c r="A29" s="96" t="s">
        <v>39</v>
      </c>
      <c r="B29" s="97"/>
      <c r="C29" s="98"/>
      <c r="D29" s="48">
        <f>D4+D5-D28</f>
        <v>713542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3" priority="43" operator="equal">
      <formula>212030016606640</formula>
    </cfRule>
  </conditionalFormatting>
  <conditionalFormatting sqref="D29 E4:E6 E28:K29">
    <cfRule type="cellIs" dxfId="912" priority="41" operator="equal">
      <formula>$E$4</formula>
    </cfRule>
    <cfRule type="cellIs" dxfId="911" priority="42" operator="equal">
      <formula>2120</formula>
    </cfRule>
  </conditionalFormatting>
  <conditionalFormatting sqref="D29:E29 F4:F6 F28:F29">
    <cfRule type="cellIs" dxfId="910" priority="39" operator="equal">
      <formula>$F$4</formula>
    </cfRule>
    <cfRule type="cellIs" dxfId="909" priority="40" operator="equal">
      <formula>300</formula>
    </cfRule>
  </conditionalFormatting>
  <conditionalFormatting sqref="G4:G6 G28:G29">
    <cfRule type="cellIs" dxfId="908" priority="37" operator="equal">
      <formula>$G$4</formula>
    </cfRule>
    <cfRule type="cellIs" dxfId="907" priority="38" operator="equal">
      <formula>1660</formula>
    </cfRule>
  </conditionalFormatting>
  <conditionalFormatting sqref="H4:H6 H28:H29">
    <cfRule type="cellIs" dxfId="906" priority="35" operator="equal">
      <formula>$H$4</formula>
    </cfRule>
    <cfRule type="cellIs" dxfId="905" priority="36" operator="equal">
      <formula>6640</formula>
    </cfRule>
  </conditionalFormatting>
  <conditionalFormatting sqref="T6:T28">
    <cfRule type="cellIs" dxfId="904" priority="34" operator="lessThan">
      <formula>0</formula>
    </cfRule>
  </conditionalFormatting>
  <conditionalFormatting sqref="T7:T27">
    <cfRule type="cellIs" dxfId="903" priority="31" operator="lessThan">
      <formula>0</formula>
    </cfRule>
    <cfRule type="cellIs" dxfId="902" priority="32" operator="lessThan">
      <formula>0</formula>
    </cfRule>
    <cfRule type="cellIs" dxfId="901" priority="33" operator="lessThan">
      <formula>0</formula>
    </cfRule>
  </conditionalFormatting>
  <conditionalFormatting sqref="E4:E6 E28:K28">
    <cfRule type="cellIs" dxfId="900" priority="30" operator="equal">
      <formula>$E$4</formula>
    </cfRule>
  </conditionalFormatting>
  <conditionalFormatting sqref="D28:D29 D6 D4:M4">
    <cfRule type="cellIs" dxfId="899" priority="29" operator="equal">
      <formula>$D$4</formula>
    </cfRule>
  </conditionalFormatting>
  <conditionalFormatting sqref="I4:I6 I28:I29">
    <cfRule type="cellIs" dxfId="898" priority="28" operator="equal">
      <formula>$I$4</formula>
    </cfRule>
  </conditionalFormatting>
  <conditionalFormatting sqref="J4:J6 J28:J29">
    <cfRule type="cellIs" dxfId="897" priority="27" operator="equal">
      <formula>$J$4</formula>
    </cfRule>
  </conditionalFormatting>
  <conditionalFormatting sqref="K4:K6 K28:K29">
    <cfRule type="cellIs" dxfId="896" priority="26" operator="equal">
      <formula>$K$4</formula>
    </cfRule>
  </conditionalFormatting>
  <conditionalFormatting sqref="M4:M6">
    <cfRule type="cellIs" dxfId="895" priority="25" operator="equal">
      <formula>$L$4</formula>
    </cfRule>
  </conditionalFormatting>
  <conditionalFormatting sqref="T7:T28">
    <cfRule type="cellIs" dxfId="894" priority="22" operator="lessThan">
      <formula>0</formula>
    </cfRule>
    <cfRule type="cellIs" dxfId="893" priority="23" operator="lessThan">
      <formula>0</formula>
    </cfRule>
    <cfRule type="cellIs" dxfId="892" priority="24" operator="lessThan">
      <formula>0</formula>
    </cfRule>
  </conditionalFormatting>
  <conditionalFormatting sqref="D5:K5">
    <cfRule type="cellIs" dxfId="891" priority="21" operator="greaterThan">
      <formula>0</formula>
    </cfRule>
  </conditionalFormatting>
  <conditionalFormatting sqref="T6:T28">
    <cfRule type="cellIs" dxfId="890" priority="20" operator="lessThan">
      <formula>0</formula>
    </cfRule>
  </conditionalFormatting>
  <conditionalFormatting sqref="T7:T27">
    <cfRule type="cellIs" dxfId="889" priority="17" operator="lessThan">
      <formula>0</formula>
    </cfRule>
    <cfRule type="cellIs" dxfId="888" priority="18" operator="lessThan">
      <formula>0</formula>
    </cfRule>
    <cfRule type="cellIs" dxfId="887" priority="19" operator="lessThan">
      <formula>0</formula>
    </cfRule>
  </conditionalFormatting>
  <conditionalFormatting sqref="T7:T28">
    <cfRule type="cellIs" dxfId="886" priority="14" operator="lessThan">
      <formula>0</formula>
    </cfRule>
    <cfRule type="cellIs" dxfId="885" priority="15" operator="lessThan">
      <formula>0</formula>
    </cfRule>
    <cfRule type="cellIs" dxfId="884" priority="16" operator="lessThan">
      <formula>0</formula>
    </cfRule>
  </conditionalFormatting>
  <conditionalFormatting sqref="D5:K5">
    <cfRule type="cellIs" dxfId="883" priority="13" operator="greaterThan">
      <formula>0</formula>
    </cfRule>
  </conditionalFormatting>
  <conditionalFormatting sqref="L4 L6 L28:L29">
    <cfRule type="cellIs" dxfId="882" priority="12" operator="equal">
      <formula>$L$4</formula>
    </cfRule>
  </conditionalFormatting>
  <conditionalFormatting sqref="D7:S7">
    <cfRule type="cellIs" dxfId="881" priority="11" operator="greaterThan">
      <formula>0</formula>
    </cfRule>
  </conditionalFormatting>
  <conditionalFormatting sqref="D9:S9">
    <cfRule type="cellIs" dxfId="880" priority="10" operator="greaterThan">
      <formula>0</formula>
    </cfRule>
  </conditionalFormatting>
  <conditionalFormatting sqref="D11:S11">
    <cfRule type="cellIs" dxfId="879" priority="9" operator="greaterThan">
      <formula>0</formula>
    </cfRule>
  </conditionalFormatting>
  <conditionalFormatting sqref="D13:S13">
    <cfRule type="cellIs" dxfId="878" priority="8" operator="greaterThan">
      <formula>0</formula>
    </cfRule>
  </conditionalFormatting>
  <conditionalFormatting sqref="D15:S15">
    <cfRule type="cellIs" dxfId="877" priority="7" operator="greaterThan">
      <formula>0</formula>
    </cfRule>
  </conditionalFormatting>
  <conditionalFormatting sqref="D17:S17">
    <cfRule type="cellIs" dxfId="876" priority="6" operator="greaterThan">
      <formula>0</formula>
    </cfRule>
  </conditionalFormatting>
  <conditionalFormatting sqref="D19:S19">
    <cfRule type="cellIs" dxfId="875" priority="5" operator="greaterThan">
      <formula>0</formula>
    </cfRule>
  </conditionalFormatting>
  <conditionalFormatting sqref="D21:S21">
    <cfRule type="cellIs" dxfId="874" priority="4" operator="greaterThan">
      <formula>0</formula>
    </cfRule>
  </conditionalFormatting>
  <conditionalFormatting sqref="D23:S23">
    <cfRule type="cellIs" dxfId="873" priority="3" operator="greaterThan">
      <formula>0</formula>
    </cfRule>
  </conditionalFormatting>
  <conditionalFormatting sqref="D25:S25">
    <cfRule type="cellIs" dxfId="872" priority="2" operator="greaterThan">
      <formula>0</formula>
    </cfRule>
  </conditionalFormatting>
  <conditionalFormatting sqref="D27:S27">
    <cfRule type="cellIs" dxfId="87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'12'!D29</f>
        <v>713542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710458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S7">
    <cfRule type="cellIs" dxfId="838" priority="11" operator="greaterThan">
      <formula>0</formula>
    </cfRule>
  </conditionalFormatting>
  <conditionalFormatting sqref="D9:S9">
    <cfRule type="cellIs" dxfId="837" priority="10" operator="greaterThan">
      <formula>0</formula>
    </cfRule>
  </conditionalFormatting>
  <conditionalFormatting sqref="D11:S11">
    <cfRule type="cellIs" dxfId="836" priority="9" operator="greaterThan">
      <formula>0</formula>
    </cfRule>
  </conditionalFormatting>
  <conditionalFormatting sqref="D13:S13">
    <cfRule type="cellIs" dxfId="835" priority="8" operator="greaterThan">
      <formula>0</formula>
    </cfRule>
  </conditionalFormatting>
  <conditionalFormatting sqref="D15:S15">
    <cfRule type="cellIs" dxfId="834" priority="7" operator="greaterThan">
      <formula>0</formula>
    </cfRule>
  </conditionalFormatting>
  <conditionalFormatting sqref="D17:S17">
    <cfRule type="cellIs" dxfId="833" priority="6" operator="greaterThan">
      <formula>0</formula>
    </cfRule>
  </conditionalFormatting>
  <conditionalFormatting sqref="D19:S19">
    <cfRule type="cellIs" dxfId="832" priority="5" operator="greaterThan">
      <formula>0</formula>
    </cfRule>
  </conditionalFormatting>
  <conditionalFormatting sqref="D21:S21">
    <cfRule type="cellIs" dxfId="831" priority="4" operator="greaterThan">
      <formula>0</formula>
    </cfRule>
  </conditionalFormatting>
  <conditionalFormatting sqref="D23:S23">
    <cfRule type="cellIs" dxfId="830" priority="3" operator="greaterThan">
      <formula>0</formula>
    </cfRule>
  </conditionalFormatting>
  <conditionalFormatting sqref="D25:S25">
    <cfRule type="cellIs" dxfId="829" priority="2" operator="greaterThan">
      <formula>0</formula>
    </cfRule>
  </conditionalFormatting>
  <conditionalFormatting sqref="D27:S27">
    <cfRule type="cellIs" dxfId="82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'13'!D29</f>
        <v>710458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15859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16349</v>
      </c>
      <c r="N15" s="24">
        <f t="shared" si="1"/>
        <v>17095</v>
      </c>
      <c r="O15" s="25">
        <f t="shared" si="2"/>
        <v>449.59750000000003</v>
      </c>
      <c r="P15" s="26"/>
      <c r="Q15" s="26">
        <v>136</v>
      </c>
      <c r="R15" s="24">
        <f t="shared" si="3"/>
        <v>16509.4025</v>
      </c>
      <c r="S15" s="25">
        <f t="shared" si="4"/>
        <v>155.31549999999999</v>
      </c>
      <c r="T15" s="27">
        <f t="shared" si="5"/>
        <v>19.315499999999986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179737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190537</v>
      </c>
      <c r="N28" s="45">
        <f t="shared" si="7"/>
        <v>202363</v>
      </c>
      <c r="O28" s="46">
        <f t="shared" si="7"/>
        <v>5239.7674999999999</v>
      </c>
      <c r="P28" s="45">
        <f t="shared" si="7"/>
        <v>11400</v>
      </c>
      <c r="Q28" s="45">
        <f t="shared" si="7"/>
        <v>1734</v>
      </c>
      <c r="R28" s="45">
        <f t="shared" si="7"/>
        <v>195389.23250000001</v>
      </c>
      <c r="S28" s="45">
        <f t="shared" si="7"/>
        <v>1810.1014999999998</v>
      </c>
      <c r="T28" s="47">
        <f t="shared" si="7"/>
        <v>76.101499999999945</v>
      </c>
    </row>
    <row r="29" spans="1:20" ht="15.75" thickBot="1" x14ac:dyDescent="0.3">
      <c r="A29" s="96" t="s">
        <v>39</v>
      </c>
      <c r="B29" s="97"/>
      <c r="C29" s="98"/>
      <c r="D29" s="48">
        <f>D4+D5-D28</f>
        <v>530721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'14'!D29</f>
        <v>530721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96" t="s">
        <v>39</v>
      </c>
      <c r="B29" s="97"/>
      <c r="C29" s="98"/>
      <c r="D29" s="48">
        <f>D4+D5-D28</f>
        <v>615359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'15'!D29</f>
        <v>615359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18906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20516</v>
      </c>
      <c r="N9" s="24">
        <f t="shared" si="1"/>
        <v>21471</v>
      </c>
      <c r="O9" s="25">
        <f t="shared" si="2"/>
        <v>564.19000000000005</v>
      </c>
      <c r="P9" s="26">
        <v>5000</v>
      </c>
      <c r="Q9" s="26">
        <v>137</v>
      </c>
      <c r="R9" s="24">
        <f t="shared" si="3"/>
        <v>20769.810000000001</v>
      </c>
      <c r="S9" s="25">
        <f t="shared" si="4"/>
        <v>194.90199999999999</v>
      </c>
      <c r="T9" s="27">
        <f t="shared" si="5"/>
        <v>57.901999999999987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11918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12818</v>
      </c>
      <c r="N16" s="24">
        <f t="shared" si="1"/>
        <v>18685</v>
      </c>
      <c r="O16" s="25">
        <f t="shared" si="2"/>
        <v>352.495</v>
      </c>
      <c r="P16" s="26"/>
      <c r="Q16" s="26">
        <v>134</v>
      </c>
      <c r="R16" s="24">
        <f t="shared" si="3"/>
        <v>18198.504999999997</v>
      </c>
      <c r="S16" s="25">
        <f t="shared" si="4"/>
        <v>121.771</v>
      </c>
      <c r="T16" s="27">
        <f t="shared" si="5"/>
        <v>-12.228999999999999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3857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7107</v>
      </c>
      <c r="N20" s="24">
        <f t="shared" si="1"/>
        <v>7653</v>
      </c>
      <c r="O20" s="25">
        <f t="shared" si="2"/>
        <v>195.4425</v>
      </c>
      <c r="P20" s="26"/>
      <c r="Q20" s="26">
        <v>120</v>
      </c>
      <c r="R20" s="24">
        <f t="shared" si="3"/>
        <v>7337.5574999999999</v>
      </c>
      <c r="S20" s="25">
        <f t="shared" si="4"/>
        <v>67.516499999999994</v>
      </c>
      <c r="T20" s="27">
        <f t="shared" si="5"/>
        <v>-52.483500000000006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211721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222281</v>
      </c>
      <c r="N28" s="45">
        <f t="shared" si="7"/>
        <v>244347</v>
      </c>
      <c r="O28" s="46">
        <f t="shared" si="7"/>
        <v>6112.7274999999991</v>
      </c>
      <c r="P28" s="45">
        <f t="shared" si="7"/>
        <v>38115</v>
      </c>
      <c r="Q28" s="45">
        <f t="shared" si="7"/>
        <v>1756</v>
      </c>
      <c r="R28" s="45">
        <f t="shared" si="7"/>
        <v>236478.27250000002</v>
      </c>
      <c r="S28" s="45">
        <f t="shared" si="7"/>
        <v>2111.6695</v>
      </c>
      <c r="T28" s="47">
        <f t="shared" si="7"/>
        <v>355.66949999999986</v>
      </c>
    </row>
    <row r="29" spans="1:20" ht="15.75" thickBot="1" x14ac:dyDescent="0.3">
      <c r="A29" s="96" t="s">
        <v>39</v>
      </c>
      <c r="B29" s="97"/>
      <c r="C29" s="98"/>
      <c r="D29" s="48">
        <f>D4+D5-D28</f>
        <v>507534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74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'16'!D29</f>
        <v>507534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1647</v>
      </c>
      <c r="N11" s="24">
        <f t="shared" si="1"/>
        <v>1647</v>
      </c>
      <c r="O11" s="25">
        <f t="shared" si="2"/>
        <v>45.292499999999997</v>
      </c>
      <c r="P11" s="26">
        <v>4000</v>
      </c>
      <c r="Q11" s="26"/>
      <c r="R11" s="24">
        <f t="shared" si="3"/>
        <v>1601.7075</v>
      </c>
      <c r="S11" s="25">
        <f t="shared" si="4"/>
        <v>15.6465</v>
      </c>
      <c r="T11" s="27">
        <f t="shared" si="5"/>
        <v>15.6465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204096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211196</v>
      </c>
      <c r="N28" s="45">
        <f t="shared" si="7"/>
        <v>228532</v>
      </c>
      <c r="O28" s="46">
        <f t="shared" si="7"/>
        <v>5807.89</v>
      </c>
      <c r="P28" s="45">
        <f t="shared" si="7"/>
        <v>54140</v>
      </c>
      <c r="Q28" s="45">
        <f t="shared" si="7"/>
        <v>1743</v>
      </c>
      <c r="R28" s="45">
        <f t="shared" si="7"/>
        <v>220981.10999999993</v>
      </c>
      <c r="S28" s="45">
        <f t="shared" si="7"/>
        <v>2006.3619999999999</v>
      </c>
      <c r="T28" s="47">
        <f t="shared" si="7"/>
        <v>263.36199999999991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615126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75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'17'!D29</f>
        <v>615126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84">
        <f>S7-Q7</f>
        <v>204.608</v>
      </c>
      <c r="U7" s="66">
        <v>198</v>
      </c>
      <c r="V7" s="87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84">
        <f t="shared" ref="T8:T27" si="5">S8-Q8</f>
        <v>36.89500000000001</v>
      </c>
      <c r="U8" s="66">
        <v>108</v>
      </c>
      <c r="V8" s="87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84">
        <f t="shared" si="5"/>
        <v>281.72199999999998</v>
      </c>
      <c r="U9" s="66">
        <v>405</v>
      </c>
      <c r="V9" s="87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84">
        <f t="shared" si="5"/>
        <v>102.0975</v>
      </c>
      <c r="U10" s="66">
        <v>72</v>
      </c>
      <c r="V10" s="87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84">
        <f t="shared" si="5"/>
        <v>224.28399999999999</v>
      </c>
      <c r="U11" s="66">
        <v>198</v>
      </c>
      <c r="V11" s="87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84">
        <f t="shared" si="5"/>
        <v>97.956999999999994</v>
      </c>
      <c r="U12" s="66">
        <v>108</v>
      </c>
      <c r="V12" s="87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12993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12993</v>
      </c>
      <c r="N13" s="24">
        <f t="shared" si="1"/>
        <v>12993</v>
      </c>
      <c r="O13" s="25">
        <f t="shared" si="2"/>
        <v>357.3075</v>
      </c>
      <c r="P13" s="26"/>
      <c r="Q13" s="26">
        <v>15</v>
      </c>
      <c r="R13" s="29">
        <f t="shared" si="3"/>
        <v>12620.692499999999</v>
      </c>
      <c r="S13" s="25">
        <f t="shared" si="4"/>
        <v>123.4335</v>
      </c>
      <c r="T13" s="84">
        <f t="shared" si="5"/>
        <v>108.4335</v>
      </c>
      <c r="U13" s="66">
        <v>54</v>
      </c>
      <c r="V13" s="87">
        <f t="shared" si="6"/>
        <v>12566.692499999999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84">
        <f t="shared" si="5"/>
        <v>112.209</v>
      </c>
      <c r="U14" s="66">
        <v>243</v>
      </c>
      <c r="V14" s="87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24812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24812</v>
      </c>
      <c r="N15" s="24">
        <f t="shared" si="1"/>
        <v>24812</v>
      </c>
      <c r="O15" s="25">
        <f t="shared" si="2"/>
        <v>682.33</v>
      </c>
      <c r="P15" s="26"/>
      <c r="Q15" s="26">
        <v>136</v>
      </c>
      <c r="R15" s="29">
        <f t="shared" si="3"/>
        <v>23993.67</v>
      </c>
      <c r="S15" s="25">
        <f t="shared" si="4"/>
        <v>235.714</v>
      </c>
      <c r="T15" s="84">
        <f t="shared" si="5"/>
        <v>99.713999999999999</v>
      </c>
      <c r="U15" s="66">
        <v>144</v>
      </c>
      <c r="V15" s="87">
        <f t="shared" si="6"/>
        <v>23849.67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84">
        <f t="shared" si="5"/>
        <v>24.555499999999995</v>
      </c>
      <c r="U16" s="66">
        <v>81</v>
      </c>
      <c r="V16" s="87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26819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27819</v>
      </c>
      <c r="N17" s="24">
        <f t="shared" si="1"/>
        <v>27819</v>
      </c>
      <c r="O17" s="25">
        <f t="shared" si="2"/>
        <v>765.02250000000004</v>
      </c>
      <c r="P17" s="26"/>
      <c r="Q17" s="26">
        <v>150</v>
      </c>
      <c r="R17" s="29">
        <f t="shared" si="3"/>
        <v>26903.977500000001</v>
      </c>
      <c r="S17" s="25">
        <f t="shared" si="4"/>
        <v>264.28050000000002</v>
      </c>
      <c r="T17" s="84">
        <f t="shared" si="5"/>
        <v>114.28050000000002</v>
      </c>
      <c r="U17" s="66">
        <v>216</v>
      </c>
      <c r="V17" s="87">
        <f t="shared" si="6"/>
        <v>26687.977500000001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84">
        <f t="shared" si="5"/>
        <v>15.870000000000005</v>
      </c>
      <c r="U18" s="66">
        <v>108</v>
      </c>
      <c r="V18" s="87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84">
        <f t="shared" si="5"/>
        <v>152.8425</v>
      </c>
      <c r="U19" s="66">
        <v>162</v>
      </c>
      <c r="V19" s="87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17201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17201</v>
      </c>
      <c r="N20" s="24">
        <f t="shared" si="1"/>
        <v>20066</v>
      </c>
      <c r="O20" s="25">
        <f t="shared" si="2"/>
        <v>473.02749999999997</v>
      </c>
      <c r="P20" s="26"/>
      <c r="Q20" s="26">
        <v>120</v>
      </c>
      <c r="R20" s="29">
        <f t="shared" si="3"/>
        <v>19472.9725</v>
      </c>
      <c r="S20" s="25">
        <f t="shared" si="4"/>
        <v>163.40950000000001</v>
      </c>
      <c r="T20" s="84">
        <f t="shared" si="5"/>
        <v>43.409500000000008</v>
      </c>
      <c r="U20" s="66">
        <v>108</v>
      </c>
      <c r="V20" s="87">
        <f t="shared" si="6"/>
        <v>19364.9725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84">
        <f t="shared" si="5"/>
        <v>64.770499999999998</v>
      </c>
      <c r="U21" s="66">
        <v>45</v>
      </c>
      <c r="V21" s="87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84">
        <f t="shared" si="5"/>
        <v>133.01599999999999</v>
      </c>
      <c r="U22" s="66">
        <v>110</v>
      </c>
      <c r="V22" s="87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84">
        <f t="shared" si="5"/>
        <v>56.700999999999993</v>
      </c>
      <c r="U23" s="66">
        <v>162</v>
      </c>
      <c r="V23" s="87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84">
        <f t="shared" si="5"/>
        <v>176.05700000000002</v>
      </c>
      <c r="U24" s="66">
        <v>198</v>
      </c>
      <c r="V24" s="87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84">
        <f t="shared" si="5"/>
        <v>77.119499999999988</v>
      </c>
      <c r="U25" s="66">
        <v>153</v>
      </c>
      <c r="V25" s="87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84">
        <f t="shared" si="5"/>
        <v>75.769000000000005</v>
      </c>
      <c r="U26" s="66">
        <v>117</v>
      </c>
      <c r="V26" s="87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85">
        <f t="shared" si="5"/>
        <v>78.923000000000002</v>
      </c>
      <c r="U27" s="86">
        <v>162</v>
      </c>
      <c r="V27" s="88">
        <f t="shared" si="6"/>
        <v>19964.064999999999</v>
      </c>
    </row>
    <row r="28" spans="1:22" ht="16.5" thickBot="1" x14ac:dyDescent="0.3">
      <c r="A28" s="93" t="s">
        <v>38</v>
      </c>
      <c r="B28" s="94"/>
      <c r="C28" s="95"/>
      <c r="D28" s="44">
        <f t="shared" ref="D28:E28" si="7">SUM(D7:D27)</f>
        <v>461352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466972</v>
      </c>
      <c r="N28" s="64">
        <f t="shared" si="8"/>
        <v>492040</v>
      </c>
      <c r="O28" s="65">
        <f t="shared" si="8"/>
        <v>12841.730000000001</v>
      </c>
      <c r="P28" s="64">
        <f t="shared" si="8"/>
        <v>-9362</v>
      </c>
      <c r="Q28" s="64">
        <f t="shared" si="8"/>
        <v>2155</v>
      </c>
      <c r="R28" s="64">
        <f t="shared" si="8"/>
        <v>477043.27</v>
      </c>
      <c r="S28" s="64">
        <f t="shared" si="8"/>
        <v>4436.2340000000004</v>
      </c>
      <c r="T28" s="64">
        <f t="shared" si="8"/>
        <v>2281.2340000000004</v>
      </c>
      <c r="U28" s="64">
        <f t="shared" si="8"/>
        <v>3152</v>
      </c>
      <c r="V28" s="64">
        <f t="shared" si="8"/>
        <v>473891.27</v>
      </c>
    </row>
    <row r="29" spans="1:22" ht="15.75" thickBot="1" x14ac:dyDescent="0.3">
      <c r="A29" s="96" t="s">
        <v>39</v>
      </c>
      <c r="B29" s="97"/>
      <c r="C29" s="98"/>
      <c r="D29" s="48">
        <f>D4+D5-D28</f>
        <v>465462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20" operator="lessThan">
      <formula>0</formula>
    </cfRule>
  </conditionalFormatting>
  <conditionalFormatting sqref="U6">
    <cfRule type="cellIs" dxfId="611" priority="19" operator="lessThan">
      <formula>0</formula>
    </cfRule>
  </conditionalFormatting>
  <conditionalFormatting sqref="V6">
    <cfRule type="cellIs" dxfId="610" priority="18" operator="lessThan">
      <formula>0</formula>
    </cfRule>
  </conditionalFormatting>
  <conditionalFormatting sqref="V6">
    <cfRule type="cellIs" dxfId="609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E17" sqref="E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77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'18'!D29</f>
        <v>465462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>
        <v>468054</v>
      </c>
      <c r="E5" s="4">
        <v>2000</v>
      </c>
      <c r="F5" s="4">
        <v>3000</v>
      </c>
      <c r="G5" s="4"/>
      <c r="H5" s="4">
        <v>10000</v>
      </c>
      <c r="I5" s="1">
        <v>500</v>
      </c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22681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22681</v>
      </c>
      <c r="N7" s="24">
        <f>D7+E7*20+F7*10+G7*9+H7*9+I7*191+J7*191+K7*182+L7*100</f>
        <v>22681</v>
      </c>
      <c r="O7" s="25">
        <f>M7*2.75%</f>
        <v>623.72749999999996</v>
      </c>
      <c r="P7" s="26"/>
      <c r="Q7" s="26">
        <v>100</v>
      </c>
      <c r="R7" s="24">
        <f>M7-(M7*2.75%)+I7*191+J7*191+K7*182+L7*100-Q7</f>
        <v>21957.272499999999</v>
      </c>
      <c r="S7" s="25">
        <f>M7*0.95%</f>
        <v>215.46949999999998</v>
      </c>
      <c r="T7" s="84">
        <f>S7-Q7</f>
        <v>115.46949999999998</v>
      </c>
      <c r="U7" s="66">
        <v>144</v>
      </c>
      <c r="V7" s="87">
        <f>R7-U7</f>
        <v>21813.272499999999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9292</v>
      </c>
      <c r="E8" s="30"/>
      <c r="F8" s="30"/>
      <c r="G8" s="30"/>
      <c r="H8" s="30"/>
      <c r="I8" s="20">
        <v>6</v>
      </c>
      <c r="J8" s="20"/>
      <c r="K8" s="20"/>
      <c r="L8" s="20"/>
      <c r="M8" s="20">
        <f t="shared" ref="M8:M27" si="0">D8+E8*20+F8*10+G8*9+H8*9</f>
        <v>9292</v>
      </c>
      <c r="N8" s="24">
        <f t="shared" ref="N8:N27" si="1">D8+E8*20+F8*10+G8*9+H8*9+I8*191+J8*191+K8*182+L8*100</f>
        <v>10438</v>
      </c>
      <c r="O8" s="25">
        <f t="shared" ref="O8:O27" si="2">M8*2.75%</f>
        <v>255.53</v>
      </c>
      <c r="P8" s="26"/>
      <c r="Q8" s="26">
        <v>80</v>
      </c>
      <c r="R8" s="24">
        <f t="shared" ref="R8:R27" si="3">M8-(M8*2.75%)+I8*191+J8*191+K8*182+L8*100-Q8</f>
        <v>10102.469999999999</v>
      </c>
      <c r="S8" s="25">
        <f t="shared" ref="S8:S27" si="4">M8*0.95%</f>
        <v>88.274000000000001</v>
      </c>
      <c r="T8" s="84">
        <f t="shared" ref="T8:T27" si="5">S8-Q8</f>
        <v>8.2740000000000009</v>
      </c>
      <c r="U8" s="66">
        <v>63</v>
      </c>
      <c r="V8" s="87">
        <f t="shared" ref="V8:V27" si="6">R8-U8</f>
        <v>10039.469999999999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44166</v>
      </c>
      <c r="E9" s="30"/>
      <c r="F9" s="30">
        <v>100</v>
      </c>
      <c r="G9" s="30">
        <v>50</v>
      </c>
      <c r="H9" s="30">
        <v>80</v>
      </c>
      <c r="I9" s="20">
        <v>2</v>
      </c>
      <c r="J9" s="20">
        <v>1</v>
      </c>
      <c r="K9" s="20"/>
      <c r="L9" s="20"/>
      <c r="M9" s="20">
        <f t="shared" si="0"/>
        <v>46336</v>
      </c>
      <c r="N9" s="24">
        <f t="shared" si="1"/>
        <v>46909</v>
      </c>
      <c r="O9" s="25">
        <f t="shared" si="2"/>
        <v>1274.24</v>
      </c>
      <c r="P9" s="26">
        <v>-7000</v>
      </c>
      <c r="Q9" s="26">
        <v>153</v>
      </c>
      <c r="R9" s="24">
        <f t="shared" si="3"/>
        <v>45481.760000000002</v>
      </c>
      <c r="S9" s="25">
        <f t="shared" si="4"/>
        <v>440.19200000000001</v>
      </c>
      <c r="T9" s="84">
        <f t="shared" si="5"/>
        <v>287.19200000000001</v>
      </c>
      <c r="U9" s="66">
        <v>342</v>
      </c>
      <c r="V9" s="87">
        <f t="shared" si="6"/>
        <v>45139.76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8187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8187</v>
      </c>
      <c r="N10" s="24">
        <f t="shared" si="1"/>
        <v>9142</v>
      </c>
      <c r="O10" s="25">
        <f t="shared" si="2"/>
        <v>225.14250000000001</v>
      </c>
      <c r="P10" s="26">
        <v>3000</v>
      </c>
      <c r="Q10" s="26">
        <v>29</v>
      </c>
      <c r="R10" s="24">
        <f t="shared" si="3"/>
        <v>8887.8575000000001</v>
      </c>
      <c r="S10" s="25">
        <f t="shared" si="4"/>
        <v>77.776499999999999</v>
      </c>
      <c r="T10" s="84">
        <f t="shared" si="5"/>
        <v>48.776499999999999</v>
      </c>
      <c r="U10" s="66">
        <v>18</v>
      </c>
      <c r="V10" s="87">
        <f t="shared" si="6"/>
        <v>8869.8575000000001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16604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19304</v>
      </c>
      <c r="N11" s="24">
        <f t="shared" si="1"/>
        <v>19304</v>
      </c>
      <c r="O11" s="25">
        <f t="shared" si="2"/>
        <v>530.86</v>
      </c>
      <c r="P11" s="26">
        <v>-1000</v>
      </c>
      <c r="Q11" s="26">
        <v>34</v>
      </c>
      <c r="R11" s="24">
        <f t="shared" si="3"/>
        <v>18739.14</v>
      </c>
      <c r="S11" s="25">
        <f t="shared" si="4"/>
        <v>183.38800000000001</v>
      </c>
      <c r="T11" s="84">
        <f t="shared" si="5"/>
        <v>149.38800000000001</v>
      </c>
      <c r="U11" s="66">
        <v>99</v>
      </c>
      <c r="V11" s="87">
        <f t="shared" si="6"/>
        <v>18640.14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10406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10406</v>
      </c>
      <c r="N12" s="24">
        <f t="shared" si="1"/>
        <v>10406</v>
      </c>
      <c r="O12" s="25">
        <f t="shared" si="2"/>
        <v>286.16500000000002</v>
      </c>
      <c r="P12" s="26">
        <v>2000</v>
      </c>
      <c r="Q12" s="26">
        <v>39</v>
      </c>
      <c r="R12" s="24">
        <f t="shared" si="3"/>
        <v>10080.834999999999</v>
      </c>
      <c r="S12" s="25">
        <f t="shared" si="4"/>
        <v>98.856999999999999</v>
      </c>
      <c r="T12" s="84">
        <f t="shared" si="5"/>
        <v>59.856999999999999</v>
      </c>
      <c r="U12" s="66">
        <v>81</v>
      </c>
      <c r="V12" s="87">
        <f t="shared" si="6"/>
        <v>9999.8349999999991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11051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11051</v>
      </c>
      <c r="N13" s="24">
        <f t="shared" si="1"/>
        <v>11051</v>
      </c>
      <c r="O13" s="25">
        <f t="shared" si="2"/>
        <v>303.90249999999997</v>
      </c>
      <c r="P13" s="26"/>
      <c r="Q13" s="26"/>
      <c r="R13" s="24">
        <f t="shared" si="3"/>
        <v>10747.0975</v>
      </c>
      <c r="S13" s="25">
        <f t="shared" si="4"/>
        <v>104.9845</v>
      </c>
      <c r="T13" s="84">
        <f t="shared" si="5"/>
        <v>104.9845</v>
      </c>
      <c r="U13" s="66">
        <v>36</v>
      </c>
      <c r="V13" s="87">
        <f t="shared" si="6"/>
        <v>10711.0975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46574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46574</v>
      </c>
      <c r="N14" s="24">
        <f t="shared" si="1"/>
        <v>46574</v>
      </c>
      <c r="O14" s="25">
        <f t="shared" si="2"/>
        <v>1280.7850000000001</v>
      </c>
      <c r="P14" s="26"/>
      <c r="Q14" s="26">
        <v>247</v>
      </c>
      <c r="R14" s="24">
        <f t="shared" si="3"/>
        <v>45046.214999999997</v>
      </c>
      <c r="S14" s="25">
        <f t="shared" si="4"/>
        <v>442.45299999999997</v>
      </c>
      <c r="T14" s="84">
        <f t="shared" si="5"/>
        <v>195.45299999999997</v>
      </c>
      <c r="U14" s="66">
        <v>396</v>
      </c>
      <c r="V14" s="87">
        <f t="shared" si="6"/>
        <v>44650.214999999997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38270</v>
      </c>
      <c r="E15" s="30">
        <v>20</v>
      </c>
      <c r="F15" s="30">
        <v>40</v>
      </c>
      <c r="G15" s="30"/>
      <c r="H15" s="30">
        <v>80</v>
      </c>
      <c r="I15" s="20">
        <v>7</v>
      </c>
      <c r="J15" s="20">
        <v>2</v>
      </c>
      <c r="K15" s="20">
        <v>2</v>
      </c>
      <c r="L15" s="20"/>
      <c r="M15" s="20">
        <f t="shared" si="0"/>
        <v>39790</v>
      </c>
      <c r="N15" s="24">
        <f t="shared" si="1"/>
        <v>41873</v>
      </c>
      <c r="O15" s="25">
        <f t="shared" si="2"/>
        <v>1094.2249999999999</v>
      </c>
      <c r="P15" s="26">
        <v>34650</v>
      </c>
      <c r="Q15" s="26">
        <v>170</v>
      </c>
      <c r="R15" s="24">
        <f t="shared" si="3"/>
        <v>40608.775000000001</v>
      </c>
      <c r="S15" s="25">
        <f t="shared" si="4"/>
        <v>378.005</v>
      </c>
      <c r="T15" s="84">
        <f t="shared" si="5"/>
        <v>208.005</v>
      </c>
      <c r="U15" s="66">
        <v>279</v>
      </c>
      <c r="V15" s="87">
        <f t="shared" si="6"/>
        <v>40329.775000000001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64288</v>
      </c>
      <c r="E16" s="30"/>
      <c r="F16" s="30"/>
      <c r="G16" s="30"/>
      <c r="H16" s="30">
        <v>250</v>
      </c>
      <c r="I16" s="20">
        <v>1</v>
      </c>
      <c r="J16" s="20"/>
      <c r="K16" s="20"/>
      <c r="L16" s="20"/>
      <c r="M16" s="20">
        <f t="shared" si="0"/>
        <v>66538</v>
      </c>
      <c r="N16" s="24">
        <f t="shared" si="1"/>
        <v>66729</v>
      </c>
      <c r="O16" s="25">
        <f t="shared" si="2"/>
        <v>1829.7950000000001</v>
      </c>
      <c r="P16" s="26">
        <v>-23600</v>
      </c>
      <c r="Q16" s="26">
        <v>368</v>
      </c>
      <c r="R16" s="24">
        <f t="shared" si="3"/>
        <v>64531.205000000002</v>
      </c>
      <c r="S16" s="25">
        <f t="shared" si="4"/>
        <v>632.11099999999999</v>
      </c>
      <c r="T16" s="84">
        <f t="shared" si="5"/>
        <v>264.11099999999999</v>
      </c>
      <c r="U16" s="66">
        <v>531</v>
      </c>
      <c r="V16" s="87">
        <f t="shared" si="6"/>
        <v>64000.205000000002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17460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17460</v>
      </c>
      <c r="N17" s="24">
        <f t="shared" si="1"/>
        <v>17460</v>
      </c>
      <c r="O17" s="25">
        <f t="shared" si="2"/>
        <v>480.15</v>
      </c>
      <c r="P17" s="26">
        <v>2000</v>
      </c>
      <c r="Q17" s="26">
        <v>100</v>
      </c>
      <c r="R17" s="24">
        <f t="shared" si="3"/>
        <v>16879.849999999999</v>
      </c>
      <c r="S17" s="25">
        <f t="shared" si="4"/>
        <v>165.87</v>
      </c>
      <c r="T17" s="84">
        <f t="shared" si="5"/>
        <v>65.87</v>
      </c>
      <c r="U17" s="66">
        <v>100</v>
      </c>
      <c r="V17" s="87">
        <f t="shared" si="6"/>
        <v>16779.849999999999</v>
      </c>
    </row>
    <row r="18" spans="1:23" ht="15.75" x14ac:dyDescent="0.25">
      <c r="A18" s="28">
        <v>12</v>
      </c>
      <c r="B18" s="20">
        <v>1908446145</v>
      </c>
      <c r="C18" s="31" t="s">
        <v>76</v>
      </c>
      <c r="D18" s="29">
        <v>16076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16076</v>
      </c>
      <c r="N18" s="24">
        <f t="shared" si="1"/>
        <v>16076</v>
      </c>
      <c r="O18" s="25">
        <f t="shared" si="2"/>
        <v>442.09</v>
      </c>
      <c r="P18" s="26"/>
      <c r="Q18" s="26">
        <v>100</v>
      </c>
      <c r="R18" s="24">
        <f t="shared" si="3"/>
        <v>15533.91</v>
      </c>
      <c r="S18" s="25">
        <f t="shared" si="4"/>
        <v>152.72200000000001</v>
      </c>
      <c r="T18" s="84">
        <f t="shared" si="5"/>
        <v>52.722000000000008</v>
      </c>
      <c r="U18" s="66">
        <v>90</v>
      </c>
      <c r="V18" s="87">
        <f t="shared" si="6"/>
        <v>15443.91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13356</v>
      </c>
      <c r="E19" s="30"/>
      <c r="F19" s="30"/>
      <c r="G19" s="30">
        <v>10</v>
      </c>
      <c r="H19" s="30">
        <v>70</v>
      </c>
      <c r="I19" s="20"/>
      <c r="J19" s="20"/>
      <c r="K19" s="20"/>
      <c r="L19" s="20"/>
      <c r="M19" s="20">
        <f t="shared" si="0"/>
        <v>14076</v>
      </c>
      <c r="N19" s="24">
        <f t="shared" si="1"/>
        <v>14076</v>
      </c>
      <c r="O19" s="25">
        <f t="shared" si="2"/>
        <v>387.09</v>
      </c>
      <c r="P19" s="26"/>
      <c r="Q19" s="26">
        <v>100</v>
      </c>
      <c r="R19" s="24">
        <f t="shared" si="3"/>
        <v>13588.91</v>
      </c>
      <c r="S19" s="25">
        <f t="shared" si="4"/>
        <v>133.72200000000001</v>
      </c>
      <c r="T19" s="84">
        <f t="shared" si="5"/>
        <v>33.722000000000008</v>
      </c>
      <c r="U19" s="66">
        <v>72</v>
      </c>
      <c r="V19" s="87">
        <f t="shared" si="6"/>
        <v>13516.91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10668</v>
      </c>
      <c r="E20" s="30">
        <v>50</v>
      </c>
      <c r="F20" s="30"/>
      <c r="G20" s="30"/>
      <c r="H20" s="30"/>
      <c r="I20" s="20"/>
      <c r="J20" s="20"/>
      <c r="K20" s="20"/>
      <c r="L20" s="20"/>
      <c r="M20" s="20">
        <f t="shared" si="0"/>
        <v>11668</v>
      </c>
      <c r="N20" s="24">
        <f t="shared" si="1"/>
        <v>11668</v>
      </c>
      <c r="O20" s="25">
        <f t="shared" si="2"/>
        <v>320.87</v>
      </c>
      <c r="P20" s="26"/>
      <c r="Q20" s="26">
        <v>120</v>
      </c>
      <c r="R20" s="24">
        <f t="shared" si="3"/>
        <v>11227.13</v>
      </c>
      <c r="S20" s="25">
        <f t="shared" si="4"/>
        <v>110.846</v>
      </c>
      <c r="T20" s="84">
        <f t="shared" si="5"/>
        <v>-9.1539999999999964</v>
      </c>
      <c r="U20" s="66">
        <v>54</v>
      </c>
      <c r="V20" s="87">
        <f t="shared" si="6"/>
        <v>11173.13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9885</v>
      </c>
      <c r="E21" s="30"/>
      <c r="F21" s="30">
        <v>60</v>
      </c>
      <c r="G21" s="30"/>
      <c r="H21" s="30"/>
      <c r="I21" s="20">
        <v>5</v>
      </c>
      <c r="J21" s="20"/>
      <c r="K21" s="20"/>
      <c r="L21" s="20"/>
      <c r="M21" s="20">
        <f t="shared" si="0"/>
        <v>10485</v>
      </c>
      <c r="N21" s="24">
        <f t="shared" si="1"/>
        <v>11440</v>
      </c>
      <c r="O21" s="25">
        <f t="shared" si="2"/>
        <v>288.33749999999998</v>
      </c>
      <c r="P21" s="26">
        <v>-88</v>
      </c>
      <c r="Q21" s="26">
        <v>20</v>
      </c>
      <c r="R21" s="24">
        <f t="shared" si="3"/>
        <v>11131.6625</v>
      </c>
      <c r="S21" s="25">
        <f t="shared" si="4"/>
        <v>99.607500000000002</v>
      </c>
      <c r="T21" s="84">
        <f t="shared" si="5"/>
        <v>79.607500000000002</v>
      </c>
      <c r="U21" s="66">
        <v>45</v>
      </c>
      <c r="V21" s="87">
        <f t="shared" si="6"/>
        <v>11086.6625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56340</v>
      </c>
      <c r="E22" s="30">
        <v>200</v>
      </c>
      <c r="F22" s="30">
        <v>200</v>
      </c>
      <c r="G22" s="20"/>
      <c r="H22" s="30"/>
      <c r="I22" s="20">
        <v>20</v>
      </c>
      <c r="J22" s="20"/>
      <c r="K22" s="20"/>
      <c r="L22" s="20"/>
      <c r="M22" s="20">
        <f t="shared" si="0"/>
        <v>62340</v>
      </c>
      <c r="N22" s="24">
        <f t="shared" si="1"/>
        <v>66160</v>
      </c>
      <c r="O22" s="25">
        <f t="shared" si="2"/>
        <v>1714.35</v>
      </c>
      <c r="P22" s="26"/>
      <c r="Q22" s="26">
        <v>150</v>
      </c>
      <c r="R22" s="24">
        <f t="shared" si="3"/>
        <v>64295.65</v>
      </c>
      <c r="S22" s="25">
        <f t="shared" si="4"/>
        <v>592.23</v>
      </c>
      <c r="T22" s="84">
        <f t="shared" si="5"/>
        <v>442.23</v>
      </c>
      <c r="U22" s="66">
        <v>396</v>
      </c>
      <c r="V22" s="87">
        <f t="shared" si="6"/>
        <v>63899.65</v>
      </c>
      <c r="W22">
        <v>59848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10039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10039</v>
      </c>
      <c r="N23" s="24">
        <f t="shared" si="1"/>
        <v>10039</v>
      </c>
      <c r="O23" s="25">
        <f t="shared" si="2"/>
        <v>276.07249999999999</v>
      </c>
      <c r="P23" s="26"/>
      <c r="Q23" s="26">
        <v>90</v>
      </c>
      <c r="R23" s="24">
        <f t="shared" si="3"/>
        <v>9672.9274999999998</v>
      </c>
      <c r="S23" s="25">
        <f t="shared" si="4"/>
        <v>95.370499999999993</v>
      </c>
      <c r="T23" s="84">
        <f t="shared" si="5"/>
        <v>5.3704999999999927</v>
      </c>
      <c r="U23" s="66">
        <v>45</v>
      </c>
      <c r="V23" s="87">
        <f t="shared" si="6"/>
        <v>9627.9274999999998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64405</v>
      </c>
      <c r="E24" s="30"/>
      <c r="F24" s="30"/>
      <c r="G24" s="30"/>
      <c r="H24" s="30">
        <v>20</v>
      </c>
      <c r="I24" s="20">
        <v>23</v>
      </c>
      <c r="J24" s="20"/>
      <c r="K24" s="20">
        <v>5</v>
      </c>
      <c r="L24" s="20"/>
      <c r="M24" s="20">
        <f t="shared" si="0"/>
        <v>64585</v>
      </c>
      <c r="N24" s="24">
        <f t="shared" si="1"/>
        <v>69888</v>
      </c>
      <c r="O24" s="25">
        <f t="shared" si="2"/>
        <v>1776.0875000000001</v>
      </c>
      <c r="P24" s="26">
        <v>5000</v>
      </c>
      <c r="Q24" s="26">
        <v>172</v>
      </c>
      <c r="R24" s="24">
        <f t="shared" si="3"/>
        <v>67939.912500000006</v>
      </c>
      <c r="S24" s="25">
        <f t="shared" si="4"/>
        <v>613.5575</v>
      </c>
      <c r="T24" s="84">
        <f t="shared" si="5"/>
        <v>441.5575</v>
      </c>
      <c r="U24" s="66">
        <v>540</v>
      </c>
      <c r="V24" s="87">
        <f t="shared" si="6"/>
        <v>67399.912500000006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19043</v>
      </c>
      <c r="E25" s="30">
        <v>20</v>
      </c>
      <c r="F25" s="30">
        <v>20</v>
      </c>
      <c r="G25" s="30"/>
      <c r="H25" s="30">
        <v>110</v>
      </c>
      <c r="I25" s="20">
        <v>2</v>
      </c>
      <c r="J25" s="20"/>
      <c r="K25" s="20"/>
      <c r="L25" s="20"/>
      <c r="M25" s="20">
        <f t="shared" si="0"/>
        <v>20633</v>
      </c>
      <c r="N25" s="24">
        <f t="shared" si="1"/>
        <v>21015</v>
      </c>
      <c r="O25" s="25">
        <f t="shared" si="2"/>
        <v>567.40750000000003</v>
      </c>
      <c r="P25" s="26"/>
      <c r="Q25" s="26">
        <v>105</v>
      </c>
      <c r="R25" s="24">
        <f t="shared" si="3"/>
        <v>20342.592499999999</v>
      </c>
      <c r="S25" s="25">
        <f t="shared" si="4"/>
        <v>196.01349999999999</v>
      </c>
      <c r="T25" s="84">
        <f t="shared" si="5"/>
        <v>91.013499999999993</v>
      </c>
      <c r="U25" s="66">
        <v>153</v>
      </c>
      <c r="V25" s="87">
        <f t="shared" si="6"/>
        <v>20189.592499999999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16724</v>
      </c>
      <c r="E26" s="29">
        <v>30</v>
      </c>
      <c r="F26" s="30">
        <v>50</v>
      </c>
      <c r="G26" s="30"/>
      <c r="H26" s="30">
        <v>250</v>
      </c>
      <c r="I26" s="20"/>
      <c r="J26" s="20"/>
      <c r="K26" s="20"/>
      <c r="L26" s="20"/>
      <c r="M26" s="20">
        <f t="shared" si="0"/>
        <v>20074</v>
      </c>
      <c r="N26" s="24">
        <f t="shared" si="1"/>
        <v>20074</v>
      </c>
      <c r="O26" s="25">
        <f t="shared" si="2"/>
        <v>552.03499999999997</v>
      </c>
      <c r="P26" s="26">
        <v>-1500</v>
      </c>
      <c r="Q26" s="26">
        <v>80</v>
      </c>
      <c r="R26" s="24">
        <f t="shared" si="3"/>
        <v>19441.965</v>
      </c>
      <c r="S26" s="25">
        <f t="shared" si="4"/>
        <v>190.703</v>
      </c>
      <c r="T26" s="84">
        <f t="shared" si="5"/>
        <v>110.703</v>
      </c>
      <c r="U26" s="66">
        <v>117</v>
      </c>
      <c r="V26" s="87">
        <f t="shared" si="6"/>
        <v>19324.965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18060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18060</v>
      </c>
      <c r="N27" s="40">
        <f t="shared" si="1"/>
        <v>18060</v>
      </c>
      <c r="O27" s="25">
        <f t="shared" si="2"/>
        <v>496.65</v>
      </c>
      <c r="P27" s="41">
        <v>36000</v>
      </c>
      <c r="Q27" s="41">
        <v>150</v>
      </c>
      <c r="R27" s="24">
        <f t="shared" si="3"/>
        <v>17413.349999999999</v>
      </c>
      <c r="S27" s="42">
        <f t="shared" si="4"/>
        <v>171.57</v>
      </c>
      <c r="T27" s="85">
        <f t="shared" si="5"/>
        <v>21.569999999999993</v>
      </c>
      <c r="U27" s="66">
        <v>144</v>
      </c>
      <c r="V27" s="88">
        <f t="shared" si="6"/>
        <v>17269.349999999999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523575</v>
      </c>
      <c r="E28" s="45">
        <f t="shared" si="7"/>
        <v>320</v>
      </c>
      <c r="F28" s="45">
        <f t="shared" ref="F28:V28" si="8">SUM(F7:F27)</f>
        <v>470</v>
      </c>
      <c r="G28" s="45">
        <f t="shared" si="8"/>
        <v>60</v>
      </c>
      <c r="H28" s="45">
        <f t="shared" si="8"/>
        <v>1160</v>
      </c>
      <c r="I28" s="45">
        <f t="shared" si="8"/>
        <v>71</v>
      </c>
      <c r="J28" s="45">
        <f t="shared" si="8"/>
        <v>3</v>
      </c>
      <c r="K28" s="45">
        <f t="shared" si="8"/>
        <v>7</v>
      </c>
      <c r="L28" s="45">
        <f t="shared" si="8"/>
        <v>0</v>
      </c>
      <c r="M28" s="89">
        <f t="shared" si="8"/>
        <v>545655</v>
      </c>
      <c r="N28" s="89">
        <f t="shared" si="8"/>
        <v>561063</v>
      </c>
      <c r="O28" s="90">
        <f t="shared" si="8"/>
        <v>15005.512499999999</v>
      </c>
      <c r="P28" s="89">
        <f t="shared" si="8"/>
        <v>49462</v>
      </c>
      <c r="Q28" s="89">
        <f t="shared" si="8"/>
        <v>2407</v>
      </c>
      <c r="R28" s="89">
        <f t="shared" si="8"/>
        <v>543650.48749999993</v>
      </c>
      <c r="S28" s="89">
        <f t="shared" si="8"/>
        <v>5183.7225000000008</v>
      </c>
      <c r="T28" s="91">
        <f t="shared" si="8"/>
        <v>2776.7224999999999</v>
      </c>
      <c r="U28" s="91">
        <f t="shared" si="8"/>
        <v>3745</v>
      </c>
      <c r="V28" s="64">
        <f t="shared" si="8"/>
        <v>539905.48750000005</v>
      </c>
    </row>
    <row r="29" spans="1:23" ht="15.75" thickBot="1" x14ac:dyDescent="0.3">
      <c r="A29" s="96" t="s">
        <v>39</v>
      </c>
      <c r="B29" s="97"/>
      <c r="C29" s="98"/>
      <c r="D29" s="48">
        <f>D4+D5-D28</f>
        <v>409941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23645</v>
      </c>
      <c r="I29" s="48">
        <f t="shared" si="9"/>
        <v>1584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20" operator="lessThan">
      <formula>0</formula>
    </cfRule>
  </conditionalFormatting>
  <conditionalFormatting sqref="U6">
    <cfRule type="cellIs" dxfId="564" priority="19" operator="lessThan">
      <formula>0</formula>
    </cfRule>
  </conditionalFormatting>
  <conditionalFormatting sqref="V6">
    <cfRule type="cellIs" dxfId="563" priority="18" operator="lessThan">
      <formula>0</formula>
    </cfRule>
  </conditionalFormatting>
  <conditionalFormatting sqref="V6">
    <cfRule type="cellIs" dxfId="562" priority="17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3" activePane="bottomLeft" state="frozen"/>
      <selection activeCell="F28" sqref="F28"/>
      <selection pane="bottomLeft" activeCell="I19" sqref="I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2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2" ht="18.75" x14ac:dyDescent="0.25">
      <c r="A3" s="103" t="s">
        <v>79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2" x14ac:dyDescent="0.25">
      <c r="A4" s="107" t="s">
        <v>1</v>
      </c>
      <c r="B4" s="107"/>
      <c r="C4" s="1"/>
      <c r="D4" s="2">
        <f>'19'!D29</f>
        <v>409941</v>
      </c>
      <c r="E4" s="2">
        <f>'19'!E29</f>
        <v>5520</v>
      </c>
      <c r="F4" s="2">
        <f>'19'!F29</f>
        <v>12770</v>
      </c>
      <c r="G4" s="2">
        <f>'19'!G29</f>
        <v>860</v>
      </c>
      <c r="H4" s="2">
        <f>'19'!H29</f>
        <v>23645</v>
      </c>
      <c r="I4" s="2">
        <f>'19'!I29</f>
        <v>1584</v>
      </c>
      <c r="J4" s="2">
        <f>'19'!J29</f>
        <v>548</v>
      </c>
      <c r="K4" s="2">
        <f>'19'!K29</f>
        <v>326</v>
      </c>
      <c r="L4" s="2">
        <f>'19'!L29</f>
        <v>0</v>
      </c>
      <c r="M4" s="3"/>
      <c r="N4" s="113"/>
      <c r="O4" s="114"/>
      <c r="P4" s="114"/>
      <c r="Q4" s="114"/>
      <c r="R4" s="114"/>
      <c r="S4" s="114"/>
      <c r="T4" s="114"/>
      <c r="U4" s="114"/>
      <c r="V4" s="115"/>
    </row>
    <row r="5" spans="1:22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3"/>
      <c r="O5" s="114"/>
      <c r="P5" s="114"/>
      <c r="Q5" s="114"/>
      <c r="R5" s="114"/>
      <c r="S5" s="114"/>
      <c r="T5" s="114"/>
      <c r="U5" s="114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3" t="s">
        <v>22</v>
      </c>
      <c r="U6" s="83" t="s">
        <v>64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/>
      <c r="R7" s="24">
        <f>M7-(M7*2.75%)+I7*191+J7*191+K7*182+L7*100-Q7</f>
        <v>12750.4475</v>
      </c>
      <c r="S7" s="25">
        <f>M7*0.95%</f>
        <v>124.55449999999999</v>
      </c>
      <c r="T7" s="84">
        <f>S7-Q7</f>
        <v>124.55449999999999</v>
      </c>
      <c r="U7" s="66">
        <v>99</v>
      </c>
      <c r="V7" s="67">
        <f>R7-U7</f>
        <v>12651.4475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6000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6000</v>
      </c>
      <c r="N8" s="24">
        <f t="shared" ref="N8:N27" si="1">D8+E8*20+F8*10+G8*9+H8*9+I8*191+J8*191+K8*182+L8*100</f>
        <v>6000</v>
      </c>
      <c r="O8" s="25">
        <f t="shared" ref="O8:O27" si="2">M8*2.75%</f>
        <v>165</v>
      </c>
      <c r="P8" s="26"/>
      <c r="Q8" s="26"/>
      <c r="R8" s="24">
        <f t="shared" ref="R8:R27" si="3">M8-(M8*2.75%)+I8*191+J8*191+K8*182+L8*100-Q8</f>
        <v>5835</v>
      </c>
      <c r="S8" s="25">
        <f t="shared" ref="S8:S27" si="4">M8*0.95%</f>
        <v>57</v>
      </c>
      <c r="T8" s="84">
        <f t="shared" ref="T8:T27" si="5">S8-Q8</f>
        <v>57</v>
      </c>
      <c r="U8" s="66">
        <v>36</v>
      </c>
      <c r="V8" s="67">
        <f t="shared" ref="V8:V27" si="6">R8-U8</f>
        <v>5799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19703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19703</v>
      </c>
      <c r="N9" s="24">
        <f t="shared" si="1"/>
        <v>19703</v>
      </c>
      <c r="O9" s="25">
        <f t="shared" si="2"/>
        <v>541.83249999999998</v>
      </c>
      <c r="P9" s="26"/>
      <c r="Q9" s="26"/>
      <c r="R9" s="24">
        <f t="shared" si="3"/>
        <v>19161.1675</v>
      </c>
      <c r="S9" s="25">
        <f t="shared" si="4"/>
        <v>187.17849999999999</v>
      </c>
      <c r="T9" s="84">
        <f t="shared" si="5"/>
        <v>187.17849999999999</v>
      </c>
      <c r="U9" s="66">
        <v>171</v>
      </c>
      <c r="V9" s="67">
        <f t="shared" si="6"/>
        <v>18990.1675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4626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4626</v>
      </c>
      <c r="N10" s="24">
        <f t="shared" si="1"/>
        <v>4626</v>
      </c>
      <c r="O10" s="25">
        <f t="shared" si="2"/>
        <v>127.215</v>
      </c>
      <c r="P10" s="26"/>
      <c r="Q10" s="26"/>
      <c r="R10" s="24">
        <f t="shared" si="3"/>
        <v>4498.7849999999999</v>
      </c>
      <c r="S10" s="25">
        <f t="shared" si="4"/>
        <v>43.946999999999996</v>
      </c>
      <c r="T10" s="84">
        <f t="shared" si="5"/>
        <v>43.946999999999996</v>
      </c>
      <c r="U10" s="66"/>
      <c r="V10" s="67">
        <f t="shared" si="6"/>
        <v>4498.7849999999999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7373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7373</v>
      </c>
      <c r="N11" s="24">
        <f t="shared" si="1"/>
        <v>7373</v>
      </c>
      <c r="O11" s="25">
        <f t="shared" si="2"/>
        <v>202.75749999999999</v>
      </c>
      <c r="P11" s="26"/>
      <c r="Q11" s="26"/>
      <c r="R11" s="24">
        <f t="shared" si="3"/>
        <v>7170.2425000000003</v>
      </c>
      <c r="S11" s="25">
        <f t="shared" si="4"/>
        <v>70.043499999999995</v>
      </c>
      <c r="T11" s="84">
        <f t="shared" si="5"/>
        <v>70.043499999999995</v>
      </c>
      <c r="U11" s="66">
        <v>54</v>
      </c>
      <c r="V11" s="67">
        <f t="shared" si="6"/>
        <v>7116.2425000000003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5000</v>
      </c>
      <c r="N12" s="24">
        <f t="shared" si="1"/>
        <v>5000</v>
      </c>
      <c r="O12" s="25">
        <f t="shared" si="2"/>
        <v>137.5</v>
      </c>
      <c r="P12" s="26"/>
      <c r="Q12" s="26"/>
      <c r="R12" s="24">
        <f t="shared" si="3"/>
        <v>4862.5</v>
      </c>
      <c r="S12" s="25">
        <f t="shared" si="4"/>
        <v>47.5</v>
      </c>
      <c r="T12" s="84">
        <f t="shared" si="5"/>
        <v>47.5</v>
      </c>
      <c r="U12" s="66"/>
      <c r="V12" s="67">
        <f t="shared" si="6"/>
        <v>4862.5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5000</v>
      </c>
      <c r="N13" s="24">
        <f t="shared" si="1"/>
        <v>5000</v>
      </c>
      <c r="O13" s="25">
        <f t="shared" si="2"/>
        <v>137.5</v>
      </c>
      <c r="P13" s="26"/>
      <c r="Q13" s="26"/>
      <c r="R13" s="24">
        <f t="shared" si="3"/>
        <v>4862.5</v>
      </c>
      <c r="S13" s="25">
        <f t="shared" si="4"/>
        <v>47.5</v>
      </c>
      <c r="T13" s="84">
        <f t="shared" si="5"/>
        <v>47.5</v>
      </c>
      <c r="U13" s="66"/>
      <c r="V13" s="67">
        <f t="shared" si="6"/>
        <v>4862.5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15555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15555</v>
      </c>
      <c r="N14" s="24">
        <f t="shared" si="1"/>
        <v>15555</v>
      </c>
      <c r="O14" s="25">
        <f t="shared" si="2"/>
        <v>427.76249999999999</v>
      </c>
      <c r="P14" s="26"/>
      <c r="Q14" s="26"/>
      <c r="R14" s="24">
        <f t="shared" si="3"/>
        <v>15127.237499999999</v>
      </c>
      <c r="S14" s="25">
        <f t="shared" si="4"/>
        <v>147.77250000000001</v>
      </c>
      <c r="T14" s="84">
        <f t="shared" si="5"/>
        <v>147.77250000000001</v>
      </c>
      <c r="U14" s="66">
        <v>135</v>
      </c>
      <c r="V14" s="67">
        <f t="shared" si="6"/>
        <v>14992.237499999999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15000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15000</v>
      </c>
      <c r="N15" s="24">
        <f t="shared" si="1"/>
        <v>15000</v>
      </c>
      <c r="O15" s="25">
        <f t="shared" si="2"/>
        <v>412.5</v>
      </c>
      <c r="P15" s="26"/>
      <c r="Q15" s="26">
        <v>98</v>
      </c>
      <c r="R15" s="24">
        <f t="shared" si="3"/>
        <v>14489.5</v>
      </c>
      <c r="S15" s="25">
        <f t="shared" si="4"/>
        <v>142.5</v>
      </c>
      <c r="T15" s="84">
        <f t="shared" si="5"/>
        <v>44.5</v>
      </c>
      <c r="U15" s="66">
        <v>90</v>
      </c>
      <c r="V15" s="67">
        <f t="shared" si="6"/>
        <v>14399.5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17225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17225</v>
      </c>
      <c r="N16" s="24">
        <f t="shared" si="1"/>
        <v>17225</v>
      </c>
      <c r="O16" s="25">
        <f t="shared" si="2"/>
        <v>473.6875</v>
      </c>
      <c r="P16" s="26"/>
      <c r="Q16" s="26"/>
      <c r="R16" s="24">
        <f t="shared" si="3"/>
        <v>16751.3125</v>
      </c>
      <c r="S16" s="25">
        <f t="shared" si="4"/>
        <v>163.63749999999999</v>
      </c>
      <c r="T16" s="84">
        <f t="shared" si="5"/>
        <v>163.63749999999999</v>
      </c>
      <c r="U16" s="66">
        <v>126</v>
      </c>
      <c r="V16" s="67">
        <f t="shared" si="6"/>
        <v>16625.3125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10370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10370</v>
      </c>
      <c r="N17" s="24">
        <f t="shared" si="1"/>
        <v>10370</v>
      </c>
      <c r="O17" s="25">
        <f t="shared" si="2"/>
        <v>285.17500000000001</v>
      </c>
      <c r="P17" s="26"/>
      <c r="Q17" s="26"/>
      <c r="R17" s="24">
        <f t="shared" si="3"/>
        <v>10084.825000000001</v>
      </c>
      <c r="S17" s="25">
        <f t="shared" si="4"/>
        <v>98.515000000000001</v>
      </c>
      <c r="T17" s="84">
        <f t="shared" si="5"/>
        <v>98.515000000000001</v>
      </c>
      <c r="U17" s="66">
        <v>90</v>
      </c>
      <c r="V17" s="67">
        <f t="shared" si="6"/>
        <v>9994.8250000000007</v>
      </c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100</v>
      </c>
      <c r="R18" s="24">
        <f t="shared" si="3"/>
        <v>9625</v>
      </c>
      <c r="S18" s="25">
        <f t="shared" si="4"/>
        <v>95</v>
      </c>
      <c r="T18" s="84">
        <f t="shared" si="5"/>
        <v>-5</v>
      </c>
      <c r="U18" s="66"/>
      <c r="V18" s="67">
        <f t="shared" si="6"/>
        <v>9625</v>
      </c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7738</v>
      </c>
      <c r="E19" s="30"/>
      <c r="F19" s="30"/>
      <c r="G19" s="30"/>
      <c r="H19" s="30">
        <v>20</v>
      </c>
      <c r="I19" s="20">
        <v>12</v>
      </c>
      <c r="J19" s="20"/>
      <c r="K19" s="20"/>
      <c r="L19" s="20"/>
      <c r="M19" s="20">
        <f t="shared" si="0"/>
        <v>7918</v>
      </c>
      <c r="N19" s="24">
        <f t="shared" si="1"/>
        <v>10210</v>
      </c>
      <c r="O19" s="25">
        <f t="shared" si="2"/>
        <v>217.745</v>
      </c>
      <c r="P19" s="26"/>
      <c r="Q19" s="26"/>
      <c r="R19" s="24">
        <f t="shared" si="3"/>
        <v>9992.255000000001</v>
      </c>
      <c r="S19" s="25">
        <f t="shared" si="4"/>
        <v>75.221000000000004</v>
      </c>
      <c r="T19" s="84">
        <f t="shared" si="5"/>
        <v>75.221000000000004</v>
      </c>
      <c r="U19" s="66"/>
      <c r="V19" s="67">
        <f t="shared" si="6"/>
        <v>9992.255000000001</v>
      </c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5000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5000</v>
      </c>
      <c r="N20" s="24">
        <f t="shared" si="1"/>
        <v>5000</v>
      </c>
      <c r="O20" s="25">
        <f t="shared" si="2"/>
        <v>137.5</v>
      </c>
      <c r="P20" s="26"/>
      <c r="Q20" s="26"/>
      <c r="R20" s="24">
        <f t="shared" si="3"/>
        <v>4862.5</v>
      </c>
      <c r="S20" s="25">
        <f t="shared" si="4"/>
        <v>47.5</v>
      </c>
      <c r="T20" s="84">
        <f t="shared" si="5"/>
        <v>47.5</v>
      </c>
      <c r="U20" s="66">
        <v>27</v>
      </c>
      <c r="V20" s="67">
        <f t="shared" si="6"/>
        <v>4835.5</v>
      </c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5000</v>
      </c>
      <c r="N21" s="24">
        <f t="shared" si="1"/>
        <v>5000</v>
      </c>
      <c r="O21" s="25">
        <f t="shared" si="2"/>
        <v>137.5</v>
      </c>
      <c r="P21" s="26"/>
      <c r="Q21" s="26"/>
      <c r="R21" s="24">
        <f t="shared" si="3"/>
        <v>4862.5</v>
      </c>
      <c r="S21" s="25">
        <f t="shared" si="4"/>
        <v>47.5</v>
      </c>
      <c r="T21" s="84">
        <f t="shared" si="5"/>
        <v>47.5</v>
      </c>
      <c r="U21" s="66"/>
      <c r="V21" s="67">
        <f t="shared" si="6"/>
        <v>4862.5</v>
      </c>
      <c r="W21" t="s">
        <v>80</v>
      </c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15000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15000</v>
      </c>
      <c r="N22" s="24">
        <f t="shared" si="1"/>
        <v>15000</v>
      </c>
      <c r="O22" s="25">
        <f t="shared" si="2"/>
        <v>412.5</v>
      </c>
      <c r="P22" s="26"/>
      <c r="Q22" s="26"/>
      <c r="R22" s="24">
        <f t="shared" si="3"/>
        <v>14587.5</v>
      </c>
      <c r="S22" s="25">
        <f t="shared" si="4"/>
        <v>142.5</v>
      </c>
      <c r="T22" s="84">
        <f t="shared" si="5"/>
        <v>142.5</v>
      </c>
      <c r="U22" s="66">
        <v>18</v>
      </c>
      <c r="V22" s="67">
        <f t="shared" si="6"/>
        <v>14569.5</v>
      </c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8000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8000</v>
      </c>
      <c r="N23" s="24">
        <f t="shared" si="1"/>
        <v>8000</v>
      </c>
      <c r="O23" s="25">
        <f t="shared" si="2"/>
        <v>220</v>
      </c>
      <c r="P23" s="26"/>
      <c r="Q23" s="26"/>
      <c r="R23" s="24">
        <f t="shared" si="3"/>
        <v>7780</v>
      </c>
      <c r="S23" s="25">
        <f t="shared" si="4"/>
        <v>76</v>
      </c>
      <c r="T23" s="84">
        <f t="shared" si="5"/>
        <v>76</v>
      </c>
      <c r="U23" s="66">
        <v>63</v>
      </c>
      <c r="V23" s="67">
        <f t="shared" si="6"/>
        <v>7717</v>
      </c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20755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20755</v>
      </c>
      <c r="N24" s="24">
        <f t="shared" si="1"/>
        <v>20755</v>
      </c>
      <c r="O24" s="25">
        <f t="shared" si="2"/>
        <v>570.76250000000005</v>
      </c>
      <c r="P24" s="26"/>
      <c r="Q24" s="26"/>
      <c r="R24" s="24">
        <f t="shared" si="3"/>
        <v>20184.237499999999</v>
      </c>
      <c r="S24" s="25">
        <f t="shared" si="4"/>
        <v>197.17249999999999</v>
      </c>
      <c r="T24" s="84">
        <f t="shared" si="5"/>
        <v>197.17249999999999</v>
      </c>
      <c r="U24" s="66">
        <v>180</v>
      </c>
      <c r="V24" s="67">
        <f t="shared" si="6"/>
        <v>20004.237499999999</v>
      </c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8000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8000</v>
      </c>
      <c r="N25" s="24">
        <f t="shared" si="1"/>
        <v>8000</v>
      </c>
      <c r="O25" s="25">
        <f t="shared" si="2"/>
        <v>220</v>
      </c>
      <c r="P25" s="26"/>
      <c r="Q25" s="26"/>
      <c r="R25" s="24">
        <f t="shared" si="3"/>
        <v>7780</v>
      </c>
      <c r="S25" s="25">
        <f t="shared" si="4"/>
        <v>76</v>
      </c>
      <c r="T25" s="84">
        <f t="shared" si="5"/>
        <v>76</v>
      </c>
      <c r="U25" s="66">
        <v>54</v>
      </c>
      <c r="V25" s="67">
        <f t="shared" si="6"/>
        <v>7726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6213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6213</v>
      </c>
      <c r="N26" s="24">
        <f t="shared" si="1"/>
        <v>6213</v>
      </c>
      <c r="O26" s="25">
        <f t="shared" si="2"/>
        <v>170.85749999999999</v>
      </c>
      <c r="P26" s="26"/>
      <c r="Q26" s="26"/>
      <c r="R26" s="24">
        <f t="shared" si="3"/>
        <v>6042.1424999999999</v>
      </c>
      <c r="S26" s="25">
        <f t="shared" si="4"/>
        <v>59.023499999999999</v>
      </c>
      <c r="T26" s="84">
        <f t="shared" si="5"/>
        <v>59.023499999999999</v>
      </c>
      <c r="U26" s="66">
        <v>45</v>
      </c>
      <c r="V26" s="67">
        <f t="shared" si="6"/>
        <v>5997.1424999999999</v>
      </c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10370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10370</v>
      </c>
      <c r="N27" s="40">
        <f t="shared" si="1"/>
        <v>10370</v>
      </c>
      <c r="O27" s="25">
        <f t="shared" si="2"/>
        <v>285.17500000000001</v>
      </c>
      <c r="P27" s="41"/>
      <c r="Q27" s="41"/>
      <c r="R27" s="24">
        <f t="shared" si="3"/>
        <v>10084.825000000001</v>
      </c>
      <c r="S27" s="42">
        <f t="shared" si="4"/>
        <v>98.515000000000001</v>
      </c>
      <c r="T27" s="85">
        <f t="shared" si="5"/>
        <v>98.515000000000001</v>
      </c>
      <c r="U27" s="66">
        <v>90</v>
      </c>
      <c r="V27" s="92">
        <f t="shared" si="6"/>
        <v>9994.8250000000007</v>
      </c>
    </row>
    <row r="28" spans="1:23" ht="16.5" thickBot="1" x14ac:dyDescent="0.3">
      <c r="A28" s="93" t="s">
        <v>38</v>
      </c>
      <c r="B28" s="94"/>
      <c r="C28" s="95"/>
      <c r="D28" s="44">
        <f t="shared" ref="D28:E28" si="7">SUM(D7:D27)</f>
        <v>215039</v>
      </c>
      <c r="E28" s="45">
        <f t="shared" si="7"/>
        <v>0</v>
      </c>
      <c r="F28" s="45">
        <f t="shared" ref="F28:V28" si="8">SUM(F7:F27)</f>
        <v>0</v>
      </c>
      <c r="G28" s="45">
        <f t="shared" si="8"/>
        <v>0</v>
      </c>
      <c r="H28" s="45">
        <f t="shared" si="8"/>
        <v>20</v>
      </c>
      <c r="I28" s="45">
        <f t="shared" si="8"/>
        <v>12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89">
        <f t="shared" si="8"/>
        <v>215219</v>
      </c>
      <c r="N28" s="89">
        <f t="shared" si="8"/>
        <v>217511</v>
      </c>
      <c r="O28" s="90">
        <f t="shared" si="8"/>
        <v>5918.5225</v>
      </c>
      <c r="P28" s="89">
        <f t="shared" si="8"/>
        <v>0</v>
      </c>
      <c r="Q28" s="89">
        <f t="shared" si="8"/>
        <v>198</v>
      </c>
      <c r="R28" s="89">
        <f t="shared" si="8"/>
        <v>211394.47749999998</v>
      </c>
      <c r="S28" s="89">
        <f t="shared" si="8"/>
        <v>2044.5805</v>
      </c>
      <c r="T28" s="91">
        <f t="shared" si="8"/>
        <v>1846.5805</v>
      </c>
      <c r="U28" s="91">
        <f t="shared" si="8"/>
        <v>1278</v>
      </c>
      <c r="V28" s="64">
        <f t="shared" si="8"/>
        <v>210116.47749999998</v>
      </c>
    </row>
    <row r="29" spans="1:23" ht="15.75" thickBot="1" x14ac:dyDescent="0.3">
      <c r="A29" s="96" t="s">
        <v>39</v>
      </c>
      <c r="B29" s="97"/>
      <c r="C29" s="98"/>
      <c r="D29" s="48">
        <f>D4+D5-D28</f>
        <v>194902</v>
      </c>
      <c r="E29" s="48">
        <f t="shared" ref="E29:L29" si="9">E4+E5-E28</f>
        <v>5520</v>
      </c>
      <c r="F29" s="48">
        <f t="shared" si="9"/>
        <v>12770</v>
      </c>
      <c r="G29" s="48">
        <f t="shared" si="9"/>
        <v>860</v>
      </c>
      <c r="H29" s="48">
        <f t="shared" si="9"/>
        <v>23625</v>
      </c>
      <c r="I29" s="48">
        <f t="shared" si="9"/>
        <v>1572</v>
      </c>
      <c r="J29" s="48">
        <f t="shared" si="9"/>
        <v>548</v>
      </c>
      <c r="K29" s="48">
        <f t="shared" si="9"/>
        <v>326</v>
      </c>
      <c r="L29" s="48">
        <f t="shared" si="9"/>
        <v>0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63" operator="equal">
      <formula>212030016606640</formula>
    </cfRule>
  </conditionalFormatting>
  <conditionalFormatting sqref="D29 E4:E6 E28:K29">
    <cfRule type="cellIs" dxfId="560" priority="61" operator="equal">
      <formula>$E$4</formula>
    </cfRule>
    <cfRule type="cellIs" dxfId="559" priority="62" operator="equal">
      <formula>2120</formula>
    </cfRule>
  </conditionalFormatting>
  <conditionalFormatting sqref="D29:E29 F4:F6 F28:F29">
    <cfRule type="cellIs" dxfId="558" priority="59" operator="equal">
      <formula>$F$4</formula>
    </cfRule>
    <cfRule type="cellIs" dxfId="557" priority="60" operator="equal">
      <formula>300</formula>
    </cfRule>
  </conditionalFormatting>
  <conditionalFormatting sqref="G4:G6 G28:G29">
    <cfRule type="cellIs" dxfId="556" priority="57" operator="equal">
      <formula>$G$4</formula>
    </cfRule>
    <cfRule type="cellIs" dxfId="555" priority="58" operator="equal">
      <formula>1660</formula>
    </cfRule>
  </conditionalFormatting>
  <conditionalFormatting sqref="H4:H6 H28:H29">
    <cfRule type="cellIs" dxfId="554" priority="55" operator="equal">
      <formula>$H$4</formula>
    </cfRule>
    <cfRule type="cellIs" dxfId="553" priority="56" operator="equal">
      <formula>6640</formula>
    </cfRule>
  </conditionalFormatting>
  <conditionalFormatting sqref="T6:T28 U28:V28">
    <cfRule type="cellIs" dxfId="552" priority="54" operator="lessThan">
      <formula>0</formula>
    </cfRule>
  </conditionalFormatting>
  <conditionalFormatting sqref="T7:T27">
    <cfRule type="cellIs" dxfId="551" priority="51" operator="lessThan">
      <formula>0</formula>
    </cfRule>
    <cfRule type="cellIs" dxfId="550" priority="52" operator="lessThan">
      <formula>0</formula>
    </cfRule>
    <cfRule type="cellIs" dxfId="549" priority="53" operator="lessThan">
      <formula>0</formula>
    </cfRule>
  </conditionalFormatting>
  <conditionalFormatting sqref="E4:E6 E28:K28">
    <cfRule type="cellIs" dxfId="548" priority="50" operator="equal">
      <formula>$E$4</formula>
    </cfRule>
  </conditionalFormatting>
  <conditionalFormatting sqref="D28:D29 D6 D4:M4">
    <cfRule type="cellIs" dxfId="547" priority="49" operator="equal">
      <formula>$D$4</formula>
    </cfRule>
  </conditionalFormatting>
  <conditionalFormatting sqref="I4:I6 I28:I29">
    <cfRule type="cellIs" dxfId="546" priority="48" operator="equal">
      <formula>$I$4</formula>
    </cfRule>
  </conditionalFormatting>
  <conditionalFormatting sqref="J4:J6 J28:J29">
    <cfRule type="cellIs" dxfId="545" priority="47" operator="equal">
      <formula>$J$4</formula>
    </cfRule>
  </conditionalFormatting>
  <conditionalFormatting sqref="K4:K6 K28:K29">
    <cfRule type="cellIs" dxfId="544" priority="46" operator="equal">
      <formula>$K$4</formula>
    </cfRule>
  </conditionalFormatting>
  <conditionalFormatting sqref="M4:M6">
    <cfRule type="cellIs" dxfId="543" priority="45" operator="equal">
      <formula>$L$4</formula>
    </cfRule>
  </conditionalFormatting>
  <conditionalFormatting sqref="T7:T28 U28:V28">
    <cfRule type="cellIs" dxfId="542" priority="42" operator="lessThan">
      <formula>0</formula>
    </cfRule>
    <cfRule type="cellIs" dxfId="541" priority="43" operator="lessThan">
      <formula>0</formula>
    </cfRule>
    <cfRule type="cellIs" dxfId="540" priority="44" operator="lessThan">
      <formula>0</formula>
    </cfRule>
  </conditionalFormatting>
  <conditionalFormatting sqref="D5:K5">
    <cfRule type="cellIs" dxfId="539" priority="41" operator="greaterThan">
      <formula>0</formula>
    </cfRule>
  </conditionalFormatting>
  <conditionalFormatting sqref="T6:T28 U28:V28">
    <cfRule type="cellIs" dxfId="538" priority="40" operator="lessThan">
      <formula>0</formula>
    </cfRule>
  </conditionalFormatting>
  <conditionalFormatting sqref="T7:T27">
    <cfRule type="cellIs" dxfId="537" priority="37" operator="lessThan">
      <formula>0</formula>
    </cfRule>
    <cfRule type="cellIs" dxfId="536" priority="38" operator="lessThan">
      <formula>0</formula>
    </cfRule>
    <cfRule type="cellIs" dxfId="535" priority="39" operator="lessThan">
      <formula>0</formula>
    </cfRule>
  </conditionalFormatting>
  <conditionalFormatting sqref="T7:T28 U28:V28">
    <cfRule type="cellIs" dxfId="534" priority="34" operator="lessThan">
      <formula>0</formula>
    </cfRule>
    <cfRule type="cellIs" dxfId="533" priority="35" operator="lessThan">
      <formula>0</formula>
    </cfRule>
    <cfRule type="cellIs" dxfId="532" priority="36" operator="lessThan">
      <formula>0</formula>
    </cfRule>
  </conditionalFormatting>
  <conditionalFormatting sqref="D5:K5">
    <cfRule type="cellIs" dxfId="531" priority="33" operator="greaterThan">
      <formula>0</formula>
    </cfRule>
  </conditionalFormatting>
  <conditionalFormatting sqref="L4 L6 L28:L29">
    <cfRule type="cellIs" dxfId="530" priority="32" operator="equal">
      <formula>$L$4</formula>
    </cfRule>
  </conditionalFormatting>
  <conditionalFormatting sqref="D7:S7">
    <cfRule type="cellIs" dxfId="529" priority="31" operator="greaterThan">
      <formula>0</formula>
    </cfRule>
  </conditionalFormatting>
  <conditionalFormatting sqref="D9:S9">
    <cfRule type="cellIs" dxfId="528" priority="30" operator="greaterThan">
      <formula>0</formula>
    </cfRule>
  </conditionalFormatting>
  <conditionalFormatting sqref="D11:S11">
    <cfRule type="cellIs" dxfId="527" priority="29" operator="greaterThan">
      <formula>0</formula>
    </cfRule>
  </conditionalFormatting>
  <conditionalFormatting sqref="D13:S13">
    <cfRule type="cellIs" dxfId="526" priority="28" operator="greaterThan">
      <formula>0</formula>
    </cfRule>
  </conditionalFormatting>
  <conditionalFormatting sqref="D15:S15">
    <cfRule type="cellIs" dxfId="525" priority="27" operator="greaterThan">
      <formula>0</formula>
    </cfRule>
  </conditionalFormatting>
  <conditionalFormatting sqref="D17:S17">
    <cfRule type="cellIs" dxfId="524" priority="26" operator="greaterThan">
      <formula>0</formula>
    </cfRule>
  </conditionalFormatting>
  <conditionalFormatting sqref="D19:S19">
    <cfRule type="cellIs" dxfId="523" priority="25" operator="greaterThan">
      <formula>0</formula>
    </cfRule>
  </conditionalFormatting>
  <conditionalFormatting sqref="D21:S21">
    <cfRule type="cellIs" dxfId="522" priority="24" operator="greaterThan">
      <formula>0</formula>
    </cfRule>
  </conditionalFormatting>
  <conditionalFormatting sqref="D23:S23">
    <cfRule type="cellIs" dxfId="521" priority="23" operator="greaterThan">
      <formula>0</formula>
    </cfRule>
  </conditionalFormatting>
  <conditionalFormatting sqref="D25:S25">
    <cfRule type="cellIs" dxfId="520" priority="22" operator="greaterThan">
      <formula>0</formula>
    </cfRule>
  </conditionalFormatting>
  <conditionalFormatting sqref="D27:S27">
    <cfRule type="cellIs" dxfId="519" priority="21" operator="greaterThan">
      <formula>0</formula>
    </cfRule>
  </conditionalFormatting>
  <conditionalFormatting sqref="U6">
    <cfRule type="cellIs" dxfId="518" priority="20" operator="lessThan">
      <formula>0</formula>
    </cfRule>
  </conditionalFormatting>
  <conditionalFormatting sqref="U6">
    <cfRule type="cellIs" dxfId="517" priority="19" operator="lessThan">
      <formula>0</formula>
    </cfRule>
  </conditionalFormatting>
  <conditionalFormatting sqref="V6">
    <cfRule type="cellIs" dxfId="516" priority="18" operator="lessThan">
      <formula>0</formula>
    </cfRule>
  </conditionalFormatting>
  <conditionalFormatting sqref="V6">
    <cfRule type="cellIs" dxfId="515" priority="17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5" sqref="D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78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'20'!D29</f>
        <v>194902</v>
      </c>
      <c r="E4" s="2">
        <f>'20'!E29</f>
        <v>5520</v>
      </c>
      <c r="F4" s="2">
        <f>'20'!F29</f>
        <v>12770</v>
      </c>
      <c r="G4" s="2">
        <f>'20'!G29</f>
        <v>860</v>
      </c>
      <c r="H4" s="2">
        <f>'20'!H29</f>
        <v>23625</v>
      </c>
      <c r="I4" s="2">
        <f>'20'!I29</f>
        <v>1572</v>
      </c>
      <c r="J4" s="2">
        <f>'20'!J29</f>
        <v>548</v>
      </c>
      <c r="K4" s="2">
        <f>'20'!K29</f>
        <v>326</v>
      </c>
      <c r="L4" s="2">
        <f>'20'!L29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7904</v>
      </c>
      <c r="E7" s="22"/>
      <c r="F7" s="22"/>
      <c r="G7" s="22"/>
      <c r="H7" s="22"/>
      <c r="I7" s="23">
        <v>25</v>
      </c>
      <c r="J7" s="23"/>
      <c r="K7" s="23"/>
      <c r="L7" s="23"/>
      <c r="M7" s="20">
        <f>D7+E7*20+F7*10+G7*9+H7*9</f>
        <v>7904</v>
      </c>
      <c r="N7" s="24">
        <f>D7+E7*20+F7*10+G7*9+H7*9+I7*191+J7*191+K7*182+L7*100</f>
        <v>12679</v>
      </c>
      <c r="O7" s="25">
        <f>M7*2.75%</f>
        <v>217.36</v>
      </c>
      <c r="P7" s="26">
        <v>6424</v>
      </c>
      <c r="Q7" s="26">
        <v>82</v>
      </c>
      <c r="R7" s="24">
        <f>M7-(M7*2.75%)+I7*191+J7*191+K7*182+L7*100-Q7</f>
        <v>12379.64</v>
      </c>
      <c r="S7" s="25">
        <f>M7*0.95%</f>
        <v>75.087999999999994</v>
      </c>
      <c r="T7" s="27">
        <f>S7-Q7</f>
        <v>-6.9120000000000061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3973</v>
      </c>
      <c r="E8" s="30">
        <v>50</v>
      </c>
      <c r="F8" s="30">
        <v>20</v>
      </c>
      <c r="G8" s="30">
        <v>60</v>
      </c>
      <c r="H8" s="30">
        <v>90</v>
      </c>
      <c r="I8" s="20"/>
      <c r="J8" s="20"/>
      <c r="K8" s="20"/>
      <c r="L8" s="20"/>
      <c r="M8" s="20">
        <f t="shared" ref="M8:M27" si="0">D8+E8*20+F8*10+G8*9+H8*9</f>
        <v>6523</v>
      </c>
      <c r="N8" s="24">
        <f t="shared" ref="N8:N27" si="1">D8+E8*20+F8*10+G8*9+H8*9+I8*191+J8*191+K8*182+L8*100</f>
        <v>6523</v>
      </c>
      <c r="O8" s="25">
        <f t="shared" ref="O8:O27" si="2">M8*2.75%</f>
        <v>179.38249999999999</v>
      </c>
      <c r="P8" s="26">
        <v>5800</v>
      </c>
      <c r="Q8" s="26">
        <v>100</v>
      </c>
      <c r="R8" s="24">
        <f t="shared" ref="R8:R27" si="3">M8-(M8*2.75%)+I8*191+J8*191+K8*182+L8*100-Q8</f>
        <v>6243.6175000000003</v>
      </c>
      <c r="S8" s="25">
        <f t="shared" ref="S8:S27" si="4">M8*0.95%</f>
        <v>61.968499999999999</v>
      </c>
      <c r="T8" s="27">
        <f t="shared" ref="T8:T27" si="5">S8-Q8</f>
        <v>-38.031500000000001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8578</v>
      </c>
      <c r="E9" s="30"/>
      <c r="F9" s="30"/>
      <c r="G9" s="30"/>
      <c r="H9" s="30">
        <v>70</v>
      </c>
      <c r="I9" s="20"/>
      <c r="J9" s="20"/>
      <c r="K9" s="20"/>
      <c r="L9" s="20"/>
      <c r="M9" s="20">
        <f t="shared" si="0"/>
        <v>9208</v>
      </c>
      <c r="N9" s="24">
        <f t="shared" si="1"/>
        <v>9208</v>
      </c>
      <c r="O9" s="25">
        <f t="shared" si="2"/>
        <v>253.22</v>
      </c>
      <c r="P9" s="26">
        <v>4500</v>
      </c>
      <c r="Q9" s="26">
        <v>115</v>
      </c>
      <c r="R9" s="24">
        <f t="shared" si="3"/>
        <v>8839.7800000000007</v>
      </c>
      <c r="S9" s="25">
        <f t="shared" si="4"/>
        <v>87.475999999999999</v>
      </c>
      <c r="T9" s="27">
        <f t="shared" si="5"/>
        <v>-27.524000000000001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4015</v>
      </c>
      <c r="N10" s="24">
        <f t="shared" si="1"/>
        <v>4015</v>
      </c>
      <c r="O10" s="25">
        <f t="shared" si="2"/>
        <v>110.41249999999999</v>
      </c>
      <c r="P10" s="26">
        <v>4478</v>
      </c>
      <c r="Q10" s="26">
        <v>34</v>
      </c>
      <c r="R10" s="24">
        <f t="shared" si="3"/>
        <v>3870.5875000000001</v>
      </c>
      <c r="S10" s="25">
        <f t="shared" si="4"/>
        <v>38.142499999999998</v>
      </c>
      <c r="T10" s="27">
        <f t="shared" si="5"/>
        <v>4.1424999999999983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4627</v>
      </c>
      <c r="N11" s="24">
        <f t="shared" si="1"/>
        <v>4627</v>
      </c>
      <c r="O11" s="25">
        <f t="shared" si="2"/>
        <v>127.24250000000001</v>
      </c>
      <c r="P11" s="26"/>
      <c r="Q11" s="26">
        <v>29</v>
      </c>
      <c r="R11" s="24">
        <f t="shared" si="3"/>
        <v>4470.7574999999997</v>
      </c>
      <c r="S11" s="25">
        <f t="shared" si="4"/>
        <v>43.956499999999998</v>
      </c>
      <c r="T11" s="27">
        <f t="shared" si="5"/>
        <v>14.956499999999998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2944</v>
      </c>
      <c r="N12" s="24">
        <f t="shared" si="1"/>
        <v>2944</v>
      </c>
      <c r="O12" s="25">
        <f t="shared" si="2"/>
        <v>80.959999999999994</v>
      </c>
      <c r="P12" s="26">
        <v>4862</v>
      </c>
      <c r="Q12" s="26">
        <v>65</v>
      </c>
      <c r="R12" s="24">
        <f t="shared" si="3"/>
        <v>2798.04</v>
      </c>
      <c r="S12" s="25">
        <f t="shared" si="4"/>
        <v>27.968</v>
      </c>
      <c r="T12" s="27">
        <f t="shared" si="5"/>
        <v>-37.031999999999996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3771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3771</v>
      </c>
      <c r="N13" s="24">
        <f t="shared" si="1"/>
        <v>3771</v>
      </c>
      <c r="O13" s="25">
        <f t="shared" si="2"/>
        <v>103.7025</v>
      </c>
      <c r="P13" s="26">
        <v>2362</v>
      </c>
      <c r="Q13" s="26"/>
      <c r="R13" s="24">
        <f t="shared" si="3"/>
        <v>3667.2975000000001</v>
      </c>
      <c r="S13" s="25">
        <f t="shared" si="4"/>
        <v>35.8245</v>
      </c>
      <c r="T13" s="27">
        <f t="shared" si="5"/>
        <v>35.8245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5145</v>
      </c>
      <c r="E14" s="30">
        <v>80</v>
      </c>
      <c r="F14" s="30"/>
      <c r="G14" s="30"/>
      <c r="H14" s="30">
        <v>500</v>
      </c>
      <c r="I14" s="20"/>
      <c r="J14" s="20"/>
      <c r="K14" s="20"/>
      <c r="L14" s="20"/>
      <c r="M14" s="20">
        <f t="shared" si="0"/>
        <v>11245</v>
      </c>
      <c r="N14" s="24">
        <f t="shared" si="1"/>
        <v>11245</v>
      </c>
      <c r="O14" s="25">
        <f t="shared" si="2"/>
        <v>309.23750000000001</v>
      </c>
      <c r="P14" s="26"/>
      <c r="Q14" s="26">
        <v>135</v>
      </c>
      <c r="R14" s="24">
        <f t="shared" si="3"/>
        <v>10800.762500000001</v>
      </c>
      <c r="S14" s="25">
        <f t="shared" si="4"/>
        <v>106.8275</v>
      </c>
      <c r="T14" s="27">
        <f t="shared" si="5"/>
        <v>-28.172499999999999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11309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11309</v>
      </c>
      <c r="N15" s="24">
        <f t="shared" si="1"/>
        <v>11882</v>
      </c>
      <c r="O15" s="25">
        <f t="shared" si="2"/>
        <v>310.9975</v>
      </c>
      <c r="P15" s="26"/>
      <c r="Q15" s="26">
        <v>131</v>
      </c>
      <c r="R15" s="24">
        <f t="shared" si="3"/>
        <v>11440.002500000001</v>
      </c>
      <c r="S15" s="25">
        <f t="shared" si="4"/>
        <v>107.43549999999999</v>
      </c>
      <c r="T15" s="27">
        <f t="shared" si="5"/>
        <v>-23.56450000000001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9807</v>
      </c>
      <c r="E16" s="30"/>
      <c r="F16" s="30">
        <v>100</v>
      </c>
      <c r="G16" s="30"/>
      <c r="H16" s="30">
        <v>100</v>
      </c>
      <c r="I16" s="20">
        <v>8</v>
      </c>
      <c r="J16" s="20"/>
      <c r="K16" s="20">
        <v>3</v>
      </c>
      <c r="L16" s="20"/>
      <c r="M16" s="20">
        <f t="shared" si="0"/>
        <v>11707</v>
      </c>
      <c r="N16" s="24">
        <f t="shared" si="1"/>
        <v>13781</v>
      </c>
      <c r="O16" s="25">
        <f t="shared" si="2"/>
        <v>321.9425</v>
      </c>
      <c r="P16" s="26">
        <v>5000</v>
      </c>
      <c r="Q16" s="26">
        <v>119</v>
      </c>
      <c r="R16" s="24">
        <f t="shared" si="3"/>
        <v>13340.057500000001</v>
      </c>
      <c r="S16" s="25">
        <f t="shared" si="4"/>
        <v>111.2165</v>
      </c>
      <c r="T16" s="27">
        <f t="shared" si="5"/>
        <v>-7.7835000000000036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6982</v>
      </c>
      <c r="E17" s="30"/>
      <c r="F17" s="30"/>
      <c r="G17" s="30"/>
      <c r="H17" s="30"/>
      <c r="I17" s="20">
        <v>19</v>
      </c>
      <c r="J17" s="20"/>
      <c r="K17" s="20"/>
      <c r="L17" s="20"/>
      <c r="M17" s="20">
        <f t="shared" si="0"/>
        <v>6982</v>
      </c>
      <c r="N17" s="24">
        <f t="shared" si="1"/>
        <v>10611</v>
      </c>
      <c r="O17" s="25">
        <f t="shared" si="2"/>
        <v>192.005</v>
      </c>
      <c r="P17" s="26">
        <v>4000</v>
      </c>
      <c r="Q17" s="26">
        <v>50</v>
      </c>
      <c r="R17" s="24">
        <f t="shared" si="3"/>
        <v>10368.994999999999</v>
      </c>
      <c r="S17" s="25">
        <f t="shared" si="4"/>
        <v>66.328999999999994</v>
      </c>
      <c r="T17" s="27">
        <f t="shared" si="5"/>
        <v>16.328999999999994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7816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7816</v>
      </c>
      <c r="N18" s="24">
        <f t="shared" si="1"/>
        <v>7816</v>
      </c>
      <c r="O18" s="25">
        <f t="shared" si="2"/>
        <v>214.94</v>
      </c>
      <c r="P18" s="26"/>
      <c r="Q18" s="26">
        <v>100</v>
      </c>
      <c r="R18" s="24">
        <f t="shared" si="3"/>
        <v>7501.06</v>
      </c>
      <c r="S18" s="25">
        <f t="shared" si="4"/>
        <v>74.251999999999995</v>
      </c>
      <c r="T18" s="27">
        <f t="shared" si="5"/>
        <v>-25.748000000000005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10283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10283</v>
      </c>
      <c r="N19" s="24">
        <f t="shared" si="1"/>
        <v>10283</v>
      </c>
      <c r="O19" s="25">
        <f t="shared" si="2"/>
        <v>282.78250000000003</v>
      </c>
      <c r="P19" s="26"/>
      <c r="Q19" s="26">
        <v>100</v>
      </c>
      <c r="R19" s="24">
        <f t="shared" si="3"/>
        <v>9900.2175000000007</v>
      </c>
      <c r="S19" s="25">
        <f t="shared" si="4"/>
        <v>97.688499999999991</v>
      </c>
      <c r="T19" s="27">
        <f t="shared" si="5"/>
        <v>-2.3115000000000094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4625</v>
      </c>
      <c r="E20" s="30">
        <v>10</v>
      </c>
      <c r="F20" s="30">
        <v>20</v>
      </c>
      <c r="G20" s="30"/>
      <c r="H20" s="30">
        <v>30</v>
      </c>
      <c r="I20" s="20">
        <v>10</v>
      </c>
      <c r="J20" s="20"/>
      <c r="K20" s="20"/>
      <c r="L20" s="20"/>
      <c r="M20" s="20">
        <f t="shared" si="0"/>
        <v>5295</v>
      </c>
      <c r="N20" s="24">
        <f t="shared" si="1"/>
        <v>7205</v>
      </c>
      <c r="O20" s="25">
        <f t="shared" si="2"/>
        <v>145.61250000000001</v>
      </c>
      <c r="P20" s="26">
        <v>2000</v>
      </c>
      <c r="Q20" s="26">
        <v>120</v>
      </c>
      <c r="R20" s="24">
        <f t="shared" si="3"/>
        <v>6939.3874999999998</v>
      </c>
      <c r="S20" s="25">
        <f t="shared" si="4"/>
        <v>50.302500000000002</v>
      </c>
      <c r="T20" s="27">
        <f t="shared" si="5"/>
        <v>-69.697499999999991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3259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3259</v>
      </c>
      <c r="N21" s="24">
        <f t="shared" si="1"/>
        <v>4214</v>
      </c>
      <c r="O21" s="25">
        <f t="shared" si="2"/>
        <v>89.622500000000002</v>
      </c>
      <c r="P21" s="26">
        <v>4862</v>
      </c>
      <c r="Q21" s="26">
        <v>20</v>
      </c>
      <c r="R21" s="24">
        <f t="shared" si="3"/>
        <v>4104.3775000000005</v>
      </c>
      <c r="S21" s="25">
        <f t="shared" si="4"/>
        <v>30.9605</v>
      </c>
      <c r="T21" s="27">
        <f t="shared" si="5"/>
        <v>10.9605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5049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5049</v>
      </c>
      <c r="N22" s="24">
        <f t="shared" si="1"/>
        <v>5049</v>
      </c>
      <c r="O22" s="25">
        <f t="shared" si="2"/>
        <v>138.8475</v>
      </c>
      <c r="P22" s="26">
        <v>2000</v>
      </c>
      <c r="Q22" s="26">
        <v>100</v>
      </c>
      <c r="R22" s="24">
        <f t="shared" si="3"/>
        <v>4810.1525000000001</v>
      </c>
      <c r="S22" s="25">
        <f t="shared" si="4"/>
        <v>47.965499999999999</v>
      </c>
      <c r="T22" s="27">
        <f t="shared" si="5"/>
        <v>-52.034500000000001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5403</v>
      </c>
      <c r="N23" s="24">
        <f t="shared" si="1"/>
        <v>5403</v>
      </c>
      <c r="O23" s="25">
        <f t="shared" si="2"/>
        <v>148.58250000000001</v>
      </c>
      <c r="P23" s="26"/>
      <c r="Q23" s="26">
        <v>40</v>
      </c>
      <c r="R23" s="24">
        <f t="shared" si="3"/>
        <v>5214.4174999999996</v>
      </c>
      <c r="S23" s="25">
        <f t="shared" si="4"/>
        <v>51.328499999999998</v>
      </c>
      <c r="T23" s="27">
        <f t="shared" si="5"/>
        <v>11.328499999999998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11512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11512</v>
      </c>
      <c r="N24" s="24">
        <f t="shared" si="1"/>
        <v>11512</v>
      </c>
      <c r="O24" s="25">
        <f t="shared" si="2"/>
        <v>316.58</v>
      </c>
      <c r="P24" s="26"/>
      <c r="Q24" s="26">
        <v>95</v>
      </c>
      <c r="R24" s="24">
        <f t="shared" si="3"/>
        <v>11100.42</v>
      </c>
      <c r="S24" s="25">
        <f t="shared" si="4"/>
        <v>109.364</v>
      </c>
      <c r="T24" s="27">
        <f t="shared" si="5"/>
        <v>14.364000000000004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4426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4426</v>
      </c>
      <c r="N25" s="24">
        <f t="shared" si="1"/>
        <v>4790</v>
      </c>
      <c r="O25" s="25">
        <f t="shared" si="2"/>
        <v>121.715</v>
      </c>
      <c r="P25" s="26">
        <v>15700</v>
      </c>
      <c r="Q25" s="26">
        <v>95</v>
      </c>
      <c r="R25" s="24">
        <f t="shared" si="3"/>
        <v>4573.2849999999999</v>
      </c>
      <c r="S25" s="25">
        <f t="shared" si="4"/>
        <v>42.046999999999997</v>
      </c>
      <c r="T25" s="27">
        <f t="shared" si="5"/>
        <v>-52.953000000000003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6176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7176</v>
      </c>
      <c r="N26" s="24">
        <f t="shared" si="1"/>
        <v>9086</v>
      </c>
      <c r="O26" s="25">
        <f t="shared" si="2"/>
        <v>197.34</v>
      </c>
      <c r="P26" s="26">
        <v>5500</v>
      </c>
      <c r="Q26" s="26">
        <v>88</v>
      </c>
      <c r="R26" s="24">
        <f t="shared" si="3"/>
        <v>8800.66</v>
      </c>
      <c r="S26" s="25">
        <f t="shared" si="4"/>
        <v>68.171999999999997</v>
      </c>
      <c r="T26" s="27">
        <f t="shared" si="5"/>
        <v>-19.828000000000003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4933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4933</v>
      </c>
      <c r="N27" s="40">
        <f t="shared" si="1"/>
        <v>4933</v>
      </c>
      <c r="O27" s="25">
        <f t="shared" si="2"/>
        <v>135.6575</v>
      </c>
      <c r="P27" s="41"/>
      <c r="Q27" s="41">
        <v>100</v>
      </c>
      <c r="R27" s="24">
        <f t="shared" si="3"/>
        <v>4697.3424999999997</v>
      </c>
      <c r="S27" s="42">
        <f t="shared" si="4"/>
        <v>46.863500000000002</v>
      </c>
      <c r="T27" s="43">
        <f t="shared" si="5"/>
        <v>-53.136499999999998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132537</v>
      </c>
      <c r="E28" s="45">
        <f t="shared" si="6"/>
        <v>160</v>
      </c>
      <c r="F28" s="45">
        <f t="shared" ref="F28:T28" si="7">SUM(F7:F27)</f>
        <v>200</v>
      </c>
      <c r="G28" s="45">
        <f t="shared" si="7"/>
        <v>60</v>
      </c>
      <c r="H28" s="45">
        <f t="shared" si="7"/>
        <v>790</v>
      </c>
      <c r="I28" s="45">
        <f t="shared" si="7"/>
        <v>80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145387</v>
      </c>
      <c r="N28" s="45">
        <f t="shared" si="7"/>
        <v>161577</v>
      </c>
      <c r="O28" s="46">
        <f t="shared" si="7"/>
        <v>3998.1425000000004</v>
      </c>
      <c r="P28" s="45">
        <f t="shared" si="7"/>
        <v>67488</v>
      </c>
      <c r="Q28" s="45">
        <f t="shared" si="7"/>
        <v>1718</v>
      </c>
      <c r="R28" s="45">
        <f t="shared" si="7"/>
        <v>155860.85749999998</v>
      </c>
      <c r="S28" s="45">
        <f t="shared" si="7"/>
        <v>1381.1765</v>
      </c>
      <c r="T28" s="47">
        <f t="shared" si="7"/>
        <v>-336.82350000000002</v>
      </c>
    </row>
    <row r="29" spans="1:20" ht="15.75" thickBot="1" x14ac:dyDescent="0.3">
      <c r="A29" s="96" t="s">
        <v>39</v>
      </c>
      <c r="B29" s="97"/>
      <c r="C29" s="98"/>
      <c r="D29" s="48">
        <f>D4+D5-D28</f>
        <v>62365</v>
      </c>
      <c r="E29" s="48">
        <f t="shared" ref="E29:L29" si="8">E4+E5-E28</f>
        <v>5360</v>
      </c>
      <c r="F29" s="48">
        <f t="shared" si="8"/>
        <v>12570</v>
      </c>
      <c r="G29" s="48">
        <f t="shared" si="8"/>
        <v>800</v>
      </c>
      <c r="H29" s="48">
        <f t="shared" si="8"/>
        <v>22835</v>
      </c>
      <c r="I29" s="48">
        <f t="shared" si="8"/>
        <v>1492</v>
      </c>
      <c r="J29" s="48">
        <f t="shared" si="8"/>
        <v>548</v>
      </c>
      <c r="K29" s="48">
        <f t="shared" si="8"/>
        <v>321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F20" sqref="F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'21'!D29</f>
        <v>62365</v>
      </c>
      <c r="E4" s="2">
        <f>'21'!E29</f>
        <v>5360</v>
      </c>
      <c r="F4" s="2">
        <f>'21'!F29</f>
        <v>12570</v>
      </c>
      <c r="G4" s="2">
        <f>'21'!G29</f>
        <v>800</v>
      </c>
      <c r="H4" s="2">
        <f>'21'!H29</f>
        <v>22835</v>
      </c>
      <c r="I4" s="2">
        <f>'21'!I29</f>
        <v>1492</v>
      </c>
      <c r="J4" s="2">
        <f>'21'!J29</f>
        <v>548</v>
      </c>
      <c r="K4" s="2">
        <f>'21'!K29</f>
        <v>321</v>
      </c>
      <c r="L4" s="2">
        <f>'21'!L29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5398</v>
      </c>
      <c r="E7" s="22">
        <v>10</v>
      </c>
      <c r="F7" s="22">
        <v>30</v>
      </c>
      <c r="G7" s="22"/>
      <c r="H7" s="22">
        <v>100</v>
      </c>
      <c r="I7" s="23"/>
      <c r="J7" s="23"/>
      <c r="K7" s="23"/>
      <c r="L7" s="23"/>
      <c r="M7" s="20">
        <f>D7+E7*20+F7*10+G7*9+H7*9</f>
        <v>6798</v>
      </c>
      <c r="N7" s="24">
        <f>D7+E7*20+F7*10+G7*9+H7*9+I7*191+J7*191+K7*182+L7*100</f>
        <v>6798</v>
      </c>
      <c r="O7" s="25">
        <f>M7*2.75%</f>
        <v>186.94499999999999</v>
      </c>
      <c r="P7" s="26">
        <v>2800</v>
      </c>
      <c r="Q7" s="26">
        <v>71</v>
      </c>
      <c r="R7" s="24">
        <f>M7-(M7*2.75%)+I7*191+J7*191+K7*182+L7*100-Q7</f>
        <v>6540.0550000000003</v>
      </c>
      <c r="S7" s="25">
        <f>M7*0.95%</f>
        <v>64.581000000000003</v>
      </c>
      <c r="T7" s="27">
        <f>S7-Q7</f>
        <v>-6.4189999999999969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8961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8961</v>
      </c>
      <c r="N8" s="24">
        <f t="shared" ref="N8:N27" si="1">D8+E8*20+F8*10+G8*9+H8*9+I8*191+J8*191+K8*182+L8*100</f>
        <v>8961</v>
      </c>
      <c r="O8" s="25">
        <f t="shared" ref="O8:O27" si="2">M8*2.75%</f>
        <v>246.42750000000001</v>
      </c>
      <c r="P8" s="26"/>
      <c r="Q8" s="26">
        <v>80</v>
      </c>
      <c r="R8" s="24">
        <f t="shared" ref="R8:R27" si="3">M8-(M8*2.75%)+I8*191+J8*191+K8*182+L8*100-Q8</f>
        <v>8634.5725000000002</v>
      </c>
      <c r="S8" s="25">
        <f t="shared" ref="S8:S27" si="4">M8*0.95%</f>
        <v>85.129499999999993</v>
      </c>
      <c r="T8" s="27">
        <f t="shared" ref="T8:T27" si="5">S8-Q8</f>
        <v>5.1294999999999931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11605</v>
      </c>
      <c r="E9" s="30"/>
      <c r="F9" s="30"/>
      <c r="G9" s="30"/>
      <c r="H9" s="30">
        <v>60</v>
      </c>
      <c r="I9" s="20">
        <v>10</v>
      </c>
      <c r="J9" s="20"/>
      <c r="K9" s="20"/>
      <c r="L9" s="20"/>
      <c r="M9" s="20">
        <f t="shared" si="0"/>
        <v>12145</v>
      </c>
      <c r="N9" s="24">
        <f t="shared" si="1"/>
        <v>14055</v>
      </c>
      <c r="O9" s="25">
        <f t="shared" si="2"/>
        <v>333.98750000000001</v>
      </c>
      <c r="P9" s="26">
        <v>14500</v>
      </c>
      <c r="Q9" s="26">
        <v>131</v>
      </c>
      <c r="R9" s="24">
        <f t="shared" si="3"/>
        <v>13590.012500000001</v>
      </c>
      <c r="S9" s="25">
        <f t="shared" si="4"/>
        <v>115.3775</v>
      </c>
      <c r="T9" s="27">
        <f t="shared" si="5"/>
        <v>-15.622500000000002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4023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4023</v>
      </c>
      <c r="N10" s="24">
        <f t="shared" si="1"/>
        <v>5933</v>
      </c>
      <c r="O10" s="25">
        <f t="shared" si="2"/>
        <v>110.63250000000001</v>
      </c>
      <c r="P10" s="26"/>
      <c r="Q10" s="26">
        <v>22</v>
      </c>
      <c r="R10" s="24">
        <f t="shared" si="3"/>
        <v>5800.3675000000003</v>
      </c>
      <c r="S10" s="25">
        <f t="shared" si="4"/>
        <v>38.218499999999999</v>
      </c>
      <c r="T10" s="27">
        <f t="shared" si="5"/>
        <v>16.218499999999999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7256</v>
      </c>
      <c r="E11" s="30">
        <v>40</v>
      </c>
      <c r="F11" s="30"/>
      <c r="G11" s="32"/>
      <c r="H11" s="30">
        <v>30</v>
      </c>
      <c r="I11" s="20"/>
      <c r="J11" s="20"/>
      <c r="K11" s="20"/>
      <c r="L11" s="20"/>
      <c r="M11" s="20">
        <f t="shared" si="0"/>
        <v>8326</v>
      </c>
      <c r="N11" s="24">
        <f t="shared" si="1"/>
        <v>8326</v>
      </c>
      <c r="O11" s="25">
        <f t="shared" si="2"/>
        <v>228.965</v>
      </c>
      <c r="P11" s="26"/>
      <c r="Q11" s="26">
        <v>37</v>
      </c>
      <c r="R11" s="24">
        <f t="shared" si="3"/>
        <v>8060.0349999999999</v>
      </c>
      <c r="S11" s="25">
        <f t="shared" si="4"/>
        <v>79.096999999999994</v>
      </c>
      <c r="T11" s="27">
        <f t="shared" si="5"/>
        <v>42.096999999999994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3002</v>
      </c>
      <c r="E12" s="30">
        <v>10</v>
      </c>
      <c r="F12" s="30">
        <v>40</v>
      </c>
      <c r="G12" s="30"/>
      <c r="H12" s="30">
        <v>70</v>
      </c>
      <c r="I12" s="20"/>
      <c r="J12" s="20"/>
      <c r="K12" s="20"/>
      <c r="L12" s="20"/>
      <c r="M12" s="20">
        <f t="shared" si="0"/>
        <v>4232</v>
      </c>
      <c r="N12" s="24">
        <f t="shared" si="1"/>
        <v>4232</v>
      </c>
      <c r="O12" s="25">
        <f t="shared" si="2"/>
        <v>116.38</v>
      </c>
      <c r="P12" s="26"/>
      <c r="Q12" s="26">
        <v>35</v>
      </c>
      <c r="R12" s="24">
        <f t="shared" si="3"/>
        <v>4080.62</v>
      </c>
      <c r="S12" s="25">
        <f t="shared" si="4"/>
        <v>40.204000000000001</v>
      </c>
      <c r="T12" s="27">
        <f t="shared" si="5"/>
        <v>5.2040000000000006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3572</v>
      </c>
      <c r="N13" s="24">
        <f t="shared" si="1"/>
        <v>3572</v>
      </c>
      <c r="O13" s="25">
        <f t="shared" si="2"/>
        <v>98.23</v>
      </c>
      <c r="P13" s="26">
        <v>1500</v>
      </c>
      <c r="Q13" s="26">
        <v>3</v>
      </c>
      <c r="R13" s="24">
        <f t="shared" si="3"/>
        <v>3470.77</v>
      </c>
      <c r="S13" s="25">
        <f t="shared" si="4"/>
        <v>33.933999999999997</v>
      </c>
      <c r="T13" s="27">
        <f t="shared" si="5"/>
        <v>30.933999999999997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8085</v>
      </c>
      <c r="E14" s="30"/>
      <c r="F14" s="30">
        <v>50</v>
      </c>
      <c r="G14" s="30"/>
      <c r="H14" s="30">
        <v>160</v>
      </c>
      <c r="I14" s="20"/>
      <c r="J14" s="20"/>
      <c r="K14" s="20"/>
      <c r="L14" s="20"/>
      <c r="M14" s="20">
        <f t="shared" si="0"/>
        <v>10025</v>
      </c>
      <c r="N14" s="24">
        <f t="shared" si="1"/>
        <v>10025</v>
      </c>
      <c r="O14" s="25">
        <f t="shared" si="2"/>
        <v>275.6875</v>
      </c>
      <c r="P14" s="26"/>
      <c r="Q14" s="26">
        <v>149</v>
      </c>
      <c r="R14" s="24">
        <f t="shared" si="3"/>
        <v>9600.3125</v>
      </c>
      <c r="S14" s="25">
        <f t="shared" si="4"/>
        <v>95.237499999999997</v>
      </c>
      <c r="T14" s="27">
        <f t="shared" si="5"/>
        <v>-53.762500000000003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8222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8222</v>
      </c>
      <c r="N15" s="24">
        <f t="shared" si="1"/>
        <v>8222</v>
      </c>
      <c r="O15" s="25">
        <f t="shared" si="2"/>
        <v>226.10499999999999</v>
      </c>
      <c r="P15" s="26">
        <v>63164</v>
      </c>
      <c r="Q15" s="26">
        <v>96</v>
      </c>
      <c r="R15" s="24">
        <f t="shared" si="3"/>
        <v>7899.8950000000004</v>
      </c>
      <c r="S15" s="25">
        <f t="shared" si="4"/>
        <v>78.108999999999995</v>
      </c>
      <c r="T15" s="27">
        <f t="shared" si="5"/>
        <v>-17.891000000000005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6934</v>
      </c>
      <c r="E16" s="30"/>
      <c r="F16" s="30">
        <v>30</v>
      </c>
      <c r="G16" s="30"/>
      <c r="H16" s="30">
        <v>70</v>
      </c>
      <c r="I16" s="20"/>
      <c r="J16" s="20"/>
      <c r="K16" s="20"/>
      <c r="L16" s="20"/>
      <c r="M16" s="20">
        <f t="shared" si="0"/>
        <v>7864</v>
      </c>
      <c r="N16" s="24">
        <f t="shared" si="1"/>
        <v>7864</v>
      </c>
      <c r="O16" s="25">
        <f t="shared" si="2"/>
        <v>216.26</v>
      </c>
      <c r="P16" s="26">
        <v>3000</v>
      </c>
      <c r="Q16" s="26">
        <v>97</v>
      </c>
      <c r="R16" s="24">
        <f t="shared" si="3"/>
        <v>7550.74</v>
      </c>
      <c r="S16" s="25">
        <f t="shared" si="4"/>
        <v>74.707999999999998</v>
      </c>
      <c r="T16" s="27">
        <f t="shared" si="5"/>
        <v>-22.292000000000002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5004</v>
      </c>
      <c r="E17" s="30"/>
      <c r="F17" s="30">
        <v>100</v>
      </c>
      <c r="G17" s="30">
        <v>100</v>
      </c>
      <c r="H17" s="30">
        <v>100</v>
      </c>
      <c r="I17" s="20"/>
      <c r="J17" s="20"/>
      <c r="K17" s="20"/>
      <c r="L17" s="20"/>
      <c r="M17" s="20">
        <f t="shared" si="0"/>
        <v>7804</v>
      </c>
      <c r="N17" s="24">
        <f t="shared" si="1"/>
        <v>7804</v>
      </c>
      <c r="O17" s="25">
        <f t="shared" si="2"/>
        <v>214.61</v>
      </c>
      <c r="P17" s="26">
        <v>4000</v>
      </c>
      <c r="Q17" s="26">
        <v>49</v>
      </c>
      <c r="R17" s="24">
        <f t="shared" si="3"/>
        <v>7540.39</v>
      </c>
      <c r="S17" s="25">
        <f t="shared" si="4"/>
        <v>74.138000000000005</v>
      </c>
      <c r="T17" s="27">
        <f t="shared" si="5"/>
        <v>25.138000000000005</v>
      </c>
    </row>
    <row r="18" spans="1:20" ht="15.75" x14ac:dyDescent="0.25">
      <c r="A18" s="28">
        <v>12</v>
      </c>
      <c r="B18" s="20">
        <v>1908446145</v>
      </c>
      <c r="C18" s="31">
        <v>11323</v>
      </c>
      <c r="D18" s="29">
        <v>8892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8892</v>
      </c>
      <c r="N18" s="24">
        <f t="shared" si="1"/>
        <v>13667</v>
      </c>
      <c r="O18" s="25">
        <f t="shared" si="2"/>
        <v>244.53</v>
      </c>
      <c r="P18" s="26"/>
      <c r="Q18" s="26">
        <v>100</v>
      </c>
      <c r="R18" s="24">
        <f t="shared" si="3"/>
        <v>13322.47</v>
      </c>
      <c r="S18" s="25">
        <f t="shared" si="4"/>
        <v>84.474000000000004</v>
      </c>
      <c r="T18" s="27">
        <f t="shared" si="5"/>
        <v>-15.525999999999996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7673</v>
      </c>
      <c r="E19" s="30"/>
      <c r="F19" s="30"/>
      <c r="G19" s="30"/>
      <c r="H19" s="30">
        <v>40</v>
      </c>
      <c r="I19" s="20"/>
      <c r="J19" s="20"/>
      <c r="K19" s="20"/>
      <c r="L19" s="20"/>
      <c r="M19" s="20">
        <f t="shared" si="0"/>
        <v>8033</v>
      </c>
      <c r="N19" s="24">
        <f t="shared" si="1"/>
        <v>8033</v>
      </c>
      <c r="O19" s="25">
        <f t="shared" si="2"/>
        <v>220.9075</v>
      </c>
      <c r="P19" s="26"/>
      <c r="Q19" s="26">
        <v>100</v>
      </c>
      <c r="R19" s="24">
        <f t="shared" si="3"/>
        <v>7712.0924999999997</v>
      </c>
      <c r="S19" s="25">
        <f t="shared" si="4"/>
        <v>76.313500000000005</v>
      </c>
      <c r="T19" s="27">
        <f t="shared" si="5"/>
        <v>-23.686499999999995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5201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5201</v>
      </c>
      <c r="N20" s="24">
        <f t="shared" si="1"/>
        <v>5201</v>
      </c>
      <c r="O20" s="25">
        <f t="shared" si="2"/>
        <v>143.0275</v>
      </c>
      <c r="P20" s="26">
        <v>1000</v>
      </c>
      <c r="Q20" s="26">
        <v>120</v>
      </c>
      <c r="R20" s="24">
        <f t="shared" si="3"/>
        <v>4937.9724999999999</v>
      </c>
      <c r="S20" s="25">
        <f t="shared" si="4"/>
        <v>49.409500000000001</v>
      </c>
      <c r="T20" s="27">
        <f t="shared" si="5"/>
        <v>-70.590499999999992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6140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6140</v>
      </c>
      <c r="N21" s="24">
        <f t="shared" si="1"/>
        <v>8432</v>
      </c>
      <c r="O21" s="25">
        <f t="shared" si="2"/>
        <v>168.85</v>
      </c>
      <c r="P21" s="26"/>
      <c r="Q21" s="26">
        <v>21</v>
      </c>
      <c r="R21" s="24">
        <f t="shared" si="3"/>
        <v>8242.15</v>
      </c>
      <c r="S21" s="25">
        <f t="shared" si="4"/>
        <v>58.33</v>
      </c>
      <c r="T21" s="27">
        <f t="shared" si="5"/>
        <v>37.33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15151</v>
      </c>
      <c r="E22" s="30"/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16051</v>
      </c>
      <c r="N22" s="24">
        <f t="shared" si="1"/>
        <v>17961</v>
      </c>
      <c r="O22" s="25">
        <f t="shared" si="2"/>
        <v>441.40249999999997</v>
      </c>
      <c r="P22" s="26">
        <v>8500</v>
      </c>
      <c r="Q22" s="26">
        <v>150</v>
      </c>
      <c r="R22" s="24">
        <f t="shared" si="3"/>
        <v>17369.5975</v>
      </c>
      <c r="S22" s="25">
        <f t="shared" si="4"/>
        <v>152.4845</v>
      </c>
      <c r="T22" s="27">
        <f t="shared" si="5"/>
        <v>2.484499999999997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5788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5788</v>
      </c>
      <c r="N23" s="24">
        <f t="shared" si="1"/>
        <v>5788</v>
      </c>
      <c r="O23" s="25">
        <f t="shared" si="2"/>
        <v>159.16999999999999</v>
      </c>
      <c r="P23" s="26"/>
      <c r="Q23" s="26">
        <v>50</v>
      </c>
      <c r="R23" s="24">
        <f t="shared" si="3"/>
        <v>5578.83</v>
      </c>
      <c r="S23" s="25">
        <f t="shared" si="4"/>
        <v>54.985999999999997</v>
      </c>
      <c r="T23" s="27">
        <f t="shared" si="5"/>
        <v>4.9859999999999971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14767</v>
      </c>
      <c r="E24" s="30"/>
      <c r="F24" s="30">
        <v>70</v>
      </c>
      <c r="G24" s="30"/>
      <c r="H24" s="30">
        <v>230</v>
      </c>
      <c r="I24" s="20">
        <v>15</v>
      </c>
      <c r="J24" s="20"/>
      <c r="K24" s="20">
        <v>5</v>
      </c>
      <c r="L24" s="20"/>
      <c r="M24" s="20">
        <f t="shared" si="0"/>
        <v>17537</v>
      </c>
      <c r="N24" s="24">
        <f t="shared" si="1"/>
        <v>21312</v>
      </c>
      <c r="O24" s="25">
        <f t="shared" si="2"/>
        <v>482.26749999999998</v>
      </c>
      <c r="P24" s="26">
        <v>5000</v>
      </c>
      <c r="Q24" s="26">
        <v>130</v>
      </c>
      <c r="R24" s="24">
        <f t="shared" si="3"/>
        <v>20699.732499999998</v>
      </c>
      <c r="S24" s="25">
        <f t="shared" si="4"/>
        <v>166.60149999999999</v>
      </c>
      <c r="T24" s="27">
        <f t="shared" si="5"/>
        <v>36.601499999999987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7198</v>
      </c>
      <c r="N25" s="24">
        <f t="shared" si="1"/>
        <v>7198</v>
      </c>
      <c r="O25" s="25">
        <f t="shared" si="2"/>
        <v>197.94499999999999</v>
      </c>
      <c r="P25" s="26"/>
      <c r="Q25" s="26">
        <v>79</v>
      </c>
      <c r="R25" s="24">
        <f t="shared" si="3"/>
        <v>6921.0550000000003</v>
      </c>
      <c r="S25" s="25">
        <f t="shared" si="4"/>
        <v>68.381</v>
      </c>
      <c r="T25" s="27">
        <f t="shared" si="5"/>
        <v>-10.619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1547</v>
      </c>
      <c r="E26" s="29"/>
      <c r="F26" s="30">
        <v>20</v>
      </c>
      <c r="G26" s="30"/>
      <c r="H26" s="30">
        <v>100</v>
      </c>
      <c r="I26" s="20">
        <v>5</v>
      </c>
      <c r="J26" s="20"/>
      <c r="K26" s="20">
        <v>4</v>
      </c>
      <c r="L26" s="20"/>
      <c r="M26" s="20">
        <f t="shared" si="0"/>
        <v>2647</v>
      </c>
      <c r="N26" s="24">
        <f t="shared" si="1"/>
        <v>4330</v>
      </c>
      <c r="O26" s="25">
        <f t="shared" si="2"/>
        <v>72.792500000000004</v>
      </c>
      <c r="P26" s="26">
        <v>2000</v>
      </c>
      <c r="Q26" s="26">
        <v>57</v>
      </c>
      <c r="R26" s="24">
        <f t="shared" si="3"/>
        <v>4200.2075000000004</v>
      </c>
      <c r="S26" s="25">
        <f t="shared" si="4"/>
        <v>25.1465</v>
      </c>
      <c r="T26" s="27">
        <f t="shared" si="5"/>
        <v>-31.8535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3841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3841</v>
      </c>
      <c r="N27" s="40">
        <f t="shared" si="1"/>
        <v>3841</v>
      </c>
      <c r="O27" s="25">
        <f t="shared" si="2"/>
        <v>105.6275</v>
      </c>
      <c r="P27" s="41"/>
      <c r="Q27" s="41">
        <v>100</v>
      </c>
      <c r="R27" s="24">
        <f t="shared" si="3"/>
        <v>3635.3724999999999</v>
      </c>
      <c r="S27" s="42">
        <f t="shared" si="4"/>
        <v>36.4895</v>
      </c>
      <c r="T27" s="43">
        <f t="shared" si="5"/>
        <v>-63.5105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148260</v>
      </c>
      <c r="E28" s="45">
        <f t="shared" si="6"/>
        <v>60</v>
      </c>
      <c r="F28" s="45">
        <f t="shared" ref="F28:T28" si="7">SUM(F7:F27)</f>
        <v>340</v>
      </c>
      <c r="G28" s="45">
        <f t="shared" si="7"/>
        <v>100</v>
      </c>
      <c r="H28" s="45">
        <f t="shared" si="7"/>
        <v>1060</v>
      </c>
      <c r="I28" s="45">
        <f t="shared" si="7"/>
        <v>87</v>
      </c>
      <c r="J28" s="45">
        <f t="shared" si="7"/>
        <v>0</v>
      </c>
      <c r="K28" s="45">
        <f t="shared" si="7"/>
        <v>9</v>
      </c>
      <c r="L28" s="45">
        <f t="shared" si="7"/>
        <v>0</v>
      </c>
      <c r="M28" s="45">
        <f t="shared" si="7"/>
        <v>163300</v>
      </c>
      <c r="N28" s="45">
        <f t="shared" si="7"/>
        <v>181555</v>
      </c>
      <c r="O28" s="46">
        <f t="shared" si="7"/>
        <v>4490.7499999999991</v>
      </c>
      <c r="P28" s="45">
        <f t="shared" si="7"/>
        <v>105464</v>
      </c>
      <c r="Q28" s="45">
        <f t="shared" si="7"/>
        <v>1677</v>
      </c>
      <c r="R28" s="45">
        <f t="shared" si="7"/>
        <v>175387.24999999997</v>
      </c>
      <c r="S28" s="45">
        <f t="shared" si="7"/>
        <v>1551.3500000000001</v>
      </c>
      <c r="T28" s="47">
        <f t="shared" si="7"/>
        <v>-125.65000000000003</v>
      </c>
    </row>
    <row r="29" spans="1:20" ht="15.75" thickBot="1" x14ac:dyDescent="0.3">
      <c r="A29" s="96" t="s">
        <v>39</v>
      </c>
      <c r="B29" s="97"/>
      <c r="C29" s="98"/>
      <c r="D29" s="48">
        <f>D4+D5-D28</f>
        <v>433585</v>
      </c>
      <c r="E29" s="48">
        <f t="shared" ref="E29:L29" si="8">E4+E5-E28</f>
        <v>5300</v>
      </c>
      <c r="F29" s="48">
        <f t="shared" si="8"/>
        <v>12230</v>
      </c>
      <c r="G29" s="48">
        <f t="shared" si="8"/>
        <v>700</v>
      </c>
      <c r="H29" s="48">
        <f t="shared" si="8"/>
        <v>21775</v>
      </c>
      <c r="I29" s="48">
        <f t="shared" si="8"/>
        <v>1405</v>
      </c>
      <c r="J29" s="48">
        <f t="shared" si="8"/>
        <v>548</v>
      </c>
      <c r="K29" s="48">
        <f t="shared" si="8"/>
        <v>312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pane ySplit="6" topLeftCell="A11" activePane="bottomLeft" state="frozen"/>
      <selection pane="bottomLeft" activeCell="N14" sqref="N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1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1" ht="18.75" x14ac:dyDescent="0.25">
      <c r="A3" s="103" t="s">
        <v>81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1" x14ac:dyDescent="0.25">
      <c r="A4" s="107" t="s">
        <v>1</v>
      </c>
      <c r="B4" s="107"/>
      <c r="C4" s="1"/>
      <c r="D4" s="2">
        <f>'22'!D29</f>
        <v>433585</v>
      </c>
      <c r="E4" s="2">
        <f>'22'!E29</f>
        <v>5300</v>
      </c>
      <c r="F4" s="2">
        <f>'22'!F29</f>
        <v>12230</v>
      </c>
      <c r="G4" s="2">
        <f>'22'!G29</f>
        <v>700</v>
      </c>
      <c r="H4" s="2">
        <f>'22'!H29</f>
        <v>21775</v>
      </c>
      <c r="I4" s="2">
        <f>'22'!I29</f>
        <v>1405</v>
      </c>
      <c r="J4" s="2">
        <f>'22'!J29</f>
        <v>548</v>
      </c>
      <c r="K4" s="2">
        <f>'22'!K29</f>
        <v>312</v>
      </c>
      <c r="L4" s="2">
        <f>'22'!L29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1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11061</v>
      </c>
      <c r="E7" s="22">
        <v>200</v>
      </c>
      <c r="F7" s="22">
        <v>150</v>
      </c>
      <c r="G7" s="22"/>
      <c r="H7" s="22">
        <v>100</v>
      </c>
      <c r="I7" s="23"/>
      <c r="J7" s="23"/>
      <c r="K7" s="23"/>
      <c r="L7" s="23"/>
      <c r="M7" s="20">
        <f>D7+E7*20+F7*10+G7*9+H7*9</f>
        <v>17461</v>
      </c>
      <c r="N7" s="24">
        <f>D7+E7*20+F7*10+G7*9+H7*9+I7*191+J7*191+K7*182+L7*100</f>
        <v>17461</v>
      </c>
      <c r="O7" s="25">
        <f>M7*2.75%</f>
        <v>480.17750000000001</v>
      </c>
      <c r="P7" s="26"/>
      <c r="Q7" s="26">
        <v>130</v>
      </c>
      <c r="R7" s="24">
        <f>M7-(M7*2.75%)+I7*191+J7*191+K7*182+L7*100-Q7</f>
        <v>16850.822499999998</v>
      </c>
      <c r="S7" s="25">
        <f>M7*0.95%</f>
        <v>165.87950000000001</v>
      </c>
      <c r="T7" s="27">
        <f>S7-Q7</f>
        <v>35.879500000000007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3907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5347</v>
      </c>
      <c r="N8" s="24">
        <f t="shared" ref="N8:N27" si="1">D8+E8*20+F8*10+G8*9+H8*9+I8*191+J8*191+K8*182+L8*100</f>
        <v>5347</v>
      </c>
      <c r="O8" s="25">
        <f t="shared" ref="O8:O27" si="2">M8*2.75%</f>
        <v>147.04249999999999</v>
      </c>
      <c r="P8" s="26"/>
      <c r="Q8" s="26">
        <v>50</v>
      </c>
      <c r="R8" s="24">
        <f t="shared" ref="R8:R27" si="3">M8-(M8*2.75%)+I8*191+J8*191+K8*182+L8*100-Q8</f>
        <v>5149.9575000000004</v>
      </c>
      <c r="S8" s="25">
        <f t="shared" ref="S8:S27" si="4">M8*0.95%</f>
        <v>50.796500000000002</v>
      </c>
      <c r="T8" s="27">
        <f t="shared" ref="T8:T27" si="5">S8-Q8</f>
        <v>0.79650000000000176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14679</v>
      </c>
      <c r="E9" s="30"/>
      <c r="F9" s="30">
        <v>50</v>
      </c>
      <c r="G9" s="30"/>
      <c r="H9" s="30">
        <v>430</v>
      </c>
      <c r="I9" s="20"/>
      <c r="J9" s="20"/>
      <c r="K9" s="20">
        <v>10</v>
      </c>
      <c r="L9" s="20"/>
      <c r="M9" s="20">
        <f t="shared" si="0"/>
        <v>19049</v>
      </c>
      <c r="N9" s="24">
        <f t="shared" si="1"/>
        <v>20869</v>
      </c>
      <c r="O9" s="25">
        <f t="shared" si="2"/>
        <v>523.84749999999997</v>
      </c>
      <c r="P9" s="26"/>
      <c r="Q9" s="26">
        <v>135</v>
      </c>
      <c r="R9" s="24">
        <f t="shared" si="3"/>
        <v>20210.1525</v>
      </c>
      <c r="S9" s="25">
        <f t="shared" si="4"/>
        <v>180.96549999999999</v>
      </c>
      <c r="T9" s="27">
        <f t="shared" si="5"/>
        <v>45.965499999999992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3200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3200</v>
      </c>
      <c r="N10" s="24">
        <f t="shared" si="1"/>
        <v>4155</v>
      </c>
      <c r="O10" s="25">
        <f t="shared" si="2"/>
        <v>88</v>
      </c>
      <c r="P10" s="26"/>
      <c r="Q10" s="26">
        <v>17</v>
      </c>
      <c r="R10" s="24">
        <f t="shared" si="3"/>
        <v>4050</v>
      </c>
      <c r="S10" s="25">
        <f t="shared" si="4"/>
        <v>30.4</v>
      </c>
      <c r="T10" s="27">
        <f t="shared" si="5"/>
        <v>13.399999999999999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4728</v>
      </c>
      <c r="E11" s="30"/>
      <c r="F11" s="30"/>
      <c r="G11" s="32"/>
      <c r="H11" s="30"/>
      <c r="I11" s="20">
        <v>23</v>
      </c>
      <c r="J11" s="20"/>
      <c r="K11" s="20"/>
      <c r="L11" s="20"/>
      <c r="M11" s="20">
        <f t="shared" si="0"/>
        <v>4728</v>
      </c>
      <c r="N11" s="24">
        <f t="shared" si="1"/>
        <v>9121</v>
      </c>
      <c r="O11" s="25">
        <f t="shared" si="2"/>
        <v>130.02000000000001</v>
      </c>
      <c r="P11" s="26"/>
      <c r="Q11" s="26">
        <v>40</v>
      </c>
      <c r="R11" s="24">
        <f t="shared" si="3"/>
        <v>8950.98</v>
      </c>
      <c r="S11" s="25">
        <f t="shared" si="4"/>
        <v>44.915999999999997</v>
      </c>
      <c r="T11" s="27">
        <f t="shared" si="5"/>
        <v>4.9159999999999968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3338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3338</v>
      </c>
      <c r="N12" s="24">
        <f t="shared" si="1"/>
        <v>3338</v>
      </c>
      <c r="O12" s="25">
        <f t="shared" si="2"/>
        <v>91.795000000000002</v>
      </c>
      <c r="P12" s="26"/>
      <c r="Q12" s="26">
        <v>26</v>
      </c>
      <c r="R12" s="24">
        <f t="shared" si="3"/>
        <v>3220.2049999999999</v>
      </c>
      <c r="S12" s="25">
        <f t="shared" si="4"/>
        <v>31.710999999999999</v>
      </c>
      <c r="T12" s="27">
        <f t="shared" si="5"/>
        <v>5.7109999999999985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4728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4728</v>
      </c>
      <c r="N13" s="24">
        <f t="shared" si="1"/>
        <v>4728</v>
      </c>
      <c r="O13" s="25">
        <f t="shared" si="2"/>
        <v>130.02000000000001</v>
      </c>
      <c r="P13" s="26"/>
      <c r="Q13" s="26"/>
      <c r="R13" s="24">
        <f t="shared" si="3"/>
        <v>4597.9799999999996</v>
      </c>
      <c r="S13" s="25">
        <f t="shared" si="4"/>
        <v>44.915999999999997</v>
      </c>
      <c r="T13" s="27">
        <f t="shared" si="5"/>
        <v>44.915999999999997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7470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8010</v>
      </c>
      <c r="N14" s="24">
        <f t="shared" si="1"/>
        <v>8010</v>
      </c>
      <c r="O14" s="25">
        <f t="shared" si="2"/>
        <v>220.27500000000001</v>
      </c>
      <c r="P14" s="26"/>
      <c r="Q14" s="26">
        <v>129</v>
      </c>
      <c r="R14" s="24">
        <f t="shared" si="3"/>
        <v>7660.7250000000004</v>
      </c>
      <c r="S14" s="25">
        <f t="shared" si="4"/>
        <v>76.094999999999999</v>
      </c>
      <c r="T14" s="27">
        <f t="shared" si="5"/>
        <v>-52.905000000000001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7016</v>
      </c>
      <c r="E15" s="30">
        <v>50</v>
      </c>
      <c r="F15" s="30">
        <v>150</v>
      </c>
      <c r="G15" s="30">
        <v>500</v>
      </c>
      <c r="H15" s="30">
        <v>790</v>
      </c>
      <c r="I15" s="20">
        <v>5</v>
      </c>
      <c r="J15" s="20"/>
      <c r="K15" s="20"/>
      <c r="L15" s="20"/>
      <c r="M15" s="20">
        <f t="shared" si="0"/>
        <v>21126</v>
      </c>
      <c r="N15" s="24">
        <f t="shared" si="1"/>
        <v>22081</v>
      </c>
      <c r="O15" s="25">
        <f t="shared" si="2"/>
        <v>580.96500000000003</v>
      </c>
      <c r="P15" s="26"/>
      <c r="Q15" s="26">
        <v>136</v>
      </c>
      <c r="R15" s="24">
        <f t="shared" si="3"/>
        <v>21364.035</v>
      </c>
      <c r="S15" s="25">
        <f t="shared" si="4"/>
        <v>200.697</v>
      </c>
      <c r="T15" s="27">
        <f t="shared" si="5"/>
        <v>64.697000000000003</v>
      </c>
      <c r="U15">
        <v>120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9593</v>
      </c>
      <c r="E17" s="30"/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11493</v>
      </c>
      <c r="N17" s="24">
        <f t="shared" si="1"/>
        <v>11493</v>
      </c>
      <c r="O17" s="25">
        <f t="shared" si="2"/>
        <v>316.0575</v>
      </c>
      <c r="P17" s="26"/>
      <c r="Q17" s="26">
        <v>100</v>
      </c>
      <c r="R17" s="24">
        <f t="shared" si="3"/>
        <v>11076.942499999999</v>
      </c>
      <c r="S17" s="25">
        <f t="shared" si="4"/>
        <v>109.1835</v>
      </c>
      <c r="T17" s="27">
        <f t="shared" si="5"/>
        <v>9.1834999999999951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7402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7402</v>
      </c>
      <c r="N18" s="24">
        <f t="shared" si="1"/>
        <v>7402</v>
      </c>
      <c r="O18" s="25">
        <f t="shared" si="2"/>
        <v>203.55500000000001</v>
      </c>
      <c r="P18" s="26"/>
      <c r="Q18" s="26">
        <v>150</v>
      </c>
      <c r="R18" s="24">
        <f t="shared" si="3"/>
        <v>7048.4449999999997</v>
      </c>
      <c r="S18" s="25">
        <f t="shared" si="4"/>
        <v>70.319000000000003</v>
      </c>
      <c r="T18" s="27">
        <f t="shared" si="5"/>
        <v>-79.680999999999997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9254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9254</v>
      </c>
      <c r="N19" s="24">
        <f t="shared" si="1"/>
        <v>9254</v>
      </c>
      <c r="O19" s="25">
        <f t="shared" si="2"/>
        <v>254.48500000000001</v>
      </c>
      <c r="P19" s="26"/>
      <c r="Q19" s="26">
        <v>100</v>
      </c>
      <c r="R19" s="24">
        <f t="shared" si="3"/>
        <v>8899.5149999999994</v>
      </c>
      <c r="S19" s="25">
        <f t="shared" si="4"/>
        <v>87.912999999999997</v>
      </c>
      <c r="T19" s="27">
        <f t="shared" si="5"/>
        <v>-12.087000000000003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1418</v>
      </c>
      <c r="N20" s="24">
        <f t="shared" si="1"/>
        <v>1418</v>
      </c>
      <c r="O20" s="25">
        <f t="shared" si="2"/>
        <v>38.994999999999997</v>
      </c>
      <c r="P20" s="26"/>
      <c r="Q20" s="26"/>
      <c r="R20" s="24">
        <f t="shared" si="3"/>
        <v>1379.0050000000001</v>
      </c>
      <c r="S20" s="25">
        <f t="shared" si="4"/>
        <v>13.471</v>
      </c>
      <c r="T20" s="27">
        <f t="shared" si="5"/>
        <v>13.471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4425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5325</v>
      </c>
      <c r="N21" s="24">
        <f t="shared" si="1"/>
        <v>6853</v>
      </c>
      <c r="O21" s="25">
        <f t="shared" si="2"/>
        <v>146.4375</v>
      </c>
      <c r="P21" s="26"/>
      <c r="Q21" s="26">
        <v>20</v>
      </c>
      <c r="R21" s="24">
        <f>M21-(M21*2.75%)+I21*191+J21*191+K21*182+L21*100-Q21</f>
        <v>6686.5625</v>
      </c>
      <c r="S21" s="25">
        <f t="shared" si="4"/>
        <v>50.587499999999999</v>
      </c>
      <c r="T21" s="27">
        <f t="shared" si="5"/>
        <v>30.587499999999999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7418</v>
      </c>
      <c r="E22" s="30">
        <v>160</v>
      </c>
      <c r="F22" s="30">
        <v>110</v>
      </c>
      <c r="G22" s="20"/>
      <c r="H22" s="30">
        <v>400</v>
      </c>
      <c r="I22" s="20"/>
      <c r="J22" s="20"/>
      <c r="K22" s="20"/>
      <c r="L22" s="20"/>
      <c r="M22" s="20">
        <f t="shared" si="0"/>
        <v>15318</v>
      </c>
      <c r="N22" s="24">
        <f t="shared" si="1"/>
        <v>15318</v>
      </c>
      <c r="O22" s="25">
        <f t="shared" si="2"/>
        <v>421.245</v>
      </c>
      <c r="P22" s="26"/>
      <c r="Q22" s="26">
        <v>100</v>
      </c>
      <c r="R22" s="24">
        <f t="shared" si="3"/>
        <v>14796.754999999999</v>
      </c>
      <c r="S22" s="25">
        <f t="shared" si="4"/>
        <v>145.52099999999999</v>
      </c>
      <c r="T22" s="27">
        <f t="shared" si="5"/>
        <v>45.520999999999987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6015</v>
      </c>
      <c r="E23" s="30"/>
      <c r="F23" s="30"/>
      <c r="G23" s="30"/>
      <c r="H23" s="30"/>
      <c r="I23" s="20">
        <v>35</v>
      </c>
      <c r="J23" s="20"/>
      <c r="K23" s="20"/>
      <c r="L23" s="20"/>
      <c r="M23" s="20">
        <f t="shared" si="0"/>
        <v>6015</v>
      </c>
      <c r="N23" s="24">
        <f t="shared" si="1"/>
        <v>12700</v>
      </c>
      <c r="O23" s="25">
        <f t="shared" si="2"/>
        <v>165.41249999999999</v>
      </c>
      <c r="P23" s="26">
        <v>33530</v>
      </c>
      <c r="Q23" s="26">
        <v>60</v>
      </c>
      <c r="R23" s="24">
        <f t="shared" si="3"/>
        <v>12474.5875</v>
      </c>
      <c r="S23" s="25">
        <f t="shared" si="4"/>
        <v>57.142499999999998</v>
      </c>
      <c r="T23" s="27">
        <f t="shared" si="5"/>
        <v>-2.8575000000000017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11049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11049</v>
      </c>
      <c r="N24" s="24">
        <f t="shared" si="1"/>
        <v>11049</v>
      </c>
      <c r="O24" s="25">
        <f t="shared" si="2"/>
        <v>303.84750000000003</v>
      </c>
      <c r="P24" s="26">
        <v>-445</v>
      </c>
      <c r="Q24" s="26">
        <v>100</v>
      </c>
      <c r="R24" s="24">
        <f t="shared" si="3"/>
        <v>10645.1525</v>
      </c>
      <c r="S24" s="25">
        <f t="shared" si="4"/>
        <v>104.96549999999999</v>
      </c>
      <c r="T24" s="27">
        <f t="shared" si="5"/>
        <v>4.9654999999999916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6017</v>
      </c>
      <c r="E25" s="30">
        <v>10</v>
      </c>
      <c r="F25" s="30"/>
      <c r="G25" s="30"/>
      <c r="H25" s="30"/>
      <c r="I25" s="20">
        <v>13</v>
      </c>
      <c r="J25" s="20"/>
      <c r="K25" s="20">
        <v>1</v>
      </c>
      <c r="L25" s="20"/>
      <c r="M25" s="20">
        <f t="shared" si="0"/>
        <v>6217</v>
      </c>
      <c r="N25" s="24">
        <f t="shared" si="1"/>
        <v>8882</v>
      </c>
      <c r="O25" s="25">
        <f t="shared" si="2"/>
        <v>170.9675</v>
      </c>
      <c r="P25" s="26"/>
      <c r="Q25" s="26">
        <v>82</v>
      </c>
      <c r="R25" s="24">
        <f t="shared" si="3"/>
        <v>8629.0325000000012</v>
      </c>
      <c r="S25" s="25">
        <f t="shared" si="4"/>
        <v>59.061499999999995</v>
      </c>
      <c r="T25" s="27">
        <f t="shared" si="5"/>
        <v>-22.938500000000005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5887</v>
      </c>
      <c r="E26" s="29"/>
      <c r="F26" s="30"/>
      <c r="G26" s="30"/>
      <c r="H26" s="30">
        <v>100</v>
      </c>
      <c r="I26" s="20"/>
      <c r="J26" s="20"/>
      <c r="K26" s="20"/>
      <c r="L26" s="20"/>
      <c r="M26" s="20">
        <f t="shared" si="0"/>
        <v>6787</v>
      </c>
      <c r="N26" s="24">
        <f t="shared" si="1"/>
        <v>6787</v>
      </c>
      <c r="O26" s="25">
        <f t="shared" si="2"/>
        <v>186.64250000000001</v>
      </c>
      <c r="P26" s="26">
        <v>3000</v>
      </c>
      <c r="Q26" s="26">
        <v>120</v>
      </c>
      <c r="R26" s="24">
        <f t="shared" si="3"/>
        <v>6480.3575000000001</v>
      </c>
      <c r="S26" s="25">
        <f t="shared" si="4"/>
        <v>64.476500000000001</v>
      </c>
      <c r="T26" s="27">
        <f t="shared" si="5"/>
        <v>-55.523499999999999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6067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6067</v>
      </c>
      <c r="N27" s="40">
        <f t="shared" si="1"/>
        <v>6067</v>
      </c>
      <c r="O27" s="25">
        <f t="shared" si="2"/>
        <v>166.8425</v>
      </c>
      <c r="P27" s="41">
        <v>11000</v>
      </c>
      <c r="Q27" s="41">
        <v>100</v>
      </c>
      <c r="R27" s="24">
        <f t="shared" si="3"/>
        <v>5800.1575000000003</v>
      </c>
      <c r="S27" s="42">
        <f t="shared" si="4"/>
        <v>57.636499999999998</v>
      </c>
      <c r="T27" s="43">
        <f t="shared" si="5"/>
        <v>-42.363500000000002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135700</v>
      </c>
      <c r="E28" s="45">
        <f t="shared" si="6"/>
        <v>420</v>
      </c>
      <c r="F28" s="45">
        <f t="shared" ref="F28:T28" si="7">SUM(F7:F27)</f>
        <v>560</v>
      </c>
      <c r="G28" s="45">
        <f t="shared" si="7"/>
        <v>500</v>
      </c>
      <c r="H28" s="45">
        <f t="shared" si="7"/>
        <v>2240</v>
      </c>
      <c r="I28" s="45">
        <f t="shared" si="7"/>
        <v>89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45">
        <f t="shared" si="7"/>
        <v>174360</v>
      </c>
      <c r="N28" s="45">
        <f t="shared" si="7"/>
        <v>193361</v>
      </c>
      <c r="O28" s="46">
        <f t="shared" si="7"/>
        <v>4794.8999999999996</v>
      </c>
      <c r="P28" s="45">
        <f t="shared" si="7"/>
        <v>47085</v>
      </c>
      <c r="Q28" s="45">
        <f t="shared" si="7"/>
        <v>1595</v>
      </c>
      <c r="R28" s="45">
        <f t="shared" si="7"/>
        <v>186971.1</v>
      </c>
      <c r="S28" s="45">
        <f t="shared" si="7"/>
        <v>1656.4199999999998</v>
      </c>
      <c r="T28" s="47">
        <f t="shared" si="7"/>
        <v>61.419999999999959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20" x14ac:dyDescent="0.25"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5:14" x14ac:dyDescent="0.25"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5:14" x14ac:dyDescent="0.25"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5:14" x14ac:dyDescent="0.25">
      <c r="E35" s="56"/>
      <c r="F35" s="56"/>
      <c r="G35" s="56"/>
      <c r="H35" s="56"/>
      <c r="I35" s="56"/>
      <c r="J35" s="56"/>
      <c r="K35" s="56"/>
      <c r="L35" s="56"/>
      <c r="M35" s="56"/>
      <c r="N35" s="5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'23'!D29</f>
        <v>609573</v>
      </c>
      <c r="E4" s="2">
        <f>'23'!E29</f>
        <v>4880</v>
      </c>
      <c r="F4" s="2">
        <f>'23'!F29</f>
        <v>11670</v>
      </c>
      <c r="G4" s="2">
        <f>'23'!G29</f>
        <v>200</v>
      </c>
      <c r="H4" s="2">
        <f>'23'!H29</f>
        <v>19535</v>
      </c>
      <c r="I4" s="2">
        <f>'23'!I29</f>
        <v>1316</v>
      </c>
      <c r="J4" s="2">
        <f>'23'!J29</f>
        <v>548</v>
      </c>
      <c r="K4" s="2">
        <f>'23'!K29</f>
        <v>301</v>
      </c>
      <c r="L4" s="2">
        <f>'23'!L29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'24'!D29</f>
        <v>609573</v>
      </c>
      <c r="E4" s="2">
        <f>'24'!E29</f>
        <v>4880</v>
      </c>
      <c r="F4" s="2">
        <f>'24'!F29</f>
        <v>11670</v>
      </c>
      <c r="G4" s="2">
        <f>'24'!G29</f>
        <v>200</v>
      </c>
      <c r="H4" s="2">
        <f>'24'!H29</f>
        <v>19535</v>
      </c>
      <c r="I4" s="2">
        <f>'24'!I29</f>
        <v>1316</v>
      </c>
      <c r="J4" s="2">
        <f>'24'!J29</f>
        <v>548</v>
      </c>
      <c r="K4" s="2">
        <f>'24'!K29</f>
        <v>301</v>
      </c>
      <c r="L4" s="2">
        <f>'24'!L29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'25'!D29</f>
        <v>609573</v>
      </c>
      <c r="E4" s="2">
        <f>'25'!E29</f>
        <v>4880</v>
      </c>
      <c r="F4" s="2">
        <f>'25'!F29</f>
        <v>11670</v>
      </c>
      <c r="G4" s="2">
        <f>'25'!G29</f>
        <v>200</v>
      </c>
      <c r="H4" s="2">
        <f>'25'!H29</f>
        <v>19535</v>
      </c>
      <c r="I4" s="2">
        <f>'25'!I29</f>
        <v>1316</v>
      </c>
      <c r="J4" s="2">
        <f>'25'!J29</f>
        <v>548</v>
      </c>
      <c r="K4" s="2">
        <f>'25'!K29</f>
        <v>301</v>
      </c>
      <c r="L4" s="2">
        <f>'25'!L29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'26'!D29</f>
        <v>609573</v>
      </c>
      <c r="E4" s="2">
        <f>'26'!E29</f>
        <v>4880</v>
      </c>
      <c r="F4" s="2">
        <f>'26'!F29</f>
        <v>11670</v>
      </c>
      <c r="G4" s="2">
        <f>'26'!G29</f>
        <v>200</v>
      </c>
      <c r="H4" s="2">
        <f>'26'!H29</f>
        <v>19535</v>
      </c>
      <c r="I4" s="2">
        <f>'26'!I29</f>
        <v>1316</v>
      </c>
      <c r="J4" s="2">
        <f>'26'!J29</f>
        <v>548</v>
      </c>
      <c r="K4" s="2">
        <f>'26'!K29</f>
        <v>301</v>
      </c>
      <c r="L4" s="2">
        <f>'26'!L29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'27'!D29</f>
        <v>609573</v>
      </c>
      <c r="E4" s="2">
        <f>'27'!E29</f>
        <v>4880</v>
      </c>
      <c r="F4" s="2">
        <f>'27'!F29</f>
        <v>11670</v>
      </c>
      <c r="G4" s="2">
        <f>'27'!G29</f>
        <v>200</v>
      </c>
      <c r="H4" s="2">
        <f>'27'!H29</f>
        <v>19535</v>
      </c>
      <c r="I4" s="2">
        <f>'27'!I29</f>
        <v>1316</v>
      </c>
      <c r="J4" s="2">
        <f>'27'!J29</f>
        <v>548</v>
      </c>
      <c r="K4" s="2">
        <f>'27'!K29</f>
        <v>301</v>
      </c>
      <c r="L4" s="2">
        <f>'27'!L29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'28'!D29</f>
        <v>609573</v>
      </c>
      <c r="E4" s="2">
        <f>'28'!E29</f>
        <v>4880</v>
      </c>
      <c r="F4" s="2">
        <f>'28'!F29</f>
        <v>11670</v>
      </c>
      <c r="G4" s="2">
        <f>'28'!G29</f>
        <v>200</v>
      </c>
      <c r="H4" s="2">
        <f>'28'!H29</f>
        <v>19535</v>
      </c>
      <c r="I4" s="2">
        <f>'28'!I29</f>
        <v>1316</v>
      </c>
      <c r="J4" s="2">
        <f>'28'!J29</f>
        <v>548</v>
      </c>
      <c r="K4" s="2">
        <f>'28'!K29</f>
        <v>301</v>
      </c>
      <c r="L4" s="2">
        <f>'28'!L29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96" t="s">
        <v>39</v>
      </c>
      <c r="B29" s="97"/>
      <c r="C29" s="9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'29'!D29</f>
        <v>609573</v>
      </c>
      <c r="E4" s="2">
        <f>'29'!E29</f>
        <v>4880</v>
      </c>
      <c r="F4" s="2">
        <f>'29'!F29</f>
        <v>11670</v>
      </c>
      <c r="G4" s="2">
        <f>'29'!G29</f>
        <v>200</v>
      </c>
      <c r="H4" s="2">
        <f>'29'!H29</f>
        <v>19535</v>
      </c>
      <c r="I4" s="2">
        <f>'29'!I29</f>
        <v>1316</v>
      </c>
      <c r="J4" s="2">
        <f>'29'!J29</f>
        <v>548</v>
      </c>
      <c r="K4" s="2">
        <f>'29'!K29</f>
        <v>301</v>
      </c>
      <c r="L4" s="2">
        <f>'29'!L29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41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'30'!D29</f>
        <v>609573</v>
      </c>
      <c r="E4" s="2">
        <f>'30'!E29</f>
        <v>4880</v>
      </c>
      <c r="F4" s="2">
        <f>'30'!F29</f>
        <v>11670</v>
      </c>
      <c r="G4" s="2">
        <f>'30'!G29</f>
        <v>200</v>
      </c>
      <c r="H4" s="2">
        <f>'30'!H29</f>
        <v>19535</v>
      </c>
      <c r="I4" s="2">
        <f>'30'!I29</f>
        <v>1316</v>
      </c>
      <c r="J4" s="2">
        <f>'30'!J29</f>
        <v>548</v>
      </c>
      <c r="K4" s="2">
        <f>'30'!K29</f>
        <v>301</v>
      </c>
      <c r="L4" s="2">
        <f>'30'!L29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66</v>
      </c>
      <c r="B3" s="104"/>
      <c r="C3" s="105" t="s">
        <v>73</v>
      </c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108"/>
      <c r="O4" s="108"/>
      <c r="P4" s="108"/>
      <c r="Q4" s="108"/>
      <c r="R4" s="108"/>
      <c r="S4" s="108"/>
      <c r="T4" s="108"/>
    </row>
    <row r="5" spans="1:20" ht="15.75" thickBot="1" x14ac:dyDescent="0.3">
      <c r="A5" s="107" t="s">
        <v>2</v>
      </c>
      <c r="B5" s="116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4999523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6000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8000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17"/>
      <c r="O5" s="117"/>
      <c r="P5" s="117"/>
      <c r="Q5" s="117"/>
      <c r="R5" s="117"/>
      <c r="S5" s="117"/>
      <c r="T5" s="117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239865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255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254315</v>
      </c>
      <c r="N7" s="71">
        <f>D7+E7*20+F7*10+G7*9+H7*9+I7*191+J7*191+K7*182+L7*100</f>
        <v>273507</v>
      </c>
      <c r="O7" s="72">
        <f>M7*2.75%</f>
        <v>6993.6625000000004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1686</v>
      </c>
      <c r="R7" s="71">
        <f>M7-(M7*2.75%)+I7*191+J7*191+K7*182+L7*100-Q7</f>
        <v>264827.33750000002</v>
      </c>
      <c r="S7" s="72">
        <f>M7*0.95%</f>
        <v>2415.9924999999998</v>
      </c>
      <c r="T7" s="74">
        <f>S7-Q7</f>
        <v>729.99249999999984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141741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590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152091</v>
      </c>
      <c r="N8" s="24">
        <f t="shared" ref="N8:N27" si="1">D8+E8*20+F8*10+G8*9+H8*9+I8*191+J8*191+K8*182+L8*100</f>
        <v>156203</v>
      </c>
      <c r="O8" s="25">
        <f t="shared" ref="O8:O27" si="2">M8*2.75%</f>
        <v>4182.5024999999996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1884</v>
      </c>
      <c r="R8" s="24">
        <f t="shared" ref="R8:R27" si="3">M8-(M8*2.75%)+I8*191+J8*191+K8*182+L8*100-Q8</f>
        <v>150136.4975</v>
      </c>
      <c r="S8" s="25">
        <f t="shared" ref="S8:S27" si="4">M8*0.95%</f>
        <v>1444.8644999999999</v>
      </c>
      <c r="T8" s="27">
        <f t="shared" ref="T8:T27" si="5">S8-Q8</f>
        <v>-439.13550000000009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408556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630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150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30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444756</v>
      </c>
      <c r="N9" s="24">
        <f t="shared" si="1"/>
        <v>462249</v>
      </c>
      <c r="O9" s="25">
        <f t="shared" si="2"/>
        <v>12230.79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2769</v>
      </c>
      <c r="R9" s="24">
        <f t="shared" si="3"/>
        <v>447249.21</v>
      </c>
      <c r="S9" s="25">
        <f t="shared" si="4"/>
        <v>4225.1819999999998</v>
      </c>
      <c r="T9" s="27">
        <f t="shared" si="5"/>
        <v>1456.1819999999998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112393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66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117333</v>
      </c>
      <c r="N10" s="24">
        <f t="shared" si="1"/>
        <v>130503</v>
      </c>
      <c r="O10" s="25">
        <f t="shared" si="2"/>
        <v>3226.6574999999998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465</v>
      </c>
      <c r="R10" s="24">
        <f t="shared" si="3"/>
        <v>126811.3425</v>
      </c>
      <c r="S10" s="25">
        <f t="shared" si="4"/>
        <v>1114.6634999999999</v>
      </c>
      <c r="T10" s="27">
        <f t="shared" si="5"/>
        <v>649.66349999999989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192462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79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209712</v>
      </c>
      <c r="N11" s="24">
        <f t="shared" si="1"/>
        <v>235537</v>
      </c>
      <c r="O11" s="25">
        <f t="shared" si="2"/>
        <v>5767.08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692</v>
      </c>
      <c r="R11" s="24">
        <f t="shared" si="3"/>
        <v>229077.92</v>
      </c>
      <c r="S11" s="25">
        <f t="shared" si="4"/>
        <v>1992.2639999999999</v>
      </c>
      <c r="T11" s="27">
        <f t="shared" si="5"/>
        <v>1300.2639999999999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108879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111009</v>
      </c>
      <c r="N12" s="24">
        <f t="shared" si="1"/>
        <v>113739</v>
      </c>
      <c r="O12" s="25">
        <f t="shared" si="2"/>
        <v>3052.7474999999999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556</v>
      </c>
      <c r="R12" s="24">
        <f t="shared" si="3"/>
        <v>110130.2525</v>
      </c>
      <c r="S12" s="25">
        <f t="shared" si="4"/>
        <v>1054.5854999999999</v>
      </c>
      <c r="T12" s="27">
        <f t="shared" si="5"/>
        <v>498.58549999999991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129144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132744</v>
      </c>
      <c r="N13" s="24">
        <f t="shared" si="1"/>
        <v>134654</v>
      </c>
      <c r="O13" s="25">
        <f t="shared" si="2"/>
        <v>3650.46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35</v>
      </c>
      <c r="R13" s="24">
        <f t="shared" si="3"/>
        <v>130968.54</v>
      </c>
      <c r="S13" s="25">
        <f t="shared" si="4"/>
        <v>1261.068</v>
      </c>
      <c r="T13" s="27">
        <f t="shared" si="5"/>
        <v>1226.068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303153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320833</v>
      </c>
      <c r="N14" s="24">
        <f t="shared" si="1"/>
        <v>327720</v>
      </c>
      <c r="O14" s="25">
        <f t="shared" si="2"/>
        <v>8822.9074999999993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2991</v>
      </c>
      <c r="R14" s="24">
        <f t="shared" si="3"/>
        <v>315906.09250000003</v>
      </c>
      <c r="S14" s="25">
        <f t="shared" si="4"/>
        <v>3047.9135000000001</v>
      </c>
      <c r="T14" s="27">
        <f t="shared" si="5"/>
        <v>56.913500000000113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382042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500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64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17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403682</v>
      </c>
      <c r="N15" s="24">
        <f t="shared" si="1"/>
        <v>420973</v>
      </c>
      <c r="O15" s="25">
        <f t="shared" si="2"/>
        <v>11101.254999999999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3027</v>
      </c>
      <c r="R15" s="24">
        <f t="shared" si="3"/>
        <v>406844.745</v>
      </c>
      <c r="S15" s="25">
        <f t="shared" si="4"/>
        <v>3834.9789999999998</v>
      </c>
      <c r="T15" s="27">
        <f t="shared" si="5"/>
        <v>807.97899999999981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313291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1520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339211</v>
      </c>
      <c r="N16" s="24">
        <f t="shared" si="1"/>
        <v>370730</v>
      </c>
      <c r="O16" s="25">
        <f t="shared" si="2"/>
        <v>9328.3024999999998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2444</v>
      </c>
      <c r="R16" s="24">
        <f t="shared" si="3"/>
        <v>358957.69750000001</v>
      </c>
      <c r="S16" s="25">
        <f t="shared" si="4"/>
        <v>3222.5045</v>
      </c>
      <c r="T16" s="27">
        <f t="shared" si="5"/>
        <v>778.50450000000001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198207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92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216177</v>
      </c>
      <c r="N17" s="24">
        <f t="shared" si="1"/>
        <v>236479</v>
      </c>
      <c r="O17" s="25">
        <f t="shared" si="2"/>
        <v>5944.8675000000003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1475</v>
      </c>
      <c r="R17" s="24">
        <f t="shared" si="3"/>
        <v>229059.13250000001</v>
      </c>
      <c r="S17" s="25">
        <f t="shared" si="4"/>
        <v>2053.6815000000001</v>
      </c>
      <c r="T17" s="27">
        <f t="shared" si="5"/>
        <v>578.68150000000014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200581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39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205031</v>
      </c>
      <c r="N18" s="24">
        <f t="shared" si="1"/>
        <v>219396</v>
      </c>
      <c r="O18" s="25">
        <f t="shared" si="2"/>
        <v>5638.3525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2755</v>
      </c>
      <c r="R18" s="24">
        <f t="shared" si="3"/>
        <v>211002.64749999999</v>
      </c>
      <c r="S18" s="25">
        <f t="shared" si="4"/>
        <v>1947.7945</v>
      </c>
      <c r="T18" s="27">
        <f t="shared" si="5"/>
        <v>-807.20550000000003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222709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20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900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87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235889</v>
      </c>
      <c r="N19" s="24">
        <f t="shared" si="1"/>
        <v>255054</v>
      </c>
      <c r="O19" s="25">
        <f t="shared" si="2"/>
        <v>6486.9475000000002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1900</v>
      </c>
      <c r="R19" s="24">
        <f t="shared" si="3"/>
        <v>246667.05249999999</v>
      </c>
      <c r="S19" s="25">
        <f t="shared" si="4"/>
        <v>2240.9454999999998</v>
      </c>
      <c r="T19" s="27">
        <f t="shared" si="5"/>
        <v>340.94549999999981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141992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140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310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147382</v>
      </c>
      <c r="N20" s="24">
        <f t="shared" si="1"/>
        <v>156478</v>
      </c>
      <c r="O20" s="25">
        <f t="shared" si="2"/>
        <v>4053.0050000000001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1912</v>
      </c>
      <c r="R20" s="24">
        <f t="shared" si="3"/>
        <v>150512.995</v>
      </c>
      <c r="S20" s="25">
        <f t="shared" si="4"/>
        <v>1400.1289999999999</v>
      </c>
      <c r="T20" s="27">
        <f t="shared" si="5"/>
        <v>-511.87100000000009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144248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160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150188</v>
      </c>
      <c r="N21" s="24">
        <f t="shared" si="1"/>
        <v>167906</v>
      </c>
      <c r="O21" s="25">
        <f t="shared" si="2"/>
        <v>4130.17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425</v>
      </c>
      <c r="R21" s="24">
        <f t="shared" si="3"/>
        <v>163350.82999999999</v>
      </c>
      <c r="S21" s="25">
        <f t="shared" si="4"/>
        <v>1426.7860000000001</v>
      </c>
      <c r="T21" s="27">
        <f t="shared" si="5"/>
        <v>1001.7860000000001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367911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450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1400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393811</v>
      </c>
      <c r="N22" s="24">
        <f t="shared" si="1"/>
        <v>418090</v>
      </c>
      <c r="O22" s="25">
        <f t="shared" si="2"/>
        <v>10829.8025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2400</v>
      </c>
      <c r="R22" s="24">
        <f t="shared" si="3"/>
        <v>404860.19750000001</v>
      </c>
      <c r="S22" s="25">
        <f t="shared" si="4"/>
        <v>3741.2044999999998</v>
      </c>
      <c r="T22" s="27">
        <f t="shared" si="5"/>
        <v>1341.2044999999998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153506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160106</v>
      </c>
      <c r="N23" s="24">
        <f t="shared" si="1"/>
        <v>172521</v>
      </c>
      <c r="O23" s="25">
        <f t="shared" si="2"/>
        <v>4402.915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1250</v>
      </c>
      <c r="R23" s="24">
        <f t="shared" si="3"/>
        <v>166868.08499999999</v>
      </c>
      <c r="S23" s="25">
        <f t="shared" si="4"/>
        <v>1521.0070000000001</v>
      </c>
      <c r="T23" s="27">
        <f t="shared" si="5"/>
        <v>271.00700000000006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485845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140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502975</v>
      </c>
      <c r="N24" s="24">
        <f t="shared" si="1"/>
        <v>537177</v>
      </c>
      <c r="O24" s="25">
        <f t="shared" si="2"/>
        <v>13831.8125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2429</v>
      </c>
      <c r="R24" s="24">
        <f t="shared" si="3"/>
        <v>520916.1875</v>
      </c>
      <c r="S24" s="25">
        <f t="shared" si="4"/>
        <v>4778.2624999999998</v>
      </c>
      <c r="T24" s="27">
        <f t="shared" si="5"/>
        <v>2349.2624999999998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175186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110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270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185936</v>
      </c>
      <c r="N25" s="24">
        <f t="shared" si="1"/>
        <v>204647</v>
      </c>
      <c r="O25" s="25">
        <f t="shared" si="2"/>
        <v>5113.24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1679</v>
      </c>
      <c r="R25" s="24">
        <f t="shared" si="3"/>
        <v>197854.76</v>
      </c>
      <c r="S25" s="25">
        <f t="shared" si="4"/>
        <v>1766.3920000000001</v>
      </c>
      <c r="T25" s="27">
        <f t="shared" si="5"/>
        <v>87.392000000000053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191490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270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560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11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201830</v>
      </c>
      <c r="N26" s="24">
        <f t="shared" si="1"/>
        <v>224651</v>
      </c>
      <c r="O26" s="25">
        <f t="shared" si="2"/>
        <v>5550.3249999999998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1561</v>
      </c>
      <c r="R26" s="24">
        <f t="shared" si="3"/>
        <v>217539.67499999999</v>
      </c>
      <c r="S26" s="25">
        <f t="shared" si="4"/>
        <v>1917.385</v>
      </c>
      <c r="T26" s="27">
        <f t="shared" si="5"/>
        <v>356.38499999999999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203877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203877</v>
      </c>
      <c r="N27" s="40">
        <f t="shared" si="1"/>
        <v>229426</v>
      </c>
      <c r="O27" s="25">
        <f t="shared" si="2"/>
        <v>5606.6175000000003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221519.38250000001</v>
      </c>
      <c r="S27" s="42">
        <f t="shared" si="4"/>
        <v>1936.8315</v>
      </c>
      <c r="T27" s="43">
        <f t="shared" si="5"/>
        <v>-363.16849999999999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4817078</v>
      </c>
      <c r="E28" s="45">
        <f t="shared" si="6"/>
        <v>2745</v>
      </c>
      <c r="F28" s="45">
        <f t="shared" ref="F28:T28" si="7">SUM(F7:F27)</f>
        <v>5230</v>
      </c>
      <c r="G28" s="45">
        <f t="shared" si="7"/>
        <v>1850</v>
      </c>
      <c r="H28" s="45">
        <f t="shared" si="7"/>
        <v>16440</v>
      </c>
      <c r="I28" s="45">
        <f t="shared" si="7"/>
        <v>1427</v>
      </c>
      <c r="J28" s="45">
        <f t="shared" si="7"/>
        <v>93</v>
      </c>
      <c r="K28" s="45">
        <f t="shared" si="7"/>
        <v>376</v>
      </c>
      <c r="L28" s="45">
        <f t="shared" si="7"/>
        <v>0</v>
      </c>
      <c r="M28" s="45">
        <f t="shared" si="7"/>
        <v>5088888</v>
      </c>
      <c r="N28" s="45">
        <f t="shared" si="7"/>
        <v>5447640</v>
      </c>
      <c r="O28" s="46">
        <f t="shared" si="7"/>
        <v>139944.42000000001</v>
      </c>
      <c r="P28" s="45">
        <f t="shared" si="7"/>
        <v>0</v>
      </c>
      <c r="Q28" s="45">
        <f t="shared" si="7"/>
        <v>36635</v>
      </c>
      <c r="R28" s="45">
        <f t="shared" si="7"/>
        <v>5271060.5799999991</v>
      </c>
      <c r="S28" s="45">
        <f t="shared" si="7"/>
        <v>48344.435999999994</v>
      </c>
      <c r="T28" s="47">
        <f t="shared" si="7"/>
        <v>11709.435999999996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609573</v>
      </c>
      <c r="E29" s="48">
        <f t="shared" ref="E29:L29" si="8">E4+E5-E28</f>
        <v>4880</v>
      </c>
      <c r="F29" s="48">
        <f t="shared" si="8"/>
        <v>11670</v>
      </c>
      <c r="G29" s="48">
        <f t="shared" si="8"/>
        <v>200</v>
      </c>
      <c r="H29" s="48">
        <f t="shared" si="8"/>
        <v>19535</v>
      </c>
      <c r="I29" s="48">
        <f t="shared" si="8"/>
        <v>1316</v>
      </c>
      <c r="J29" s="48">
        <f t="shared" si="8"/>
        <v>548</v>
      </c>
      <c r="K29" s="48">
        <f t="shared" si="8"/>
        <v>301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18" t="s">
        <v>56</v>
      </c>
      <c r="B1" s="119"/>
      <c r="C1" s="119"/>
      <c r="D1" s="120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14450</v>
      </c>
      <c r="D3" s="53">
        <f>B3-C3</f>
        <v>45550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10350</v>
      </c>
      <c r="D4" s="53">
        <f t="shared" ref="D4:D23" si="0">B4-C4</f>
        <v>24650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36200</v>
      </c>
      <c r="D5" s="53">
        <f t="shared" si="0"/>
        <v>38800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17250</v>
      </c>
      <c r="D7" s="53">
        <f t="shared" si="0"/>
        <v>17750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2130</v>
      </c>
      <c r="D8" s="53">
        <f t="shared" si="0"/>
        <v>27870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17680</v>
      </c>
      <c r="D10" s="53">
        <f t="shared" si="0"/>
        <v>52320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21640</v>
      </c>
      <c r="D11" s="53">
        <f t="shared" si="0"/>
        <v>48360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25920</v>
      </c>
      <c r="D12" s="53">
        <f t="shared" si="0"/>
        <v>44080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17970</v>
      </c>
      <c r="D13" s="53">
        <f t="shared" si="0"/>
        <v>37030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13180</v>
      </c>
      <c r="D15" s="53">
        <f t="shared" si="0"/>
        <v>41820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5390</v>
      </c>
      <c r="D16" s="53">
        <f t="shared" si="0"/>
        <v>24610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5940</v>
      </c>
      <c r="D17" s="53">
        <f t="shared" si="0"/>
        <v>24060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25900</v>
      </c>
      <c r="D18" s="53">
        <f t="shared" si="0"/>
        <v>49100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17130</v>
      </c>
      <c r="D20" s="53">
        <f t="shared" si="0"/>
        <v>57870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10750</v>
      </c>
      <c r="D21" s="53">
        <f t="shared" si="0"/>
        <v>24250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10340</v>
      </c>
      <c r="D22" s="53">
        <f t="shared" si="0"/>
        <v>24660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271810</v>
      </c>
      <c r="D24" s="58">
        <f t="shared" si="1"/>
        <v>728190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9" t="s">
        <v>57</v>
      </c>
      <c r="B3" s="109"/>
      <c r="C3" s="110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1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1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58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96" t="s">
        <v>39</v>
      </c>
      <c r="B29" s="97"/>
      <c r="C29" s="9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60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96" t="s">
        <v>39</v>
      </c>
      <c r="B29" s="97"/>
      <c r="C29" s="9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59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96" t="s">
        <v>39</v>
      </c>
      <c r="B29" s="97"/>
      <c r="C29" s="9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61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96" t="s">
        <v>39</v>
      </c>
      <c r="B29" s="97"/>
      <c r="C29" s="9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</row>
    <row r="2" spans="1:20" ht="15.75" thickBo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ht="18.75" x14ac:dyDescent="0.25">
      <c r="A3" s="103" t="s">
        <v>62</v>
      </c>
      <c r="B3" s="104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</row>
    <row r="4" spans="1:20" x14ac:dyDescent="0.25">
      <c r="A4" s="107" t="s">
        <v>1</v>
      </c>
      <c r="B4" s="10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108"/>
      <c r="O4" s="108"/>
      <c r="P4" s="108"/>
      <c r="Q4" s="108"/>
      <c r="R4" s="108"/>
      <c r="S4" s="108"/>
      <c r="T4" s="108"/>
    </row>
    <row r="5" spans="1:20" x14ac:dyDescent="0.25">
      <c r="A5" s="107" t="s">
        <v>2</v>
      </c>
      <c r="B5" s="10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108"/>
      <c r="O5" s="108"/>
      <c r="P5" s="108"/>
      <c r="Q5" s="108"/>
      <c r="R5" s="108"/>
      <c r="S5" s="108"/>
      <c r="T5" s="10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93" t="s">
        <v>38</v>
      </c>
      <c r="B28" s="94"/>
      <c r="C28" s="9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96" t="s">
        <v>39</v>
      </c>
      <c r="B29" s="97"/>
      <c r="C29" s="9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99"/>
      <c r="N29" s="100"/>
      <c r="O29" s="100"/>
      <c r="P29" s="100"/>
      <c r="Q29" s="100"/>
      <c r="R29" s="100"/>
      <c r="S29" s="100"/>
      <c r="T29" s="10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2021-08-23T17:37:16Z</dcterms:modified>
</cp:coreProperties>
</file>