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2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25" l="1"/>
  <c r="E16" i="34" l="1"/>
  <c r="E19" i="34"/>
  <c r="E23" i="34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D29" i="24" s="1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24" i="28" l="1"/>
  <c r="N28" i="28"/>
  <c r="O26" i="27"/>
  <c r="C7" i="34"/>
  <c r="D7" i="34" s="1"/>
  <c r="N28" i="27"/>
  <c r="N28" i="26"/>
  <c r="O20" i="25"/>
  <c r="O12" i="25"/>
  <c r="O14" i="25"/>
  <c r="N28" i="25"/>
  <c r="O12" i="24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O15" i="16"/>
  <c r="R19" i="16"/>
  <c r="O18" i="14"/>
  <c r="C8" i="34"/>
  <c r="O12" i="14"/>
  <c r="O20" i="14"/>
  <c r="O26" i="13"/>
  <c r="O24" i="13"/>
  <c r="N28" i="13"/>
  <c r="S23" i="7"/>
  <c r="T23" i="7" s="1"/>
  <c r="R23" i="7"/>
  <c r="O14" i="12"/>
  <c r="C13" i="34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O24" i="9"/>
  <c r="N28" i="9"/>
  <c r="C3" i="34"/>
  <c r="C6" i="34"/>
  <c r="C11" i="34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E7" i="34" l="1"/>
  <c r="D20" i="34"/>
  <c r="E20" i="34"/>
  <c r="D14" i="34"/>
  <c r="E14" i="34"/>
  <c r="D17" i="34"/>
  <c r="E17" i="34"/>
  <c r="D13" i="34"/>
  <c r="E13" i="34"/>
  <c r="D8" i="34"/>
  <c r="E8" i="34"/>
  <c r="D6" i="34"/>
  <c r="E6" i="34"/>
  <c r="D9" i="34"/>
  <c r="E9" i="34"/>
  <c r="D4" i="34"/>
  <c r="E4" i="34"/>
  <c r="D18" i="34"/>
  <c r="E18" i="34"/>
  <c r="D15" i="34"/>
  <c r="E15" i="34"/>
  <c r="D12" i="34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4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Jilami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3" authorId="0">
      <text>
        <r>
          <rPr>
            <sz val="9"/>
            <color indexed="81"/>
            <rFont val="Tahoma"/>
            <family val="2"/>
          </rPr>
          <t>Desh Mobile Sale 25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<sst xmlns="http://schemas.openxmlformats.org/spreadsheetml/2006/main" count="1514" uniqueCount="84">
  <si>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</si>
  <si>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</si>
  <si>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</si>
  <si>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</si>
  <si>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</si>
  <si>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</si>
  <si>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</si>
  <si>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</si>
  <si>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</si>
  <si>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</si>
  <si>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</si>
  <si>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</si>
  <si>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</si>
  <si>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</si>
  <si>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</si>
  <si>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</si>
  <si>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</si>
  <si>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</si>
  <si>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</si>
  <si>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</si>
  <si>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</si>
  <si>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</si>
  <si>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</si>
  <si>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</si>
  <si>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</si>
  <si>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</si>
  <si>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</si>
  <si>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</si>
  <si>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</si>
  <si>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</si>
  <si>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</si>
  <si>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</si>
  <si>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</si>
  <si>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</si>
  <si>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</si>
  <si>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</si>
  <si>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</si>
  <si>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</si>
  <si>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</si>
  <si>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</si>
  <si>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</si>
  <si>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</si>
  <si>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</si>
  <si>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</si>
  <si>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</si>
  <si>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</si>
  <si>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</si>
  <si>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</si>
  <si>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</si>
  <si>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</si>
  <si>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</si>
  <si>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</si>
  <si>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</si>
  <si>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</si>
  <si>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</si>
  <si>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</si>
  <si>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</si>
  <si>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</si>
  <si>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</si>
  <si>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</si>
  <si>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</si>
  <si>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</si>
  <si>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</si>
  <si>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</si>
  <si>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</si>
  <si>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</si>
  <si>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</si>
  <si>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</si>
  <si>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</si>
  <si>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</si>
  <si>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</si>
  <si>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</si>
  <si>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</si>
  <si>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</si>
  <si>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</si>
  <si>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</si>
  <si>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</si>
  <si>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</si>
  <si>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</si>
  <si>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</si>
  <si>
    <t>Date:25.10.2021</t>
  </si>
  <si>
    <t>Date:26.10.2021</t>
  </si>
  <si>
    <t>Date:27.10.2021</t>
  </si>
  <si>
    <t>Date:28.10.2021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</si>
</sst>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J16" sqref="J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12" sqref="Q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5965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5965</v>
      </c>
      <c r="N11" s="24">
        <f t="shared" si="1"/>
        <v>7875</v>
      </c>
      <c r="O11" s="25">
        <f t="shared" si="2"/>
        <v>164.03749999999999</v>
      </c>
      <c r="P11" s="26"/>
      <c r="Q11" s="26">
        <v>54</v>
      </c>
      <c r="R11" s="29">
        <f t="shared" si="3"/>
        <v>7656.9624999999996</v>
      </c>
      <c r="S11" s="25">
        <f t="shared" si="4"/>
        <v>56.667499999999997</v>
      </c>
      <c r="T11" s="27">
        <f t="shared" si="5"/>
        <v>2.6674999999999969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194199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205339</v>
      </c>
      <c r="N28" s="45">
        <f t="shared" si="6"/>
        <v>217837</v>
      </c>
      <c r="O28" s="46">
        <f t="shared" si="6"/>
        <v>5646.8225000000002</v>
      </c>
      <c r="P28" s="45">
        <f t="shared" si="6"/>
        <v>18950</v>
      </c>
      <c r="Q28" s="45">
        <f t="shared" si="6"/>
        <v>1516</v>
      </c>
      <c r="R28" s="45">
        <f t="shared" si="6"/>
        <v>210674.17750000002</v>
      </c>
      <c r="S28" s="45">
        <f t="shared" si="6"/>
        <v>1950.7205000000001</v>
      </c>
      <c r="T28" s="47">
        <f t="shared" si="6"/>
        <v>434.72049999999984</v>
      </c>
    </row>
    <row r="29" spans="1:20" ht="15.75" thickBot="1" x14ac:dyDescent="0.3">
      <c r="A29" s="95" t="s">
        <v>38</v>
      </c>
      <c r="B29" s="96"/>
      <c r="C29" s="97"/>
      <c r="D29" s="48">
        <f>D4+D5-D28</f>
        <v>496333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496333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9667</v>
      </c>
      <c r="E7" s="22">
        <v>10</v>
      </c>
      <c r="F7" s="22">
        <v>10</v>
      </c>
      <c r="G7" s="22"/>
      <c r="H7" s="22">
        <v>100</v>
      </c>
      <c r="I7" s="23">
        <v>1</v>
      </c>
      <c r="J7" s="23"/>
      <c r="K7" s="23"/>
      <c r="L7" s="23"/>
      <c r="M7" s="20">
        <f>D7+E7*20+F7*10+G7*9+H7*9</f>
        <v>10867</v>
      </c>
      <c r="N7" s="24">
        <f>D7+E7*20+F7*10+G7*9+H7*9+I7*191+J7*191+K7*182+L7*100</f>
        <v>11058</v>
      </c>
      <c r="O7" s="25">
        <f>M7*2.75%</f>
        <v>298.84250000000003</v>
      </c>
      <c r="P7" s="26"/>
      <c r="Q7" s="26">
        <v>99</v>
      </c>
      <c r="R7" s="29">
        <f>M7-(M7*2.75%)+I7*191+J7*191+K7*182+L7*100-Q7</f>
        <v>10660.157499999999</v>
      </c>
      <c r="S7" s="25">
        <f>M7*0.95%</f>
        <v>103.23649999999999</v>
      </c>
      <c r="T7" s="27">
        <f>S7-Q7</f>
        <v>4.2364999999999924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5659</v>
      </c>
      <c r="E8" s="30"/>
      <c r="F8" s="30">
        <v>20</v>
      </c>
      <c r="G8" s="30">
        <v>20</v>
      </c>
      <c r="H8" s="30">
        <v>40</v>
      </c>
      <c r="I8" s="20">
        <v>2</v>
      </c>
      <c r="J8" s="20"/>
      <c r="K8" s="20"/>
      <c r="L8" s="20"/>
      <c r="M8" s="20">
        <f t="shared" ref="M8:M27" si="0">D8+E8*20+F8*10+G8*9+H8*9</f>
        <v>6399</v>
      </c>
      <c r="N8" s="24">
        <f t="shared" ref="N8:N27" si="1">D8+E8*20+F8*10+G8*9+H8*9+I8*191+J8*191+K8*182+L8*100</f>
        <v>6781</v>
      </c>
      <c r="O8" s="25">
        <f t="shared" ref="O8:O27" si="2">M8*2.75%</f>
        <v>175.9725</v>
      </c>
      <c r="P8" s="26"/>
      <c r="Q8" s="26"/>
      <c r="R8" s="29">
        <f t="shared" ref="R8:R27" si="3">M8-(M8*2.75%)+I8*191+J8*191+K8*182+L8*100-Q8</f>
        <v>6605.0275000000001</v>
      </c>
      <c r="S8" s="25">
        <f t="shared" ref="S8:S27" si="4">M8*0.95%</f>
        <v>60.790500000000002</v>
      </c>
      <c r="T8" s="27">
        <f t="shared" ref="T8:T27" si="5">S8-Q8</f>
        <v>60.790500000000002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16553</v>
      </c>
      <c r="E9" s="30"/>
      <c r="F9" s="30"/>
      <c r="G9" s="30"/>
      <c r="H9" s="30">
        <v>250</v>
      </c>
      <c r="I9" s="20">
        <v>3</v>
      </c>
      <c r="J9" s="20"/>
      <c r="K9" s="20">
        <v>1</v>
      </c>
      <c r="L9" s="20"/>
      <c r="M9" s="20">
        <f t="shared" si="0"/>
        <v>18803</v>
      </c>
      <c r="N9" s="24">
        <f t="shared" si="1"/>
        <v>19558</v>
      </c>
      <c r="O9" s="25">
        <f t="shared" si="2"/>
        <v>517.08249999999998</v>
      </c>
      <c r="P9" s="26"/>
      <c r="Q9" s="26">
        <v>111</v>
      </c>
      <c r="R9" s="29">
        <f>M9-(M9*2.75%)+I9*191+J9*191+K9*182+L9*100-Q9</f>
        <v>18929.9175</v>
      </c>
      <c r="S9" s="25">
        <f t="shared" si="4"/>
        <v>178.6285</v>
      </c>
      <c r="T9" s="27">
        <f t="shared" si="5"/>
        <v>67.628500000000003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4627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4627</v>
      </c>
      <c r="N10" s="24">
        <f t="shared" si="1"/>
        <v>4627</v>
      </c>
      <c r="O10" s="25">
        <f t="shared" si="2"/>
        <v>127.24250000000001</v>
      </c>
      <c r="P10" s="26"/>
      <c r="Q10" s="26">
        <v>30</v>
      </c>
      <c r="R10" s="29">
        <f t="shared" si="3"/>
        <v>4469.7574999999997</v>
      </c>
      <c r="S10" s="25">
        <f t="shared" si="4"/>
        <v>43.956499999999998</v>
      </c>
      <c r="T10" s="27">
        <f t="shared" si="5"/>
        <v>13.956499999999998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5813</v>
      </c>
      <c r="N11" s="24">
        <f t="shared" si="1"/>
        <v>5813</v>
      </c>
      <c r="O11" s="25">
        <f t="shared" si="2"/>
        <v>159.85749999999999</v>
      </c>
      <c r="P11" s="26"/>
      <c r="Q11" s="26">
        <v>33</v>
      </c>
      <c r="R11" s="29">
        <f t="shared" si="3"/>
        <v>5620.1424999999999</v>
      </c>
      <c r="S11" s="25">
        <f t="shared" si="4"/>
        <v>55.223500000000001</v>
      </c>
      <c r="T11" s="27">
        <f t="shared" si="5"/>
        <v>22.223500000000001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5251</v>
      </c>
      <c r="E12" s="30">
        <v>250</v>
      </c>
      <c r="F12" s="30">
        <v>250</v>
      </c>
      <c r="G12" s="30"/>
      <c r="H12" s="30">
        <v>250</v>
      </c>
      <c r="I12" s="20">
        <v>25</v>
      </c>
      <c r="J12" s="20">
        <v>25</v>
      </c>
      <c r="K12" s="20"/>
      <c r="L12" s="20"/>
      <c r="M12" s="20">
        <f t="shared" si="0"/>
        <v>15001</v>
      </c>
      <c r="N12" s="24">
        <f t="shared" si="1"/>
        <v>24551</v>
      </c>
      <c r="O12" s="25">
        <f t="shared" si="2"/>
        <v>412.52749999999997</v>
      </c>
      <c r="P12" s="26"/>
      <c r="Q12" s="26">
        <v>38</v>
      </c>
      <c r="R12" s="29">
        <f t="shared" si="3"/>
        <v>24100.4725</v>
      </c>
      <c r="S12" s="25">
        <f t="shared" si="4"/>
        <v>142.5095</v>
      </c>
      <c r="T12" s="27">
        <f t="shared" si="5"/>
        <v>104.5095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5040</v>
      </c>
      <c r="E13" s="30"/>
      <c r="F13" s="30"/>
      <c r="G13" s="30"/>
      <c r="H13" s="30">
        <v>60</v>
      </c>
      <c r="I13" s="20"/>
      <c r="J13" s="20">
        <v>25</v>
      </c>
      <c r="K13" s="20"/>
      <c r="L13" s="20"/>
      <c r="M13" s="20">
        <f t="shared" si="0"/>
        <v>5580</v>
      </c>
      <c r="N13" s="24">
        <f t="shared" si="1"/>
        <v>10355</v>
      </c>
      <c r="O13" s="25">
        <f t="shared" si="2"/>
        <v>153.44999999999999</v>
      </c>
      <c r="P13" s="26"/>
      <c r="Q13" s="26"/>
      <c r="R13" s="29">
        <f t="shared" si="3"/>
        <v>10201.549999999999</v>
      </c>
      <c r="S13" s="25">
        <f t="shared" si="4"/>
        <v>53.01</v>
      </c>
      <c r="T13" s="27">
        <f t="shared" si="5"/>
        <v>53.01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11837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12737</v>
      </c>
      <c r="N14" s="24">
        <f t="shared" si="1"/>
        <v>12737</v>
      </c>
      <c r="O14" s="25">
        <f t="shared" si="2"/>
        <v>350.26749999999998</v>
      </c>
      <c r="P14" s="26"/>
      <c r="Q14" s="26"/>
      <c r="R14" s="29">
        <f t="shared" si="3"/>
        <v>12386.7325</v>
      </c>
      <c r="S14" s="25">
        <f t="shared" si="4"/>
        <v>121.00149999999999</v>
      </c>
      <c r="T14" s="27">
        <f t="shared" si="5"/>
        <v>121.00149999999999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14117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14117</v>
      </c>
      <c r="N15" s="24">
        <f t="shared" si="1"/>
        <v>15072</v>
      </c>
      <c r="O15" s="25">
        <f t="shared" si="2"/>
        <v>388.21750000000003</v>
      </c>
      <c r="P15" s="26"/>
      <c r="Q15" s="26">
        <v>134</v>
      </c>
      <c r="R15" s="29">
        <f t="shared" si="3"/>
        <v>14549.782499999999</v>
      </c>
      <c r="S15" s="25">
        <f t="shared" si="4"/>
        <v>134.11150000000001</v>
      </c>
      <c r="T15" s="27">
        <f t="shared" si="5"/>
        <v>0.11150000000000659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10911</v>
      </c>
      <c r="E16" s="30"/>
      <c r="F16" s="30"/>
      <c r="G16" s="30"/>
      <c r="H16" s="30">
        <v>10</v>
      </c>
      <c r="I16" s="20">
        <v>2</v>
      </c>
      <c r="J16" s="20"/>
      <c r="K16" s="20"/>
      <c r="L16" s="20"/>
      <c r="M16" s="20">
        <f t="shared" si="0"/>
        <v>11001</v>
      </c>
      <c r="N16" s="24">
        <f t="shared" si="1"/>
        <v>11383</v>
      </c>
      <c r="O16" s="25">
        <f t="shared" si="2"/>
        <v>302.52749999999997</v>
      </c>
      <c r="P16" s="26"/>
      <c r="Q16" s="26">
        <v>103</v>
      </c>
      <c r="R16" s="29">
        <f t="shared" si="3"/>
        <v>10977.4725</v>
      </c>
      <c r="S16" s="25">
        <f t="shared" si="4"/>
        <v>104.5095</v>
      </c>
      <c r="T16" s="27">
        <f t="shared" si="5"/>
        <v>1.5095000000000027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13275</v>
      </c>
      <c r="E17" s="30"/>
      <c r="F17" s="30">
        <v>50</v>
      </c>
      <c r="G17" s="30">
        <v>100</v>
      </c>
      <c r="H17" s="30"/>
      <c r="I17" s="20">
        <v>8</v>
      </c>
      <c r="J17" s="20"/>
      <c r="K17" s="20">
        <v>5</v>
      </c>
      <c r="L17" s="20"/>
      <c r="M17" s="20">
        <f t="shared" si="0"/>
        <v>14675</v>
      </c>
      <c r="N17" s="24">
        <f t="shared" si="1"/>
        <v>17113</v>
      </c>
      <c r="O17" s="25">
        <f t="shared" si="2"/>
        <v>403.5625</v>
      </c>
      <c r="P17" s="26"/>
      <c r="Q17" s="26">
        <v>100</v>
      </c>
      <c r="R17" s="29">
        <f t="shared" si="3"/>
        <v>16609.4375</v>
      </c>
      <c r="S17" s="25">
        <f t="shared" si="4"/>
        <v>139.41249999999999</v>
      </c>
      <c r="T17" s="27">
        <f t="shared" si="5"/>
        <v>39.412499999999994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8950</v>
      </c>
      <c r="E18" s="30">
        <v>50</v>
      </c>
      <c r="F18" s="30">
        <v>110</v>
      </c>
      <c r="G18" s="30"/>
      <c r="H18" s="30">
        <v>200</v>
      </c>
      <c r="I18" s="20"/>
      <c r="J18" s="20"/>
      <c r="K18" s="20"/>
      <c r="L18" s="20"/>
      <c r="M18" s="20">
        <f t="shared" si="0"/>
        <v>12850</v>
      </c>
      <c r="N18" s="24">
        <f t="shared" si="1"/>
        <v>12850</v>
      </c>
      <c r="O18" s="25">
        <f t="shared" si="2"/>
        <v>353.375</v>
      </c>
      <c r="P18" s="26"/>
      <c r="Q18" s="26">
        <v>147</v>
      </c>
      <c r="R18" s="29">
        <f t="shared" si="3"/>
        <v>12349.625</v>
      </c>
      <c r="S18" s="25">
        <f t="shared" si="4"/>
        <v>122.075</v>
      </c>
      <c r="T18" s="27">
        <f t="shared" si="5"/>
        <v>-24.924999999999997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6475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6475</v>
      </c>
      <c r="N19" s="24">
        <f t="shared" si="1"/>
        <v>6475</v>
      </c>
      <c r="O19" s="25">
        <f t="shared" si="2"/>
        <v>178.0625</v>
      </c>
      <c r="P19" s="26"/>
      <c r="Q19" s="26">
        <v>147</v>
      </c>
      <c r="R19" s="29">
        <f t="shared" si="3"/>
        <v>6149.9375</v>
      </c>
      <c r="S19" s="25">
        <f t="shared" si="4"/>
        <v>61.512499999999996</v>
      </c>
      <c r="T19" s="27">
        <f t="shared" si="5"/>
        <v>-85.487500000000011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2157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2157</v>
      </c>
      <c r="N20" s="24">
        <f t="shared" si="1"/>
        <v>2157</v>
      </c>
      <c r="O20" s="25">
        <f t="shared" si="2"/>
        <v>59.317500000000003</v>
      </c>
      <c r="P20" s="26"/>
      <c r="Q20" s="26">
        <v>28</v>
      </c>
      <c r="R20" s="29">
        <f t="shared" si="3"/>
        <v>2069.6824999999999</v>
      </c>
      <c r="S20" s="25">
        <f t="shared" si="4"/>
        <v>20.491499999999998</v>
      </c>
      <c r="T20" s="27">
        <f t="shared" si="5"/>
        <v>-7.5085000000000015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6379</v>
      </c>
      <c r="E21" s="30"/>
      <c r="F21" s="30">
        <v>100</v>
      </c>
      <c r="G21" s="30"/>
      <c r="H21" s="30"/>
      <c r="I21" s="20">
        <v>2</v>
      </c>
      <c r="J21" s="20"/>
      <c r="K21" s="20"/>
      <c r="L21" s="20"/>
      <c r="M21" s="20">
        <f t="shared" si="0"/>
        <v>7379</v>
      </c>
      <c r="N21" s="24">
        <f t="shared" si="1"/>
        <v>7761</v>
      </c>
      <c r="O21" s="25">
        <f t="shared" si="2"/>
        <v>202.92250000000001</v>
      </c>
      <c r="P21" s="26"/>
      <c r="Q21" s="26">
        <v>18</v>
      </c>
      <c r="R21" s="29">
        <f t="shared" si="3"/>
        <v>7540.0775000000003</v>
      </c>
      <c r="S21" s="25">
        <f t="shared" si="4"/>
        <v>70.100499999999997</v>
      </c>
      <c r="T21" s="27">
        <f t="shared" si="5"/>
        <v>52.100499999999997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11041</v>
      </c>
      <c r="N22" s="24">
        <f t="shared" si="1"/>
        <v>11041</v>
      </c>
      <c r="O22" s="25">
        <f t="shared" si="2"/>
        <v>303.6275</v>
      </c>
      <c r="P22" s="26"/>
      <c r="Q22" s="26">
        <v>105</v>
      </c>
      <c r="R22" s="29">
        <f t="shared" si="3"/>
        <v>10632.372499999999</v>
      </c>
      <c r="S22" s="25">
        <f t="shared" si="4"/>
        <v>104.8895</v>
      </c>
      <c r="T22" s="27">
        <f t="shared" si="5"/>
        <v>-0.11050000000000182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6169</v>
      </c>
      <c r="N23" s="24">
        <f t="shared" si="1"/>
        <v>6169</v>
      </c>
      <c r="O23" s="25">
        <f t="shared" si="2"/>
        <v>169.64750000000001</v>
      </c>
      <c r="P23" s="26">
        <v>14035</v>
      </c>
      <c r="Q23" s="26">
        <v>60</v>
      </c>
      <c r="R23" s="29">
        <f t="shared" si="3"/>
        <v>5939.3525</v>
      </c>
      <c r="S23" s="25">
        <f t="shared" si="4"/>
        <v>58.605499999999999</v>
      </c>
      <c r="T23" s="27">
        <f t="shared" si="5"/>
        <v>-1.3945000000000007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12643</v>
      </c>
      <c r="N24" s="24">
        <f t="shared" si="1"/>
        <v>12643</v>
      </c>
      <c r="O24" s="25">
        <f t="shared" si="2"/>
        <v>347.6825</v>
      </c>
      <c r="P24" s="26"/>
      <c r="Q24" s="26">
        <v>95</v>
      </c>
      <c r="R24" s="29">
        <f t="shared" si="3"/>
        <v>12200.317499999999</v>
      </c>
      <c r="S24" s="25">
        <f t="shared" si="4"/>
        <v>120.10849999999999</v>
      </c>
      <c r="T24" s="27">
        <f t="shared" si="5"/>
        <v>25.108499999999992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5553</v>
      </c>
      <c r="E25" s="30"/>
      <c r="F25" s="30"/>
      <c r="G25" s="30"/>
      <c r="H25" s="30"/>
      <c r="I25" s="20"/>
      <c r="J25" s="20"/>
      <c r="K25" s="20">
        <v>1</v>
      </c>
      <c r="L25" s="20"/>
      <c r="M25" s="20">
        <f t="shared" si="0"/>
        <v>5553</v>
      </c>
      <c r="N25" s="24">
        <f t="shared" si="1"/>
        <v>5735</v>
      </c>
      <c r="O25" s="25">
        <f t="shared" si="2"/>
        <v>152.70750000000001</v>
      </c>
      <c r="P25" s="26"/>
      <c r="Q25" s="26">
        <v>82</v>
      </c>
      <c r="R25" s="29">
        <f t="shared" si="3"/>
        <v>5500.2924999999996</v>
      </c>
      <c r="S25" s="25">
        <f t="shared" si="4"/>
        <v>52.753499999999995</v>
      </c>
      <c r="T25" s="27">
        <f t="shared" si="5"/>
        <v>-29.246500000000005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7914</v>
      </c>
      <c r="E26" s="29">
        <v>100</v>
      </c>
      <c r="F26" s="30">
        <v>100</v>
      </c>
      <c r="G26" s="30"/>
      <c r="H26" s="30">
        <v>70</v>
      </c>
      <c r="I26" s="20">
        <v>15</v>
      </c>
      <c r="J26" s="20"/>
      <c r="K26" s="20"/>
      <c r="L26" s="20"/>
      <c r="M26" s="20">
        <f t="shared" si="0"/>
        <v>11544</v>
      </c>
      <c r="N26" s="24">
        <f t="shared" si="1"/>
        <v>14409</v>
      </c>
      <c r="O26" s="25">
        <f t="shared" si="2"/>
        <v>317.45999999999998</v>
      </c>
      <c r="P26" s="26"/>
      <c r="Q26" s="26">
        <v>117</v>
      </c>
      <c r="R26" s="29">
        <f t="shared" si="3"/>
        <v>13974.54</v>
      </c>
      <c r="S26" s="25">
        <f t="shared" si="4"/>
        <v>109.66799999999999</v>
      </c>
      <c r="T26" s="27">
        <f t="shared" si="5"/>
        <v>-7.3320000000000078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9457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9457</v>
      </c>
      <c r="N27" s="40">
        <f t="shared" si="1"/>
        <v>9457</v>
      </c>
      <c r="O27" s="25">
        <f t="shared" si="2"/>
        <v>260.0675</v>
      </c>
      <c r="P27" s="41">
        <v>15000</v>
      </c>
      <c r="Q27" s="41">
        <v>100</v>
      </c>
      <c r="R27" s="29">
        <f t="shared" si="3"/>
        <v>9096.9325000000008</v>
      </c>
      <c r="S27" s="42">
        <f t="shared" si="4"/>
        <v>89.841499999999996</v>
      </c>
      <c r="T27" s="43">
        <f t="shared" si="5"/>
        <v>-10.158500000000004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179488</v>
      </c>
      <c r="E28" s="45">
        <f>SUM(E7:E27)</f>
        <v>410</v>
      </c>
      <c r="F28" s="45">
        <f t="shared" ref="F28:T28" si="6">SUM(F7:F27)</f>
        <v>640</v>
      </c>
      <c r="G28" s="45">
        <f t="shared" si="6"/>
        <v>120</v>
      </c>
      <c r="H28" s="45">
        <f t="shared" si="6"/>
        <v>1080</v>
      </c>
      <c r="I28" s="45">
        <f t="shared" si="6"/>
        <v>63</v>
      </c>
      <c r="J28" s="45">
        <f t="shared" si="6"/>
        <v>50</v>
      </c>
      <c r="K28" s="45">
        <f t="shared" si="6"/>
        <v>7</v>
      </c>
      <c r="L28" s="45">
        <f t="shared" si="6"/>
        <v>0</v>
      </c>
      <c r="M28" s="45">
        <f t="shared" si="6"/>
        <v>204888</v>
      </c>
      <c r="N28" s="45">
        <f t="shared" si="6"/>
        <v>227745</v>
      </c>
      <c r="O28" s="46">
        <f t="shared" si="6"/>
        <v>5634.420000000001</v>
      </c>
      <c r="P28" s="45">
        <f t="shared" si="6"/>
        <v>29035</v>
      </c>
      <c r="Q28" s="45">
        <f t="shared" si="6"/>
        <v>1547</v>
      </c>
      <c r="R28" s="45">
        <f t="shared" si="6"/>
        <v>220563.58000000005</v>
      </c>
      <c r="S28" s="45">
        <f t="shared" si="6"/>
        <v>1946.4359999999999</v>
      </c>
      <c r="T28" s="47">
        <f t="shared" si="6"/>
        <v>399.43599999999992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8554687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524637</v>
      </c>
      <c r="E4" s="2">
        <f>'25'!E29</f>
        <v>1540</v>
      </c>
      <c r="F4" s="2">
        <f>'25'!F29</f>
        <v>8850</v>
      </c>
      <c r="G4" s="2">
        <f>'25'!G29</f>
        <v>740</v>
      </c>
      <c r="H4" s="2">
        <f>'25'!H29</f>
        <v>5950</v>
      </c>
      <c r="I4" s="2">
        <f>'25'!I29</f>
        <v>656</v>
      </c>
      <c r="J4" s="2">
        <f>'25'!J29</f>
        <v>106</v>
      </c>
      <c r="K4" s="2">
        <f>'25'!K29</f>
        <v>339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8501</v>
      </c>
      <c r="E7" s="22"/>
      <c r="F7" s="22"/>
      <c r="G7" s="22">
        <v>50</v>
      </c>
      <c r="H7" s="22"/>
      <c r="I7" s="23">
        <v>5</v>
      </c>
      <c r="J7" s="23">
        <v>1</v>
      </c>
      <c r="K7" s="23">
        <v>1</v>
      </c>
      <c r="L7" s="23"/>
      <c r="M7" s="20">
        <f>D7+E7*20+F7*10+G7*9+H7*9</f>
        <v>8951</v>
      </c>
      <c r="N7" s="24">
        <f>D7+E7*20+F7*10+G7*9+H7*9+I7*191+J7*191+K7*182+L7*100</f>
        <v>10279</v>
      </c>
      <c r="O7" s="25">
        <f>M7*2.75%</f>
        <v>246.1525</v>
      </c>
      <c r="P7" s="26"/>
      <c r="Q7" s="26">
        <v>97</v>
      </c>
      <c r="R7" s="24">
        <f>M7-(M7*2.75%)+I7*191+J7*191+K7*182+L7*100-Q7</f>
        <v>9935.8474999999999</v>
      </c>
      <c r="S7" s="25">
        <f>M7*0.95%</f>
        <v>85.034499999999994</v>
      </c>
      <c r="T7" s="27">
        <f>S7-Q7</f>
        <v>-11.965500000000006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4219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4759</v>
      </c>
      <c r="N8" s="24">
        <f t="shared" ref="N8:N27" si="1">D8+E8*20+F8*10+G8*9+H8*9+I8*191+J8*191+K8*182+L8*100</f>
        <v>4759</v>
      </c>
      <c r="O8" s="25">
        <f t="shared" ref="O8:O27" si="2">M8*2.75%</f>
        <v>130.8725</v>
      </c>
      <c r="P8" s="26"/>
      <c r="Q8" s="26"/>
      <c r="R8" s="24">
        <f t="shared" ref="R8:R27" si="3">M8-(M8*2.75%)+I8*191+J8*191+K8*182+L8*100-Q8</f>
        <v>4628.1274999999996</v>
      </c>
      <c r="S8" s="25">
        <f t="shared" ref="S8:S27" si="4">M8*0.95%</f>
        <v>45.210499999999996</v>
      </c>
      <c r="T8" s="27">
        <f t="shared" ref="T8:T27" si="5">S8-Q8</f>
        <v>45.210499999999996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11455</v>
      </c>
      <c r="E9" s="30"/>
      <c r="F9" s="30"/>
      <c r="G9" s="30"/>
      <c r="H9" s="30"/>
      <c r="I9" s="20">
        <v>3</v>
      </c>
      <c r="J9" s="20"/>
      <c r="K9" s="20"/>
      <c r="L9" s="20"/>
      <c r="M9" s="20">
        <f t="shared" si="0"/>
        <v>11455</v>
      </c>
      <c r="N9" s="24">
        <f t="shared" si="1"/>
        <v>12028</v>
      </c>
      <c r="O9" s="25">
        <f t="shared" si="2"/>
        <v>315.01249999999999</v>
      </c>
      <c r="P9" s="26"/>
      <c r="Q9" s="26">
        <v>103</v>
      </c>
      <c r="R9" s="24">
        <f t="shared" si="3"/>
        <v>11609.987499999999</v>
      </c>
      <c r="S9" s="25">
        <f t="shared" si="4"/>
        <v>108.82249999999999</v>
      </c>
      <c r="T9" s="27">
        <f t="shared" si="5"/>
        <v>5.8224999999999909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4634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4634</v>
      </c>
      <c r="N10" s="24">
        <f t="shared" si="1"/>
        <v>5589</v>
      </c>
      <c r="O10" s="25">
        <f t="shared" si="2"/>
        <v>127.435</v>
      </c>
      <c r="P10" s="26"/>
      <c r="Q10" s="26">
        <v>26</v>
      </c>
      <c r="R10" s="24">
        <f t="shared" si="3"/>
        <v>5435.5649999999996</v>
      </c>
      <c r="S10" s="25">
        <f t="shared" si="4"/>
        <v>44.022999999999996</v>
      </c>
      <c r="T10" s="27">
        <f t="shared" si="5"/>
        <v>18.022999999999996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7304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7304</v>
      </c>
      <c r="N11" s="24">
        <f t="shared" si="1"/>
        <v>8068</v>
      </c>
      <c r="O11" s="25">
        <f t="shared" si="2"/>
        <v>200.86</v>
      </c>
      <c r="P11" s="26"/>
      <c r="Q11" s="26">
        <v>63</v>
      </c>
      <c r="R11" s="24">
        <f t="shared" si="3"/>
        <v>7804.14</v>
      </c>
      <c r="S11" s="25">
        <f t="shared" si="4"/>
        <v>69.388000000000005</v>
      </c>
      <c r="T11" s="27">
        <f t="shared" si="5"/>
        <v>6.3880000000000052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5618</v>
      </c>
      <c r="E12" s="30"/>
      <c r="F12" s="30"/>
      <c r="G12" s="30"/>
      <c r="H12" s="30">
        <v>100</v>
      </c>
      <c r="I12" s="20">
        <v>50</v>
      </c>
      <c r="J12" s="20"/>
      <c r="K12" s="20"/>
      <c r="L12" s="20"/>
      <c r="M12" s="20">
        <f t="shared" si="0"/>
        <v>6518</v>
      </c>
      <c r="N12" s="24">
        <f t="shared" si="1"/>
        <v>16068</v>
      </c>
      <c r="O12" s="25">
        <f t="shared" si="2"/>
        <v>179.245</v>
      </c>
      <c r="P12" s="26"/>
      <c r="Q12" s="26">
        <v>28</v>
      </c>
      <c r="R12" s="24">
        <f t="shared" si="3"/>
        <v>15860.755000000001</v>
      </c>
      <c r="S12" s="25">
        <f t="shared" si="4"/>
        <v>61.920999999999999</v>
      </c>
      <c r="T12" s="27">
        <f t="shared" si="5"/>
        <v>33.920999999999999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4287</v>
      </c>
      <c r="E13" s="30"/>
      <c r="F13" s="30">
        <v>10</v>
      </c>
      <c r="G13" s="30">
        <v>10</v>
      </c>
      <c r="H13" s="30">
        <v>50</v>
      </c>
      <c r="I13" s="20">
        <v>1</v>
      </c>
      <c r="J13" s="20"/>
      <c r="K13" s="20"/>
      <c r="L13" s="20"/>
      <c r="M13" s="20">
        <f t="shared" si="0"/>
        <v>4927</v>
      </c>
      <c r="N13" s="24">
        <f t="shared" si="1"/>
        <v>5118</v>
      </c>
      <c r="O13" s="25">
        <f t="shared" si="2"/>
        <v>135.49250000000001</v>
      </c>
      <c r="P13" s="26"/>
      <c r="Q13" s="26">
        <v>2</v>
      </c>
      <c r="R13" s="24">
        <f t="shared" si="3"/>
        <v>4980.5074999999997</v>
      </c>
      <c r="S13" s="25">
        <f t="shared" si="4"/>
        <v>46.8065</v>
      </c>
      <c r="T13" s="27">
        <f t="shared" si="5"/>
        <v>44.8065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9522</v>
      </c>
      <c r="E14" s="30"/>
      <c r="F14" s="30"/>
      <c r="G14" s="30"/>
      <c r="H14" s="30">
        <v>100</v>
      </c>
      <c r="I14" s="20">
        <v>1</v>
      </c>
      <c r="J14" s="20"/>
      <c r="K14" s="20"/>
      <c r="L14" s="20"/>
      <c r="M14" s="20">
        <f t="shared" si="0"/>
        <v>10422</v>
      </c>
      <c r="N14" s="24">
        <f t="shared" si="1"/>
        <v>10613</v>
      </c>
      <c r="O14" s="25">
        <f t="shared" si="2"/>
        <v>286.60500000000002</v>
      </c>
      <c r="P14" s="26"/>
      <c r="Q14" s="26"/>
      <c r="R14" s="24">
        <f t="shared" si="3"/>
        <v>10326.395</v>
      </c>
      <c r="S14" s="25">
        <f t="shared" si="4"/>
        <v>99.009</v>
      </c>
      <c r="T14" s="27">
        <f t="shared" si="5"/>
        <v>99.009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12811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12811</v>
      </c>
      <c r="N15" s="24">
        <f t="shared" si="1"/>
        <v>12811</v>
      </c>
      <c r="O15" s="25">
        <f t="shared" si="2"/>
        <v>352.30250000000001</v>
      </c>
      <c r="P15" s="26"/>
      <c r="Q15" s="26">
        <v>129</v>
      </c>
      <c r="R15" s="24">
        <f t="shared" si="3"/>
        <v>12329.6975</v>
      </c>
      <c r="S15" s="25">
        <f t="shared" si="4"/>
        <v>121.7045</v>
      </c>
      <c r="T15" s="27">
        <f t="shared" si="5"/>
        <v>-7.2955000000000041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11230</v>
      </c>
      <c r="E16" s="30"/>
      <c r="F16" s="30"/>
      <c r="G16" s="30">
        <v>50</v>
      </c>
      <c r="H16" s="30">
        <v>10</v>
      </c>
      <c r="I16" s="20"/>
      <c r="J16" s="20">
        <v>6</v>
      </c>
      <c r="K16" s="20">
        <v>2</v>
      </c>
      <c r="L16" s="20"/>
      <c r="M16" s="20">
        <f t="shared" si="0"/>
        <v>11770</v>
      </c>
      <c r="N16" s="24">
        <f t="shared" si="1"/>
        <v>13280</v>
      </c>
      <c r="O16" s="25">
        <f t="shared" si="2"/>
        <v>323.67500000000001</v>
      </c>
      <c r="P16" s="26"/>
      <c r="Q16" s="26">
        <v>106</v>
      </c>
      <c r="R16" s="24">
        <f t="shared" si="3"/>
        <v>12850.325000000001</v>
      </c>
      <c r="S16" s="25">
        <f t="shared" si="4"/>
        <v>111.815</v>
      </c>
      <c r="T16" s="27">
        <f t="shared" si="5"/>
        <v>5.8149999999999977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>
        <v>7190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/>
      <c r="L17" s="20"/>
      <c r="M17" s="20">
        <f t="shared" si="0"/>
        <v>9040</v>
      </c>
      <c r="N17" s="24">
        <f t="shared" si="1"/>
        <v>9995</v>
      </c>
      <c r="O17" s="25">
        <f t="shared" si="2"/>
        <v>248.6</v>
      </c>
      <c r="P17" s="26"/>
      <c r="Q17" s="26">
        <v>76</v>
      </c>
      <c r="R17" s="24">
        <f t="shared" si="3"/>
        <v>9670.4</v>
      </c>
      <c r="S17" s="25">
        <f t="shared" si="4"/>
        <v>85.88</v>
      </c>
      <c r="T17" s="27">
        <f t="shared" si="5"/>
        <v>9.8799999999999955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11932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11932</v>
      </c>
      <c r="N18" s="24">
        <f t="shared" si="1"/>
        <v>11932</v>
      </c>
      <c r="O18" s="25">
        <f t="shared" si="2"/>
        <v>328.13</v>
      </c>
      <c r="P18" s="26"/>
      <c r="Q18" s="26">
        <v>103</v>
      </c>
      <c r="R18" s="24">
        <f t="shared" si="3"/>
        <v>11500.87</v>
      </c>
      <c r="S18" s="25">
        <f t="shared" si="4"/>
        <v>113.354</v>
      </c>
      <c r="T18" s="27">
        <f t="shared" si="5"/>
        <v>10.353999999999999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>
        <v>8220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8220</v>
      </c>
      <c r="N19" s="24">
        <f t="shared" si="1"/>
        <v>8220</v>
      </c>
      <c r="O19" s="25">
        <f t="shared" si="2"/>
        <v>226.05</v>
      </c>
      <c r="P19" s="26"/>
      <c r="Q19" s="26">
        <v>149</v>
      </c>
      <c r="R19" s="24">
        <f t="shared" si="3"/>
        <v>7844.95</v>
      </c>
      <c r="S19" s="25">
        <f t="shared" si="4"/>
        <v>78.09</v>
      </c>
      <c r="T19" s="27">
        <f t="shared" si="5"/>
        <v>-70.91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30</v>
      </c>
      <c r="R20" s="24">
        <f t="shared" si="3"/>
        <v>1969.46</v>
      </c>
      <c r="S20" s="25">
        <f t="shared" si="4"/>
        <v>19.532</v>
      </c>
      <c r="T20" s="27">
        <f t="shared" si="5"/>
        <v>-10.468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6229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6229</v>
      </c>
      <c r="N21" s="24">
        <f t="shared" si="1"/>
        <v>6611</v>
      </c>
      <c r="O21" s="25">
        <f t="shared" si="2"/>
        <v>171.29750000000001</v>
      </c>
      <c r="P21" s="26"/>
      <c r="Q21" s="26">
        <v>20</v>
      </c>
      <c r="R21" s="24">
        <f t="shared" si="3"/>
        <v>6419.7025000000003</v>
      </c>
      <c r="S21" s="25">
        <f t="shared" si="4"/>
        <v>59.1755</v>
      </c>
      <c r="T21" s="27">
        <f t="shared" si="5"/>
        <v>39.1755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15833</v>
      </c>
      <c r="E22" s="30"/>
      <c r="F22" s="30"/>
      <c r="G22" s="20"/>
      <c r="H22" s="30"/>
      <c r="I22" s="20"/>
      <c r="J22" s="20">
        <v>3</v>
      </c>
      <c r="K22" s="20"/>
      <c r="L22" s="20"/>
      <c r="M22" s="20">
        <f t="shared" si="0"/>
        <v>15833</v>
      </c>
      <c r="N22" s="24">
        <f t="shared" si="1"/>
        <v>16406</v>
      </c>
      <c r="O22" s="25">
        <f t="shared" si="2"/>
        <v>435.40750000000003</v>
      </c>
      <c r="P22" s="26"/>
      <c r="Q22" s="26">
        <v>210</v>
      </c>
      <c r="R22" s="24">
        <f t="shared" si="3"/>
        <v>15760.592500000001</v>
      </c>
      <c r="S22" s="25">
        <f t="shared" si="4"/>
        <v>150.4135</v>
      </c>
      <c r="T22" s="27">
        <f t="shared" si="5"/>
        <v>-59.586500000000001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>
        <v>7195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7195</v>
      </c>
      <c r="N23" s="24">
        <f t="shared" si="1"/>
        <v>8150</v>
      </c>
      <c r="O23" s="25">
        <f t="shared" si="2"/>
        <v>197.86250000000001</v>
      </c>
      <c r="P23" s="26"/>
      <c r="Q23" s="26">
        <v>70</v>
      </c>
      <c r="R23" s="24">
        <f t="shared" si="3"/>
        <v>7882.1374999999998</v>
      </c>
      <c r="S23" s="25">
        <f t="shared" si="4"/>
        <v>68.352499999999992</v>
      </c>
      <c r="T23" s="27">
        <f t="shared" si="5"/>
        <v>-1.647500000000008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21195</v>
      </c>
      <c r="E24" s="30"/>
      <c r="F24" s="30">
        <v>100</v>
      </c>
      <c r="G24" s="30">
        <v>300</v>
      </c>
      <c r="H24" s="30">
        <v>720</v>
      </c>
      <c r="I24" s="20"/>
      <c r="J24" s="20"/>
      <c r="K24" s="20"/>
      <c r="L24" s="20"/>
      <c r="M24" s="20">
        <f t="shared" si="0"/>
        <v>31375</v>
      </c>
      <c r="N24" s="24">
        <f t="shared" si="1"/>
        <v>31375</v>
      </c>
      <c r="O24" s="25">
        <f t="shared" si="2"/>
        <v>862.8125</v>
      </c>
      <c r="P24" s="26"/>
      <c r="Q24" s="26"/>
      <c r="R24" s="24">
        <f t="shared" si="3"/>
        <v>30512.1875</v>
      </c>
      <c r="S24" s="25">
        <f t="shared" si="4"/>
        <v>298.0625</v>
      </c>
      <c r="T24" s="27">
        <f t="shared" si="5"/>
        <v>298.0625</v>
      </c>
      <c r="U24">
        <v>4000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7533</v>
      </c>
      <c r="E25" s="30"/>
      <c r="F25" s="30"/>
      <c r="G25" s="30">
        <v>20</v>
      </c>
      <c r="H25" s="30"/>
      <c r="I25" s="20"/>
      <c r="J25" s="20"/>
      <c r="K25" s="20"/>
      <c r="L25" s="20"/>
      <c r="M25" s="20">
        <f t="shared" si="0"/>
        <v>7713</v>
      </c>
      <c r="N25" s="24">
        <f t="shared" si="1"/>
        <v>7713</v>
      </c>
      <c r="O25" s="25">
        <f t="shared" si="2"/>
        <v>212.10749999999999</v>
      </c>
      <c r="P25" s="26"/>
      <c r="Q25" s="26">
        <v>86</v>
      </c>
      <c r="R25" s="24">
        <f t="shared" si="3"/>
        <v>7414.8924999999999</v>
      </c>
      <c r="S25" s="25">
        <f t="shared" si="4"/>
        <v>73.273499999999999</v>
      </c>
      <c r="T25" s="27">
        <f t="shared" si="5"/>
        <v>-12.726500000000001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7740</v>
      </c>
      <c r="E26" s="29"/>
      <c r="F26" s="30"/>
      <c r="G26" s="30">
        <v>10</v>
      </c>
      <c r="H26" s="30">
        <v>50</v>
      </c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82</v>
      </c>
      <c r="R26" s="24">
        <f t="shared" si="3"/>
        <v>7970.3</v>
      </c>
      <c r="S26" s="25">
        <f t="shared" si="4"/>
        <v>78.66</v>
      </c>
      <c r="T26" s="27">
        <f t="shared" si="5"/>
        <v>-3.3400000000000034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>
        <v>9930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9930</v>
      </c>
      <c r="N27" s="40">
        <f t="shared" si="1"/>
        <v>9930</v>
      </c>
      <c r="O27" s="25">
        <f t="shared" si="2"/>
        <v>273.07499999999999</v>
      </c>
      <c r="P27" s="41">
        <v>9500</v>
      </c>
      <c r="Q27" s="41">
        <v>100</v>
      </c>
      <c r="R27" s="24">
        <f t="shared" si="3"/>
        <v>9556.9249999999993</v>
      </c>
      <c r="S27" s="42">
        <f t="shared" si="4"/>
        <v>94.334999999999994</v>
      </c>
      <c r="T27" s="43">
        <f t="shared" si="5"/>
        <v>-5.6650000000000063</v>
      </c>
    </row>
    <row r="28" spans="1:21" ht="16.5" thickBot="1" x14ac:dyDescent="0.3">
      <c r="A28" s="92" t="s">
        <v>37</v>
      </c>
      <c r="B28" s="93"/>
      <c r="C28" s="94"/>
      <c r="D28" s="44">
        <f>SUM(D7:D27)</f>
        <v>184634</v>
      </c>
      <c r="E28" s="45">
        <f>SUM(E7:E27)</f>
        <v>0</v>
      </c>
      <c r="F28" s="45">
        <f t="shared" ref="F28:T28" si="6">SUM(F7:F27)</f>
        <v>160</v>
      </c>
      <c r="G28" s="45">
        <f t="shared" si="6"/>
        <v>490</v>
      </c>
      <c r="H28" s="45">
        <f t="shared" si="6"/>
        <v>1190</v>
      </c>
      <c r="I28" s="45">
        <f t="shared" si="6"/>
        <v>81</v>
      </c>
      <c r="J28" s="45">
        <f t="shared" si="6"/>
        <v>10</v>
      </c>
      <c r="K28" s="45">
        <f t="shared" si="6"/>
        <v>3</v>
      </c>
      <c r="L28" s="45">
        <f t="shared" si="6"/>
        <v>0</v>
      </c>
      <c r="M28" s="45">
        <f t="shared" si="6"/>
        <v>201354</v>
      </c>
      <c r="N28" s="45">
        <f t="shared" si="6"/>
        <v>219281</v>
      </c>
      <c r="O28" s="46">
        <f t="shared" si="6"/>
        <v>5537.2350000000006</v>
      </c>
      <c r="P28" s="45">
        <f t="shared" si="6"/>
        <v>9500</v>
      </c>
      <c r="Q28" s="45">
        <f t="shared" si="6"/>
        <v>1480</v>
      </c>
      <c r="R28" s="45">
        <f t="shared" si="6"/>
        <v>212263.76499999996</v>
      </c>
      <c r="S28" s="45">
        <f t="shared" si="6"/>
        <v>1912.8630000000003</v>
      </c>
      <c r="T28" s="47">
        <f t="shared" si="6"/>
        <v>432.86299999999989</v>
      </c>
    </row>
    <row r="29" spans="1:21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547796</v>
      </c>
      <c r="E4" s="2">
        <f>'26'!E29</f>
        <v>1540</v>
      </c>
      <c r="F4" s="2">
        <f>'26'!F29</f>
        <v>8690</v>
      </c>
      <c r="G4" s="2">
        <f>'26'!G29</f>
        <v>250</v>
      </c>
      <c r="H4" s="2">
        <f>'26'!H29</f>
        <v>4760</v>
      </c>
      <c r="I4" s="2">
        <f>'26'!I29</f>
        <v>575</v>
      </c>
      <c r="J4" s="2">
        <f>'26'!J29</f>
        <v>96</v>
      </c>
      <c r="K4" s="2">
        <f>'26'!K29</f>
        <v>336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13486</v>
      </c>
      <c r="E7" s="22"/>
      <c r="F7" s="22"/>
      <c r="G7" s="22"/>
      <c r="H7" s="22">
        <v>100</v>
      </c>
      <c r="I7" s="23">
        <v>6</v>
      </c>
      <c r="J7" s="23">
        <v>9</v>
      </c>
      <c r="K7" s="23">
        <v>7</v>
      </c>
      <c r="L7" s="23"/>
      <c r="M7" s="20">
        <f>D7+E7*20+F7*10+G7*9+H7*9</f>
        <v>14386</v>
      </c>
      <c r="N7" s="24">
        <f>D7+E7*20+F7*10+G7*9+H7*9+I7*191+J7*191+K7*182+L7*100</f>
        <v>18525</v>
      </c>
      <c r="O7" s="25">
        <f>M7*2.75%</f>
        <v>395.61500000000001</v>
      </c>
      <c r="P7" s="26"/>
      <c r="Q7" s="26">
        <v>104</v>
      </c>
      <c r="R7" s="24">
        <f>M7-(M7*2.75%)+I7*191+J7*191+K7*182+L7*100-Q7</f>
        <v>18025.385000000002</v>
      </c>
      <c r="S7" s="25">
        <f>M7*0.95%</f>
        <v>136.667</v>
      </c>
      <c r="T7" s="27">
        <f>S7-Q7</f>
        <v>32.667000000000002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5087</v>
      </c>
      <c r="E8" s="30">
        <v>10</v>
      </c>
      <c r="F8" s="30"/>
      <c r="G8" s="30"/>
      <c r="H8" s="30">
        <v>70</v>
      </c>
      <c r="I8" s="20"/>
      <c r="J8" s="20"/>
      <c r="K8" s="20"/>
      <c r="L8" s="20"/>
      <c r="M8" s="20">
        <f t="shared" ref="M8:M27" si="0">D8+E8*20+F8*10+G8*9+H8*9</f>
        <v>5917</v>
      </c>
      <c r="N8" s="24">
        <f t="shared" ref="N8:N27" si="1">D8+E8*20+F8*10+G8*9+H8*9+I8*191+J8*191+K8*182+L8*100</f>
        <v>5917</v>
      </c>
      <c r="O8" s="25">
        <f t="shared" ref="O8:O27" si="2">M8*2.75%</f>
        <v>162.7175</v>
      </c>
      <c r="P8" s="26"/>
      <c r="Q8" s="26">
        <v>260</v>
      </c>
      <c r="R8" s="24">
        <f t="shared" ref="R8:R27" si="3">M8-(M8*2.75%)+I8*191+J8*191+K8*182+L8*100-Q8</f>
        <v>5494.2825000000003</v>
      </c>
      <c r="S8" s="25">
        <f t="shared" ref="S8:S27" si="4">M8*0.95%</f>
        <v>56.211500000000001</v>
      </c>
      <c r="T8" s="27">
        <f t="shared" ref="T8:T27" si="5">S8-Q8</f>
        <v>-203.7885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21887</v>
      </c>
      <c r="E9" s="30">
        <v>10</v>
      </c>
      <c r="F9" s="30"/>
      <c r="G9" s="30">
        <v>100</v>
      </c>
      <c r="H9" s="30">
        <v>250</v>
      </c>
      <c r="I9" s="20">
        <v>1</v>
      </c>
      <c r="J9" s="20"/>
      <c r="K9" s="20"/>
      <c r="L9" s="20"/>
      <c r="M9" s="20">
        <f t="shared" si="0"/>
        <v>25237</v>
      </c>
      <c r="N9" s="24">
        <f t="shared" si="1"/>
        <v>25428</v>
      </c>
      <c r="O9" s="25">
        <f t="shared" si="2"/>
        <v>694.01750000000004</v>
      </c>
      <c r="P9" s="26"/>
      <c r="Q9" s="26">
        <v>124</v>
      </c>
      <c r="R9" s="24">
        <f t="shared" si="3"/>
        <v>24609.982499999998</v>
      </c>
      <c r="S9" s="25">
        <f t="shared" si="4"/>
        <v>239.75149999999999</v>
      </c>
      <c r="T9" s="27">
        <f t="shared" si="5"/>
        <v>115.75149999999999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4526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4706</v>
      </c>
      <c r="N10" s="24">
        <f t="shared" si="1"/>
        <v>5661</v>
      </c>
      <c r="O10" s="25">
        <f t="shared" si="2"/>
        <v>129.41499999999999</v>
      </c>
      <c r="P10" s="26"/>
      <c r="Q10" s="26">
        <v>31</v>
      </c>
      <c r="R10" s="24">
        <f t="shared" si="3"/>
        <v>5500.585</v>
      </c>
      <c r="S10" s="25">
        <f t="shared" si="4"/>
        <v>44.707000000000001</v>
      </c>
      <c r="T10" s="27">
        <f t="shared" si="5"/>
        <v>13.707000000000001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6017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6017</v>
      </c>
      <c r="N11" s="24">
        <f t="shared" si="1"/>
        <v>9073</v>
      </c>
      <c r="O11" s="25">
        <f t="shared" si="2"/>
        <v>165.4675</v>
      </c>
      <c r="P11" s="26"/>
      <c r="Q11" s="26">
        <v>36</v>
      </c>
      <c r="R11" s="24">
        <f t="shared" si="3"/>
        <v>8871.5325000000012</v>
      </c>
      <c r="S11" s="25">
        <f t="shared" si="4"/>
        <v>57.161499999999997</v>
      </c>
      <c r="T11" s="27">
        <f t="shared" si="5"/>
        <v>21.161499999999997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5011</v>
      </c>
      <c r="N12" s="24">
        <f t="shared" si="1"/>
        <v>5011</v>
      </c>
      <c r="O12" s="25">
        <f t="shared" si="2"/>
        <v>137.80250000000001</v>
      </c>
      <c r="P12" s="26"/>
      <c r="Q12" s="26">
        <v>33</v>
      </c>
      <c r="R12" s="24">
        <f t="shared" si="3"/>
        <v>4840.1975000000002</v>
      </c>
      <c r="S12" s="25">
        <f t="shared" si="4"/>
        <v>47.604500000000002</v>
      </c>
      <c r="T12" s="27">
        <f t="shared" si="5"/>
        <v>14.604500000000002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5216</v>
      </c>
      <c r="E13" s="30"/>
      <c r="F13" s="30"/>
      <c r="G13" s="30"/>
      <c r="H13" s="30">
        <v>10</v>
      </c>
      <c r="I13" s="20"/>
      <c r="J13" s="20"/>
      <c r="K13" s="20">
        <v>2</v>
      </c>
      <c r="L13" s="20"/>
      <c r="M13" s="20">
        <f t="shared" si="0"/>
        <v>5306</v>
      </c>
      <c r="N13" s="24">
        <f t="shared" si="1"/>
        <v>5670</v>
      </c>
      <c r="O13" s="25">
        <f t="shared" si="2"/>
        <v>145.91499999999999</v>
      </c>
      <c r="P13" s="26"/>
      <c r="Q13" s="26">
        <v>4</v>
      </c>
      <c r="R13" s="24">
        <f t="shared" si="3"/>
        <v>5520.085</v>
      </c>
      <c r="S13" s="25">
        <f t="shared" si="4"/>
        <v>50.406999999999996</v>
      </c>
      <c r="T13" s="27">
        <f t="shared" si="5"/>
        <v>46.406999999999996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12316</v>
      </c>
      <c r="E14" s="30"/>
      <c r="F14" s="30"/>
      <c r="G14" s="30"/>
      <c r="H14" s="30"/>
      <c r="I14" s="20">
        <v>2</v>
      </c>
      <c r="J14" s="20"/>
      <c r="K14" s="20">
        <v>5</v>
      </c>
      <c r="L14" s="20"/>
      <c r="M14" s="20">
        <f t="shared" si="0"/>
        <v>12316</v>
      </c>
      <c r="N14" s="24">
        <f t="shared" si="1"/>
        <v>13608</v>
      </c>
      <c r="O14" s="25">
        <f t="shared" si="2"/>
        <v>338.69</v>
      </c>
      <c r="P14" s="26"/>
      <c r="Q14" s="26"/>
      <c r="R14" s="24">
        <f t="shared" si="3"/>
        <v>13269.31</v>
      </c>
      <c r="S14" s="25">
        <f t="shared" si="4"/>
        <v>117.002</v>
      </c>
      <c r="T14" s="27">
        <f t="shared" si="5"/>
        <v>117.002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16150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16150</v>
      </c>
      <c r="N15" s="24">
        <f t="shared" si="1"/>
        <v>16150</v>
      </c>
      <c r="O15" s="25">
        <f t="shared" si="2"/>
        <v>444.125</v>
      </c>
      <c r="P15" s="26"/>
      <c r="Q15" s="26">
        <v>136</v>
      </c>
      <c r="R15" s="24">
        <f t="shared" si="3"/>
        <v>15569.875</v>
      </c>
      <c r="S15" s="25">
        <f t="shared" si="4"/>
        <v>153.42499999999998</v>
      </c>
      <c r="T15" s="27">
        <f t="shared" si="5"/>
        <v>17.424999999999983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15687</v>
      </c>
      <c r="E16" s="30"/>
      <c r="F16" s="30"/>
      <c r="G16" s="30"/>
      <c r="H16" s="30">
        <v>100</v>
      </c>
      <c r="I16" s="20">
        <v>2</v>
      </c>
      <c r="J16" s="20"/>
      <c r="K16" s="20">
        <v>8</v>
      </c>
      <c r="L16" s="20"/>
      <c r="M16" s="20">
        <f t="shared" si="0"/>
        <v>16587</v>
      </c>
      <c r="N16" s="24">
        <f t="shared" si="1"/>
        <v>18425</v>
      </c>
      <c r="O16" s="25">
        <f t="shared" si="2"/>
        <v>456.14249999999998</v>
      </c>
      <c r="P16" s="26"/>
      <c r="Q16" s="26">
        <v>118</v>
      </c>
      <c r="R16" s="24">
        <f t="shared" si="3"/>
        <v>17850.857499999998</v>
      </c>
      <c r="S16" s="25">
        <f t="shared" si="4"/>
        <v>157.57650000000001</v>
      </c>
      <c r="T16" s="27">
        <f t="shared" si="5"/>
        <v>39.57650000000001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9553</v>
      </c>
      <c r="E17" s="30"/>
      <c r="F17" s="30">
        <v>30</v>
      </c>
      <c r="G17" s="30"/>
      <c r="H17" s="30">
        <v>60</v>
      </c>
      <c r="I17" s="20"/>
      <c r="J17" s="20"/>
      <c r="K17" s="20"/>
      <c r="L17" s="20"/>
      <c r="M17" s="20">
        <f t="shared" si="0"/>
        <v>10393</v>
      </c>
      <c r="N17" s="24">
        <f t="shared" si="1"/>
        <v>10393</v>
      </c>
      <c r="O17" s="25">
        <f t="shared" si="2"/>
        <v>285.8075</v>
      </c>
      <c r="P17" s="26"/>
      <c r="Q17" s="26">
        <v>92</v>
      </c>
      <c r="R17" s="24">
        <f t="shared" si="3"/>
        <v>10015.192499999999</v>
      </c>
      <c r="S17" s="25">
        <f t="shared" si="4"/>
        <v>98.733499999999992</v>
      </c>
      <c r="T17" s="27">
        <f t="shared" si="5"/>
        <v>6.7334999999999923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9048</v>
      </c>
      <c r="N18" s="24">
        <f t="shared" si="1"/>
        <v>9048</v>
      </c>
      <c r="O18" s="25">
        <f t="shared" si="2"/>
        <v>248.82</v>
      </c>
      <c r="P18" s="26"/>
      <c r="Q18" s="26">
        <v>149</v>
      </c>
      <c r="R18" s="24">
        <f t="shared" si="3"/>
        <v>8650.18</v>
      </c>
      <c r="S18" s="25">
        <f t="shared" si="4"/>
        <v>85.956000000000003</v>
      </c>
      <c r="T18" s="27">
        <f t="shared" si="5"/>
        <v>-63.043999999999997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5536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5536</v>
      </c>
      <c r="N19" s="24">
        <f t="shared" si="1"/>
        <v>5536</v>
      </c>
      <c r="O19" s="25">
        <f t="shared" si="2"/>
        <v>152.24</v>
      </c>
      <c r="P19" s="26"/>
      <c r="Q19" s="26">
        <v>148</v>
      </c>
      <c r="R19" s="24">
        <f t="shared" si="3"/>
        <v>5235.76</v>
      </c>
      <c r="S19" s="25">
        <f t="shared" si="4"/>
        <v>52.591999999999999</v>
      </c>
      <c r="T19" s="27">
        <f t="shared" si="5"/>
        <v>-95.408000000000001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3393</v>
      </c>
      <c r="E20" s="30"/>
      <c r="F20" s="30"/>
      <c r="G20" s="30"/>
      <c r="H20" s="30"/>
      <c r="I20" s="20">
        <v>2</v>
      </c>
      <c r="J20" s="20"/>
      <c r="K20" s="20">
        <v>3</v>
      </c>
      <c r="L20" s="20"/>
      <c r="M20" s="20">
        <f t="shared" si="0"/>
        <v>3393</v>
      </c>
      <c r="N20" s="24">
        <f t="shared" si="1"/>
        <v>4321</v>
      </c>
      <c r="O20" s="25">
        <f t="shared" si="2"/>
        <v>93.307500000000005</v>
      </c>
      <c r="P20" s="26"/>
      <c r="Q20" s="26">
        <v>66</v>
      </c>
      <c r="R20" s="24">
        <f t="shared" si="3"/>
        <v>4161.6925000000001</v>
      </c>
      <c r="S20" s="25">
        <f t="shared" si="4"/>
        <v>32.233499999999999</v>
      </c>
      <c r="T20" s="27">
        <f t="shared" si="5"/>
        <v>-33.766500000000001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5966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5966</v>
      </c>
      <c r="N21" s="24">
        <f t="shared" si="1"/>
        <v>6348</v>
      </c>
      <c r="O21" s="25">
        <f t="shared" si="2"/>
        <v>164.065</v>
      </c>
      <c r="P21" s="26"/>
      <c r="Q21" s="26">
        <v>20</v>
      </c>
      <c r="R21" s="24">
        <f t="shared" si="3"/>
        <v>6163.9350000000004</v>
      </c>
      <c r="S21" s="25">
        <f t="shared" si="4"/>
        <v>56.677</v>
      </c>
      <c r="T21" s="27">
        <f t="shared" si="5"/>
        <v>36.677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13192</v>
      </c>
      <c r="E22" s="30"/>
      <c r="F22" s="30"/>
      <c r="G22" s="20"/>
      <c r="H22" s="30"/>
      <c r="I22" s="20"/>
      <c r="J22" s="20">
        <v>1</v>
      </c>
      <c r="K22" s="20"/>
      <c r="L22" s="20"/>
      <c r="M22" s="20">
        <f t="shared" si="0"/>
        <v>13192</v>
      </c>
      <c r="N22" s="24">
        <f t="shared" si="1"/>
        <v>13383</v>
      </c>
      <c r="O22" s="25">
        <f t="shared" si="2"/>
        <v>362.78000000000003</v>
      </c>
      <c r="P22" s="26"/>
      <c r="Q22" s="26">
        <v>100</v>
      </c>
      <c r="R22" s="24">
        <f t="shared" si="3"/>
        <v>12920.22</v>
      </c>
      <c r="S22" s="25">
        <f t="shared" si="4"/>
        <v>125.324</v>
      </c>
      <c r="T22" s="27">
        <f t="shared" si="5"/>
        <v>25.323999999999998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7040</v>
      </c>
      <c r="N23" s="24">
        <f t="shared" si="1"/>
        <v>7040</v>
      </c>
      <c r="O23" s="25">
        <f t="shared" si="2"/>
        <v>193.6</v>
      </c>
      <c r="P23" s="26"/>
      <c r="Q23" s="26">
        <v>70</v>
      </c>
      <c r="R23" s="24">
        <f t="shared" si="3"/>
        <v>6776.4</v>
      </c>
      <c r="S23" s="25">
        <f t="shared" si="4"/>
        <v>66.88</v>
      </c>
      <c r="T23" s="27">
        <f t="shared" si="5"/>
        <v>-3.1200000000000045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13576</v>
      </c>
      <c r="E24" s="30"/>
      <c r="F24" s="30">
        <v>30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14776</v>
      </c>
      <c r="N24" s="24">
        <f t="shared" si="1"/>
        <v>15686</v>
      </c>
      <c r="O24" s="25">
        <f t="shared" si="2"/>
        <v>406.34</v>
      </c>
      <c r="P24" s="26"/>
      <c r="Q24" s="26">
        <v>479</v>
      </c>
      <c r="R24" s="24">
        <f t="shared" si="3"/>
        <v>14800.66</v>
      </c>
      <c r="S24" s="25">
        <f t="shared" si="4"/>
        <v>140.37199999999999</v>
      </c>
      <c r="T24" s="27">
        <f t="shared" si="5"/>
        <v>-338.62800000000004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10639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10729</v>
      </c>
      <c r="N25" s="24">
        <f t="shared" si="1"/>
        <v>10729</v>
      </c>
      <c r="O25" s="25">
        <f t="shared" si="2"/>
        <v>295.04750000000001</v>
      </c>
      <c r="P25" s="26">
        <v>23500</v>
      </c>
      <c r="Q25" s="26">
        <v>104</v>
      </c>
      <c r="R25" s="24">
        <f t="shared" si="3"/>
        <v>10329.952499999999</v>
      </c>
      <c r="S25" s="25">
        <f t="shared" si="4"/>
        <v>101.9255</v>
      </c>
      <c r="T25" s="27">
        <f t="shared" si="5"/>
        <v>-2.0745000000000005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8895</v>
      </c>
      <c r="E26" s="29"/>
      <c r="F26" s="30"/>
      <c r="G26" s="30"/>
      <c r="H26" s="30">
        <v>50</v>
      </c>
      <c r="I26" s="20"/>
      <c r="J26" s="20"/>
      <c r="K26" s="20">
        <v>5</v>
      </c>
      <c r="L26" s="20"/>
      <c r="M26" s="20">
        <f t="shared" si="0"/>
        <v>9345</v>
      </c>
      <c r="N26" s="24">
        <f t="shared" si="1"/>
        <v>10255</v>
      </c>
      <c r="O26" s="25">
        <f t="shared" si="2"/>
        <v>256.98750000000001</v>
      </c>
      <c r="P26" s="26"/>
      <c r="Q26" s="26">
        <v>108</v>
      </c>
      <c r="R26" s="24">
        <f t="shared" si="3"/>
        <v>9890.0125000000007</v>
      </c>
      <c r="S26" s="25">
        <f t="shared" si="4"/>
        <v>88.777500000000003</v>
      </c>
      <c r="T26" s="27">
        <f t="shared" si="5"/>
        <v>-19.222499999999997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820</v>
      </c>
      <c r="N27" s="40">
        <f t="shared" si="1"/>
        <v>820</v>
      </c>
      <c r="O27" s="25">
        <f t="shared" si="2"/>
        <v>22.55</v>
      </c>
      <c r="P27" s="41"/>
      <c r="Q27" s="41"/>
      <c r="R27" s="24">
        <f t="shared" si="3"/>
        <v>797.45</v>
      </c>
      <c r="S27" s="42">
        <f t="shared" si="4"/>
        <v>7.79</v>
      </c>
      <c r="T27" s="43">
        <f t="shared" si="5"/>
        <v>7.79</v>
      </c>
    </row>
    <row r="28" spans="1:20" ht="16.5" thickBot="1" x14ac:dyDescent="0.3">
      <c r="A28" s="92" t="s">
        <v>37</v>
      </c>
      <c r="B28" s="93"/>
      <c r="C28" s="94"/>
      <c r="D28" s="44">
        <f>SUM(D7:D27)</f>
        <v>193041</v>
      </c>
      <c r="E28" s="45">
        <f>SUM(E7:E27)</f>
        <v>20</v>
      </c>
      <c r="F28" s="45">
        <f t="shared" ref="F28:T28" si="6">SUM(F7:F27)</f>
        <v>60</v>
      </c>
      <c r="G28" s="45">
        <f t="shared" si="6"/>
        <v>110</v>
      </c>
      <c r="H28" s="45">
        <f t="shared" si="6"/>
        <v>760</v>
      </c>
      <c r="I28" s="45">
        <f t="shared" si="6"/>
        <v>36</v>
      </c>
      <c r="J28" s="45">
        <f t="shared" si="6"/>
        <v>10</v>
      </c>
      <c r="K28" s="45">
        <f t="shared" si="6"/>
        <v>35</v>
      </c>
      <c r="L28" s="45">
        <f t="shared" si="6"/>
        <v>0</v>
      </c>
      <c r="M28" s="45">
        <f t="shared" si="6"/>
        <v>201871</v>
      </c>
      <c r="N28" s="45">
        <f t="shared" si="6"/>
        <v>217027</v>
      </c>
      <c r="O28" s="46">
        <f t="shared" si="6"/>
        <v>5551.4525000000003</v>
      </c>
      <c r="P28" s="45">
        <f t="shared" si="6"/>
        <v>23500</v>
      </c>
      <c r="Q28" s="45">
        <f t="shared" si="6"/>
        <v>2182</v>
      </c>
      <c r="R28" s="45">
        <f t="shared" si="6"/>
        <v>209293.54750000004</v>
      </c>
      <c r="S28" s="45">
        <f t="shared" si="6"/>
        <v>1917.7745000000002</v>
      </c>
      <c r="T28" s="47">
        <f t="shared" si="6"/>
        <v>-264.22550000000007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354755</v>
      </c>
      <c r="E29" s="48">
        <f t="shared" ref="E29:L29" si="7">E4+E5-E28</f>
        <v>1520</v>
      </c>
      <c r="F29" s="48">
        <f t="shared" si="7"/>
        <v>8630</v>
      </c>
      <c r="G29" s="48">
        <f t="shared" si="7"/>
        <v>140</v>
      </c>
      <c r="H29" s="48">
        <f t="shared" si="7"/>
        <v>4000</v>
      </c>
      <c r="I29" s="48">
        <f t="shared" si="7"/>
        <v>539</v>
      </c>
      <c r="J29" s="48">
        <f t="shared" si="7"/>
        <v>86</v>
      </c>
      <c r="K29" s="48">
        <f t="shared" si="7"/>
        <v>301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22" activePane="bottomLeft" state="frozen"/>
      <selection pane="bottomLeft" activeCell="H36" sqref="H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83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'27'!D29</f>
        <v>354755</v>
      </c>
      <c r="E4" s="2">
        <f>'27'!E29</f>
        <v>1520</v>
      </c>
      <c r="F4" s="2">
        <f>'27'!F29</f>
        <v>8630</v>
      </c>
      <c r="G4" s="2">
        <f>'27'!G29</f>
        <v>140</v>
      </c>
      <c r="H4" s="2">
        <f>'27'!H29</f>
        <v>4000</v>
      </c>
      <c r="I4" s="2">
        <f>'27'!I29</f>
        <v>539</v>
      </c>
      <c r="J4" s="2">
        <f>'27'!J29</f>
        <v>86</v>
      </c>
      <c r="K4" s="2">
        <f>'27'!K29</f>
        <v>301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9032</v>
      </c>
      <c r="E7" s="22">
        <v>40</v>
      </c>
      <c r="F7" s="22"/>
      <c r="G7" s="22"/>
      <c r="H7" s="22">
        <v>50</v>
      </c>
      <c r="I7" s="23"/>
      <c r="J7" s="23">
        <v>8</v>
      </c>
      <c r="K7" s="23">
        <v>3</v>
      </c>
      <c r="L7" s="23"/>
      <c r="M7" s="20">
        <f>D7+E7*20+F7*10+G7*9+H7*9</f>
        <v>10282</v>
      </c>
      <c r="N7" s="24">
        <f>D7+E7*20+F7*10+G7*9+H7*9+I7*191+J7*191+K7*182+L7*100</f>
        <v>12356</v>
      </c>
      <c r="O7" s="25">
        <f>M7*2.75%</f>
        <v>282.755</v>
      </c>
      <c r="P7" s="26"/>
      <c r="Q7" s="26">
        <v>98</v>
      </c>
      <c r="R7" s="24">
        <f>M7-(M7*2.75%)+I7*191+J7*191+K7*182+L7*100-Q7</f>
        <v>11975.245000000001</v>
      </c>
      <c r="S7" s="25">
        <f>M7*0.95%</f>
        <v>97.679000000000002</v>
      </c>
      <c r="T7" s="27">
        <f>S7-Q7</f>
        <v>-0.32099999999999795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5142</v>
      </c>
      <c r="E8" s="30"/>
      <c r="F8" s="30"/>
      <c r="G8" s="30"/>
      <c r="H8" s="30"/>
      <c r="I8" s="20">
        <v>15</v>
      </c>
      <c r="J8" s="20"/>
      <c r="K8" s="20">
        <v>1</v>
      </c>
      <c r="L8" s="20"/>
      <c r="M8" s="20">
        <f t="shared" ref="M8:M27" si="0">D8+E8*20+F8*10+G8*9+H8*9</f>
        <v>5142</v>
      </c>
      <c r="N8" s="24">
        <f t="shared" ref="N8:N27" si="1">D8+E8*20+F8*10+G8*9+H8*9+I8*191+J8*191+K8*182+L8*100</f>
        <v>8189</v>
      </c>
      <c r="O8" s="25">
        <f t="shared" ref="O8:O27" si="2">M8*2.75%</f>
        <v>141.405</v>
      </c>
      <c r="P8" s="26"/>
      <c r="Q8" s="26"/>
      <c r="R8" s="24">
        <f t="shared" ref="R8:R27" si="3">M8-(M8*2.75%)+I8*191+J8*191+K8*182+L8*100-Q8</f>
        <v>8047.5950000000003</v>
      </c>
      <c r="S8" s="25">
        <f t="shared" ref="S8:S27" si="4">M8*0.95%</f>
        <v>48.848999999999997</v>
      </c>
      <c r="T8" s="27">
        <f t="shared" ref="T8:T27" si="5">S8-Q8</f>
        <v>48.848999999999997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12740</v>
      </c>
      <c r="E9" s="30"/>
      <c r="F9" s="30"/>
      <c r="G9" s="30"/>
      <c r="H9" s="30"/>
      <c r="I9" s="20"/>
      <c r="J9" s="20">
        <v>2</v>
      </c>
      <c r="K9" s="20">
        <v>8</v>
      </c>
      <c r="L9" s="20"/>
      <c r="M9" s="20">
        <f t="shared" si="0"/>
        <v>12740</v>
      </c>
      <c r="N9" s="24">
        <f t="shared" si="1"/>
        <v>14578</v>
      </c>
      <c r="O9" s="25">
        <f t="shared" si="2"/>
        <v>350.35</v>
      </c>
      <c r="P9" s="26"/>
      <c r="Q9" s="26">
        <v>508</v>
      </c>
      <c r="R9" s="24">
        <f t="shared" si="3"/>
        <v>13719.65</v>
      </c>
      <c r="S9" s="25">
        <f t="shared" si="4"/>
        <v>121.03</v>
      </c>
      <c r="T9" s="27">
        <f t="shared" si="5"/>
        <v>-386.97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5051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5051</v>
      </c>
      <c r="N10" s="24">
        <f t="shared" si="1"/>
        <v>6197</v>
      </c>
      <c r="O10" s="25">
        <f t="shared" si="2"/>
        <v>138.9025</v>
      </c>
      <c r="P10" s="26"/>
      <c r="Q10" s="26">
        <v>28</v>
      </c>
      <c r="R10" s="24">
        <f t="shared" si="3"/>
        <v>6030.0974999999999</v>
      </c>
      <c r="S10" s="25">
        <f t="shared" si="4"/>
        <v>47.984499999999997</v>
      </c>
      <c r="T10" s="27">
        <f t="shared" si="5"/>
        <v>19.984499999999997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7663</v>
      </c>
      <c r="E11" s="30"/>
      <c r="F11" s="30">
        <v>100</v>
      </c>
      <c r="G11" s="32"/>
      <c r="H11" s="30">
        <v>650</v>
      </c>
      <c r="I11" s="20"/>
      <c r="J11" s="20"/>
      <c r="K11" s="20"/>
      <c r="L11" s="20"/>
      <c r="M11" s="20">
        <f t="shared" si="0"/>
        <v>14513</v>
      </c>
      <c r="N11" s="24">
        <f t="shared" si="1"/>
        <v>14513</v>
      </c>
      <c r="O11" s="25">
        <f t="shared" si="2"/>
        <v>399.10750000000002</v>
      </c>
      <c r="P11" s="26"/>
      <c r="Q11" s="26">
        <v>54</v>
      </c>
      <c r="R11" s="24">
        <f t="shared" si="3"/>
        <v>14059.8925</v>
      </c>
      <c r="S11" s="25">
        <f t="shared" si="4"/>
        <v>137.87350000000001</v>
      </c>
      <c r="T11" s="27">
        <f t="shared" si="5"/>
        <v>83.873500000000007</v>
      </c>
      <c r="U11">
        <v>60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4195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4195</v>
      </c>
      <c r="N12" s="24">
        <f t="shared" si="1"/>
        <v>4195</v>
      </c>
      <c r="O12" s="25">
        <f t="shared" si="2"/>
        <v>115.3625</v>
      </c>
      <c r="P12" s="26"/>
      <c r="Q12" s="26">
        <v>29</v>
      </c>
      <c r="R12" s="24">
        <f t="shared" si="3"/>
        <v>4050.6374999999998</v>
      </c>
      <c r="S12" s="25">
        <f t="shared" si="4"/>
        <v>39.852499999999999</v>
      </c>
      <c r="T12" s="27">
        <f t="shared" si="5"/>
        <v>10.852499999999999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6617</v>
      </c>
      <c r="E13" s="30"/>
      <c r="F13" s="30"/>
      <c r="G13" s="30"/>
      <c r="H13" s="30">
        <v>10</v>
      </c>
      <c r="I13" s="20">
        <v>4</v>
      </c>
      <c r="J13" s="20"/>
      <c r="K13" s="20"/>
      <c r="L13" s="20"/>
      <c r="M13" s="20">
        <f t="shared" si="0"/>
        <v>6707</v>
      </c>
      <c r="N13" s="24">
        <f t="shared" si="1"/>
        <v>7471</v>
      </c>
      <c r="O13" s="25">
        <f t="shared" si="2"/>
        <v>184.4425</v>
      </c>
      <c r="P13" s="26"/>
      <c r="Q13" s="26">
        <v>6</v>
      </c>
      <c r="R13" s="24">
        <f t="shared" si="3"/>
        <v>7280.5574999999999</v>
      </c>
      <c r="S13" s="25">
        <f t="shared" si="4"/>
        <v>63.716499999999996</v>
      </c>
      <c r="T13" s="27">
        <f t="shared" si="5"/>
        <v>57.716499999999996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11380</v>
      </c>
      <c r="E14" s="30"/>
      <c r="F14" s="30"/>
      <c r="G14" s="30"/>
      <c r="H14" s="30">
        <v>60</v>
      </c>
      <c r="I14" s="20">
        <v>13</v>
      </c>
      <c r="J14" s="20"/>
      <c r="K14" s="20"/>
      <c r="L14" s="20"/>
      <c r="M14" s="20">
        <f t="shared" si="0"/>
        <v>11920</v>
      </c>
      <c r="N14" s="24">
        <f t="shared" si="1"/>
        <v>14403</v>
      </c>
      <c r="O14" s="25">
        <f t="shared" si="2"/>
        <v>327.8</v>
      </c>
      <c r="P14" s="26"/>
      <c r="Q14" s="26"/>
      <c r="R14" s="24">
        <f t="shared" si="3"/>
        <v>14075.2</v>
      </c>
      <c r="S14" s="25">
        <f t="shared" si="4"/>
        <v>113.24</v>
      </c>
      <c r="T14" s="27">
        <f t="shared" si="5"/>
        <v>113.24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15886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15886</v>
      </c>
      <c r="N15" s="24">
        <f t="shared" si="1"/>
        <v>15886</v>
      </c>
      <c r="O15" s="25">
        <f t="shared" si="2"/>
        <v>436.86500000000001</v>
      </c>
      <c r="P15" s="26"/>
      <c r="Q15" s="26">
        <v>130</v>
      </c>
      <c r="R15" s="24">
        <f t="shared" si="3"/>
        <v>15319.135</v>
      </c>
      <c r="S15" s="25">
        <f t="shared" si="4"/>
        <v>150.917</v>
      </c>
      <c r="T15" s="27">
        <f t="shared" si="5"/>
        <v>20.917000000000002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22421</v>
      </c>
      <c r="E16" s="30"/>
      <c r="F16" s="30">
        <v>50</v>
      </c>
      <c r="G16" s="30"/>
      <c r="H16" s="30">
        <v>140</v>
      </c>
      <c r="I16" s="20">
        <v>3</v>
      </c>
      <c r="J16" s="20"/>
      <c r="K16" s="20"/>
      <c r="L16" s="20"/>
      <c r="M16" s="20">
        <f t="shared" si="0"/>
        <v>24181</v>
      </c>
      <c r="N16" s="24">
        <f t="shared" si="1"/>
        <v>24754</v>
      </c>
      <c r="O16" s="25">
        <f t="shared" si="2"/>
        <v>664.97749999999996</v>
      </c>
      <c r="P16" s="26"/>
      <c r="Q16" s="26">
        <v>119</v>
      </c>
      <c r="R16" s="24">
        <f t="shared" si="3"/>
        <v>23970.022499999999</v>
      </c>
      <c r="S16" s="25">
        <f t="shared" si="4"/>
        <v>229.71949999999998</v>
      </c>
      <c r="T16" s="27">
        <f t="shared" si="5"/>
        <v>110.71949999999998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5239</v>
      </c>
      <c r="E17" s="30"/>
      <c r="F17" s="30"/>
      <c r="G17" s="30"/>
      <c r="H17" s="30"/>
      <c r="I17" s="20">
        <v>15</v>
      </c>
      <c r="J17" s="20"/>
      <c r="K17" s="20"/>
      <c r="L17" s="20"/>
      <c r="M17" s="20">
        <f t="shared" si="0"/>
        <v>5239</v>
      </c>
      <c r="N17" s="24">
        <f t="shared" si="1"/>
        <v>8104</v>
      </c>
      <c r="O17" s="25">
        <f t="shared" si="2"/>
        <v>144.07249999999999</v>
      </c>
      <c r="P17" s="26"/>
      <c r="Q17" s="26">
        <v>80</v>
      </c>
      <c r="R17" s="24">
        <f t="shared" si="3"/>
        <v>7879.9274999999998</v>
      </c>
      <c r="S17" s="25">
        <f t="shared" si="4"/>
        <v>49.770499999999998</v>
      </c>
      <c r="T17" s="27">
        <f t="shared" si="5"/>
        <v>-30.229500000000002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31504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31504</v>
      </c>
      <c r="N18" s="24">
        <f t="shared" si="1"/>
        <v>31504</v>
      </c>
      <c r="O18" s="25">
        <f t="shared" si="2"/>
        <v>866.36</v>
      </c>
      <c r="P18" s="26"/>
      <c r="Q18" s="26">
        <v>637</v>
      </c>
      <c r="R18" s="24">
        <f t="shared" si="3"/>
        <v>30000.639999999999</v>
      </c>
      <c r="S18" s="25">
        <f t="shared" si="4"/>
        <v>299.28800000000001</v>
      </c>
      <c r="T18" s="27">
        <f t="shared" si="5"/>
        <v>-337.71199999999999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7296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7296</v>
      </c>
      <c r="N19" s="24">
        <f t="shared" si="1"/>
        <v>7296</v>
      </c>
      <c r="O19" s="25">
        <f t="shared" si="2"/>
        <v>200.64000000000001</v>
      </c>
      <c r="P19" s="26">
        <v>5235</v>
      </c>
      <c r="Q19" s="26">
        <v>150</v>
      </c>
      <c r="R19" s="24">
        <f t="shared" si="3"/>
        <v>6945.36</v>
      </c>
      <c r="S19" s="25">
        <f t="shared" si="4"/>
        <v>69.311999999999998</v>
      </c>
      <c r="T19" s="27">
        <f t="shared" si="5"/>
        <v>-80.688000000000002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5241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5241</v>
      </c>
      <c r="N20" s="24">
        <f t="shared" si="1"/>
        <v>5241</v>
      </c>
      <c r="O20" s="25">
        <f t="shared" si="2"/>
        <v>144.1275</v>
      </c>
      <c r="P20" s="26"/>
      <c r="Q20" s="26">
        <v>116</v>
      </c>
      <c r="R20" s="24">
        <f t="shared" si="3"/>
        <v>4980.8725000000004</v>
      </c>
      <c r="S20" s="25">
        <f t="shared" si="4"/>
        <v>49.789499999999997</v>
      </c>
      <c r="T20" s="27">
        <f t="shared" si="5"/>
        <v>-66.210499999999996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4632</v>
      </c>
      <c r="E21" s="30"/>
      <c r="F21" s="30">
        <v>20</v>
      </c>
      <c r="G21" s="30"/>
      <c r="H21" s="30">
        <v>50</v>
      </c>
      <c r="I21" s="20">
        <v>3</v>
      </c>
      <c r="J21" s="20"/>
      <c r="K21" s="20"/>
      <c r="L21" s="20"/>
      <c r="M21" s="20">
        <f t="shared" si="0"/>
        <v>5282</v>
      </c>
      <c r="N21" s="24">
        <f t="shared" si="1"/>
        <v>5855</v>
      </c>
      <c r="O21" s="25">
        <f t="shared" si="2"/>
        <v>145.255</v>
      </c>
      <c r="P21" s="26"/>
      <c r="Q21" s="26">
        <v>20</v>
      </c>
      <c r="R21" s="24">
        <f t="shared" si="3"/>
        <v>5689.7449999999999</v>
      </c>
      <c r="S21" s="25">
        <f t="shared" si="4"/>
        <v>50.179000000000002</v>
      </c>
      <c r="T21" s="27">
        <f t="shared" si="5"/>
        <v>30.179000000000002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16952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16952</v>
      </c>
      <c r="N22" s="24">
        <f t="shared" si="1"/>
        <v>19817</v>
      </c>
      <c r="O22" s="25">
        <f t="shared" si="2"/>
        <v>466.18</v>
      </c>
      <c r="P22" s="26"/>
      <c r="Q22" s="26">
        <v>150</v>
      </c>
      <c r="R22" s="24">
        <f t="shared" si="3"/>
        <v>19200.82</v>
      </c>
      <c r="S22" s="25">
        <f t="shared" si="4"/>
        <v>161.04399999999998</v>
      </c>
      <c r="T22" s="27">
        <f t="shared" si="5"/>
        <v>11.043999999999983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6149</v>
      </c>
      <c r="N23" s="24">
        <f t="shared" si="1"/>
        <v>6149</v>
      </c>
      <c r="O23" s="25">
        <f t="shared" si="2"/>
        <v>169.0975</v>
      </c>
      <c r="P23" s="26">
        <v>13705</v>
      </c>
      <c r="Q23" s="26">
        <v>60</v>
      </c>
      <c r="R23" s="24">
        <f t="shared" si="3"/>
        <v>5919.9025000000001</v>
      </c>
      <c r="S23" s="25">
        <f t="shared" si="4"/>
        <v>58.415500000000002</v>
      </c>
      <c r="T23" s="27">
        <f t="shared" si="5"/>
        <v>-1.5844999999999985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25235</v>
      </c>
      <c r="E24" s="30">
        <v>100</v>
      </c>
      <c r="F24" s="30">
        <v>100</v>
      </c>
      <c r="G24" s="30">
        <v>60</v>
      </c>
      <c r="H24" s="30">
        <v>200</v>
      </c>
      <c r="I24" s="20">
        <v>22</v>
      </c>
      <c r="J24" s="20"/>
      <c r="K24" s="20">
        <v>10</v>
      </c>
      <c r="L24" s="20"/>
      <c r="M24" s="20">
        <f t="shared" si="0"/>
        <v>30575</v>
      </c>
      <c r="N24" s="24">
        <f t="shared" si="1"/>
        <v>36597</v>
      </c>
      <c r="O24" s="25">
        <f t="shared" si="2"/>
        <v>840.8125</v>
      </c>
      <c r="P24" s="26"/>
      <c r="Q24" s="26"/>
      <c r="R24" s="24">
        <f t="shared" si="3"/>
        <v>35756.1875</v>
      </c>
      <c r="S24" s="25">
        <f t="shared" si="4"/>
        <v>290.46249999999998</v>
      </c>
      <c r="T24" s="27">
        <f t="shared" si="5"/>
        <v>290.46249999999998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10282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10282</v>
      </c>
      <c r="N25" s="24">
        <f t="shared" si="1"/>
        <v>10828</v>
      </c>
      <c r="O25" s="25">
        <f t="shared" si="2"/>
        <v>282.755</v>
      </c>
      <c r="P25" s="26">
        <v>10000</v>
      </c>
      <c r="Q25" s="26">
        <v>104</v>
      </c>
      <c r="R25" s="24">
        <f t="shared" si="3"/>
        <v>10441.245000000001</v>
      </c>
      <c r="S25" s="25">
        <f t="shared" si="4"/>
        <v>97.679000000000002</v>
      </c>
      <c r="T25" s="27">
        <f t="shared" si="5"/>
        <v>-6.320999999999998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7457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7457</v>
      </c>
      <c r="N26" s="24">
        <f t="shared" si="1"/>
        <v>7457</v>
      </c>
      <c r="O26" s="25">
        <f t="shared" si="2"/>
        <v>205.0675</v>
      </c>
      <c r="P26" s="26"/>
      <c r="Q26" s="26">
        <v>81</v>
      </c>
      <c r="R26" s="24">
        <f t="shared" si="3"/>
        <v>7170.9324999999999</v>
      </c>
      <c r="S26" s="25">
        <f t="shared" si="4"/>
        <v>70.841499999999996</v>
      </c>
      <c r="T26" s="27">
        <f t="shared" si="5"/>
        <v>-10.158500000000004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17107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17107</v>
      </c>
      <c r="N27" s="40">
        <f t="shared" si="1"/>
        <v>17107</v>
      </c>
      <c r="O27" s="25">
        <f t="shared" si="2"/>
        <v>470.4425</v>
      </c>
      <c r="P27" s="41">
        <v>16000</v>
      </c>
      <c r="Q27" s="41">
        <v>100</v>
      </c>
      <c r="R27" s="24">
        <f t="shared" si="3"/>
        <v>16536.557499999999</v>
      </c>
      <c r="S27" s="42">
        <f t="shared" si="4"/>
        <v>162.51650000000001</v>
      </c>
      <c r="T27" s="43">
        <f t="shared" si="5"/>
        <v>62.516500000000008</v>
      </c>
    </row>
    <row r="28" spans="1:20" ht="16.5" thickBot="1" x14ac:dyDescent="0.3">
      <c r="A28" s="92" t="s">
        <v>37</v>
      </c>
      <c r="B28" s="93"/>
      <c r="C28" s="94"/>
      <c r="D28" s="44">
        <f>SUM(D7:D27)</f>
        <v>237221</v>
      </c>
      <c r="E28" s="45">
        <f>SUM(E7:E27)</f>
        <v>140</v>
      </c>
      <c r="F28" s="45">
        <f t="shared" ref="F28:T28" si="6">SUM(F7:F27)</f>
        <v>270</v>
      </c>
      <c r="G28" s="45">
        <f t="shared" si="6"/>
        <v>60</v>
      </c>
      <c r="H28" s="45">
        <f t="shared" si="6"/>
        <v>1160</v>
      </c>
      <c r="I28" s="45">
        <f t="shared" si="6"/>
        <v>96</v>
      </c>
      <c r="J28" s="45">
        <f t="shared" si="6"/>
        <v>10</v>
      </c>
      <c r="K28" s="45">
        <f t="shared" si="6"/>
        <v>25</v>
      </c>
      <c r="L28" s="45">
        <f t="shared" si="6"/>
        <v>0</v>
      </c>
      <c r="M28" s="45">
        <f t="shared" si="6"/>
        <v>253701</v>
      </c>
      <c r="N28" s="45">
        <f t="shared" si="6"/>
        <v>278497</v>
      </c>
      <c r="O28" s="46">
        <f t="shared" si="6"/>
        <v>6976.7775000000001</v>
      </c>
      <c r="P28" s="45">
        <f t="shared" si="6"/>
        <v>44940</v>
      </c>
      <c r="Q28" s="45">
        <f t="shared" si="6"/>
        <v>2470</v>
      </c>
      <c r="R28" s="45">
        <f t="shared" si="6"/>
        <v>269050.22249999997</v>
      </c>
      <c r="S28" s="45">
        <f t="shared" si="6"/>
        <v>2410.1595000000007</v>
      </c>
      <c r="T28" s="47">
        <f t="shared" si="6"/>
        <v>-59.840499999999992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429222</v>
      </c>
      <c r="E4" s="2">
        <f>'28'!E29</f>
        <v>1380</v>
      </c>
      <c r="F4" s="2">
        <f>'28'!F29</f>
        <v>8360</v>
      </c>
      <c r="G4" s="2">
        <f>'28'!G29</f>
        <v>80</v>
      </c>
      <c r="H4" s="2">
        <f>'28'!H29</f>
        <v>2840</v>
      </c>
      <c r="I4" s="2">
        <f>'28'!I29</f>
        <v>443</v>
      </c>
      <c r="J4" s="2">
        <f>'28'!J29</f>
        <v>76</v>
      </c>
      <c r="K4" s="2">
        <f>'28'!K29</f>
        <v>276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429222</v>
      </c>
      <c r="E4" s="2">
        <f>'29'!E29</f>
        <v>1380</v>
      </c>
      <c r="F4" s="2">
        <f>'29'!F29</f>
        <v>8360</v>
      </c>
      <c r="G4" s="2">
        <f>'29'!G29</f>
        <v>80</v>
      </c>
      <c r="H4" s="2">
        <f>'29'!H29</f>
        <v>2840</v>
      </c>
      <c r="I4" s="2">
        <f>'29'!I29</f>
        <v>443</v>
      </c>
      <c r="J4" s="2">
        <f>'29'!J29</f>
        <v>76</v>
      </c>
      <c r="K4" s="2">
        <f>'29'!K29</f>
        <v>276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429222</v>
      </c>
      <c r="E4" s="2">
        <f>'30'!E29</f>
        <v>1380</v>
      </c>
      <c r="F4" s="2">
        <f>'30'!F29</f>
        <v>8360</v>
      </c>
      <c r="G4" s="2">
        <f>'30'!G29</f>
        <v>80</v>
      </c>
      <c r="H4" s="2">
        <f>'30'!H29</f>
        <v>2840</v>
      </c>
      <c r="I4" s="2">
        <f>'30'!I29</f>
        <v>443</v>
      </c>
      <c r="J4" s="2">
        <f>'30'!J29</f>
        <v>76</v>
      </c>
      <c r="K4" s="2">
        <f>'30'!K29</f>
        <v>276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5242636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291466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180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140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305526</v>
      </c>
      <c r="N7" s="24">
        <f>D7+E7*20+F7*10+G7*9+H7*9+I7*191+J7*191+K7*182+L7*100</f>
        <v>334133</v>
      </c>
      <c r="O7" s="25">
        <f>M7*2.75%</f>
        <v>8401.9650000000001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2419</v>
      </c>
      <c r="R7" s="24">
        <f>M7-(M7*2.75%)+I7*191+J7*191+K7*182+L7*100-Q7</f>
        <v>323312.03499999997</v>
      </c>
      <c r="S7" s="25">
        <f>M7*0.95%</f>
        <v>2902.4969999999998</v>
      </c>
      <c r="T7" s="27">
        <f>S7-Q7</f>
        <v>483.49699999999984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163777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58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177847</v>
      </c>
      <c r="N8" s="24">
        <f t="shared" ref="N8:N27" si="1">D8+E8*20+F8*10+G8*9+H8*9+I8*191+J8*191+K8*182+L8*100</f>
        <v>190217</v>
      </c>
      <c r="O8" s="25">
        <f t="shared" ref="O8:O27" si="2">M8*2.75%</f>
        <v>4890.7925000000005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1946</v>
      </c>
      <c r="R8" s="24">
        <f t="shared" ref="R8:R27" si="3">M8-(M8*2.75%)+I8*191+J8*191+K8*182+L8*100-Q8</f>
        <v>183380.20749999999</v>
      </c>
      <c r="S8" s="25">
        <f t="shared" ref="S8:S27" si="4">M8*0.95%</f>
        <v>1689.5464999999999</v>
      </c>
      <c r="T8" s="27">
        <f t="shared" ref="T8:T27" si="5">S8-Q8</f>
        <v>-256.45350000000008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414311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280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143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33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451521</v>
      </c>
      <c r="N9" s="24">
        <f t="shared" si="1"/>
        <v>485986</v>
      </c>
      <c r="O9" s="25">
        <f t="shared" si="2"/>
        <v>12416.827499999999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3178</v>
      </c>
      <c r="R9" s="24">
        <f t="shared" si="3"/>
        <v>470391.17249999999</v>
      </c>
      <c r="S9" s="25">
        <f t="shared" si="4"/>
        <v>4289.4494999999997</v>
      </c>
      <c r="T9" s="27">
        <f t="shared" si="5"/>
        <v>1111.4494999999997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133586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510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99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140556</v>
      </c>
      <c r="N10" s="24">
        <f t="shared" si="1"/>
        <v>159656</v>
      </c>
      <c r="O10" s="25">
        <f t="shared" si="2"/>
        <v>3865.29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724</v>
      </c>
      <c r="R10" s="24">
        <f t="shared" si="3"/>
        <v>155066.71</v>
      </c>
      <c r="S10" s="25">
        <f t="shared" si="4"/>
        <v>1335.2819999999999</v>
      </c>
      <c r="T10" s="27">
        <f t="shared" si="5"/>
        <v>611.28199999999993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187766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2700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126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221166</v>
      </c>
      <c r="N11" s="24">
        <f t="shared" si="1"/>
        <v>251310</v>
      </c>
      <c r="O11" s="25">
        <f t="shared" si="2"/>
        <v>6082.0649999999996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1225</v>
      </c>
      <c r="R11" s="24">
        <f t="shared" si="3"/>
        <v>244002.935</v>
      </c>
      <c r="S11" s="25">
        <f t="shared" si="4"/>
        <v>2101.0769999999998</v>
      </c>
      <c r="T11" s="27">
        <f t="shared" si="5"/>
        <v>876.07699999999977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150055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484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163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162655</v>
      </c>
      <c r="N12" s="24">
        <f t="shared" si="1"/>
        <v>294058</v>
      </c>
      <c r="O12" s="25">
        <f t="shared" si="2"/>
        <v>4473.0124999999998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705</v>
      </c>
      <c r="R12" s="24">
        <f t="shared" si="3"/>
        <v>288879.98749999999</v>
      </c>
      <c r="S12" s="25">
        <f t="shared" si="4"/>
        <v>1545.2224999999999</v>
      </c>
      <c r="T12" s="27">
        <f t="shared" si="5"/>
        <v>840.22249999999985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151161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340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720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169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60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2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164101</v>
      </c>
      <c r="N13" s="24">
        <f t="shared" si="1"/>
        <v>208204</v>
      </c>
      <c r="O13" s="25">
        <f t="shared" si="2"/>
        <v>4512.7775000000001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76</v>
      </c>
      <c r="R13" s="24">
        <f t="shared" si="3"/>
        <v>203615.2225</v>
      </c>
      <c r="S13" s="25">
        <f t="shared" si="4"/>
        <v>1558.9594999999999</v>
      </c>
      <c r="T13" s="27">
        <f t="shared" si="5"/>
        <v>1482.9594999999999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371993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387823</v>
      </c>
      <c r="N14" s="24">
        <f t="shared" si="1"/>
        <v>408210</v>
      </c>
      <c r="O14" s="25">
        <f t="shared" si="2"/>
        <v>10665.1325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2625</v>
      </c>
      <c r="R14" s="24">
        <f t="shared" si="3"/>
        <v>394919.86749999999</v>
      </c>
      <c r="S14" s="25">
        <f t="shared" si="4"/>
        <v>3684.3184999999999</v>
      </c>
      <c r="T14" s="27">
        <f t="shared" si="5"/>
        <v>1059.3184999999999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399466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414166</v>
      </c>
      <c r="N15" s="24">
        <f t="shared" si="1"/>
        <v>427529</v>
      </c>
      <c r="O15" s="25">
        <f t="shared" si="2"/>
        <v>11389.565000000001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3217</v>
      </c>
      <c r="R15" s="24">
        <f t="shared" si="3"/>
        <v>412922.435</v>
      </c>
      <c r="S15" s="25">
        <f t="shared" si="4"/>
        <v>3934.5769999999998</v>
      </c>
      <c r="T15" s="27">
        <f t="shared" si="5"/>
        <v>717.57699999999977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411332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1330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432592</v>
      </c>
      <c r="N16" s="24">
        <f t="shared" si="1"/>
        <v>453449</v>
      </c>
      <c r="O16" s="25">
        <f t="shared" si="2"/>
        <v>11896.28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3063</v>
      </c>
      <c r="R16" s="24">
        <f t="shared" si="3"/>
        <v>438489.72</v>
      </c>
      <c r="S16" s="25">
        <f t="shared" si="4"/>
        <v>4109.6239999999998</v>
      </c>
      <c r="T16" s="27">
        <f t="shared" si="5"/>
        <v>1046.6239999999998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260640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300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1240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89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279400</v>
      </c>
      <c r="N17" s="24">
        <f t="shared" si="1"/>
        <v>299675</v>
      </c>
      <c r="O17" s="25">
        <f t="shared" si="2"/>
        <v>7683.5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1845</v>
      </c>
      <c r="R17" s="24">
        <f t="shared" si="3"/>
        <v>290146.5</v>
      </c>
      <c r="S17" s="25">
        <f t="shared" si="4"/>
        <v>2654.2999999999997</v>
      </c>
      <c r="T17" s="27">
        <f t="shared" si="5"/>
        <v>809.29999999999973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327772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350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341372</v>
      </c>
      <c r="N18" s="24">
        <f t="shared" si="1"/>
        <v>354151</v>
      </c>
      <c r="O18" s="25">
        <f t="shared" si="2"/>
        <v>9387.73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3656</v>
      </c>
      <c r="R18" s="24">
        <f t="shared" si="3"/>
        <v>341107.27</v>
      </c>
      <c r="S18" s="25">
        <f t="shared" si="4"/>
        <v>3243.0340000000001</v>
      </c>
      <c r="T18" s="27">
        <f t="shared" si="5"/>
        <v>-412.96599999999989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245655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260515</v>
      </c>
      <c r="N19" s="24">
        <f t="shared" si="1"/>
        <v>268047</v>
      </c>
      <c r="O19" s="25">
        <f t="shared" si="2"/>
        <v>7164.1625000000004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3040</v>
      </c>
      <c r="R19" s="24">
        <f t="shared" si="3"/>
        <v>257842.83749999999</v>
      </c>
      <c r="S19" s="25">
        <f t="shared" si="4"/>
        <v>2474.8924999999999</v>
      </c>
      <c r="T19" s="27">
        <f t="shared" si="5"/>
        <v>-565.10750000000007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93008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7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96088</v>
      </c>
      <c r="N20" s="24">
        <f t="shared" si="1"/>
        <v>97971</v>
      </c>
      <c r="O20" s="25">
        <f t="shared" si="2"/>
        <v>2642.42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2004</v>
      </c>
      <c r="R20" s="24">
        <f t="shared" si="3"/>
        <v>93324.58</v>
      </c>
      <c r="S20" s="25">
        <f t="shared" si="4"/>
        <v>912.83600000000001</v>
      </c>
      <c r="T20" s="27">
        <f t="shared" si="5"/>
        <v>-1091.164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152770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163850</v>
      </c>
      <c r="N21" s="24">
        <f t="shared" si="1"/>
        <v>183743</v>
      </c>
      <c r="O21" s="25">
        <f t="shared" si="2"/>
        <v>4505.875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515</v>
      </c>
      <c r="R21" s="24">
        <f t="shared" si="3"/>
        <v>178722.125</v>
      </c>
      <c r="S21" s="25">
        <f t="shared" si="4"/>
        <v>1556.575</v>
      </c>
      <c r="T21" s="27">
        <f t="shared" si="5"/>
        <v>1041.575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447476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126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9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470356</v>
      </c>
      <c r="N22" s="24">
        <f t="shared" si="1"/>
        <v>503421</v>
      </c>
      <c r="O22" s="25">
        <f t="shared" si="2"/>
        <v>12934.79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3515</v>
      </c>
      <c r="R22" s="24">
        <f t="shared" si="3"/>
        <v>486971.21</v>
      </c>
      <c r="S22" s="25">
        <f t="shared" si="4"/>
        <v>4468.3819999999996</v>
      </c>
      <c r="T22" s="27">
        <f t="shared" si="5"/>
        <v>953.38199999999961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184012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187612</v>
      </c>
      <c r="N23" s="24">
        <f t="shared" si="1"/>
        <v>207397</v>
      </c>
      <c r="O23" s="25">
        <f t="shared" si="2"/>
        <v>5159.33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1670</v>
      </c>
      <c r="R23" s="24">
        <f t="shared" si="3"/>
        <v>200567.67</v>
      </c>
      <c r="S23" s="25">
        <f t="shared" si="4"/>
        <v>1782.3139999999999</v>
      </c>
      <c r="T23" s="27">
        <f t="shared" si="5"/>
        <v>112.31399999999985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527394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830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119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567414</v>
      </c>
      <c r="N24" s="24">
        <f t="shared" si="1"/>
        <v>599834</v>
      </c>
      <c r="O24" s="25">
        <f t="shared" si="2"/>
        <v>15603.885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3216</v>
      </c>
      <c r="R24" s="24">
        <f t="shared" si="3"/>
        <v>581014.11499999999</v>
      </c>
      <c r="S24" s="25">
        <f t="shared" si="4"/>
        <v>5390.433</v>
      </c>
      <c r="T24" s="27">
        <f t="shared" si="5"/>
        <v>2174.433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214002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220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228882</v>
      </c>
      <c r="N25" s="24">
        <f t="shared" si="1"/>
        <v>236724</v>
      </c>
      <c r="O25" s="25">
        <f t="shared" si="2"/>
        <v>6294.2550000000001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2072</v>
      </c>
      <c r="R25" s="24">
        <f t="shared" si="3"/>
        <v>228357.745</v>
      </c>
      <c r="S25" s="25">
        <f t="shared" si="4"/>
        <v>2174.3789999999999</v>
      </c>
      <c r="T25" s="27">
        <f t="shared" si="5"/>
        <v>102.37899999999991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246218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261768</v>
      </c>
      <c r="N26" s="24">
        <f t="shared" si="1"/>
        <v>284962</v>
      </c>
      <c r="O26" s="25">
        <f t="shared" si="2"/>
        <v>7198.62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2361</v>
      </c>
      <c r="R26" s="24">
        <f t="shared" si="3"/>
        <v>275402.38</v>
      </c>
      <c r="S26" s="25">
        <f t="shared" si="4"/>
        <v>2486.7959999999998</v>
      </c>
      <c r="T26" s="27">
        <f t="shared" si="5"/>
        <v>125.79599999999982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207100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207100</v>
      </c>
      <c r="N27" s="40">
        <f t="shared" si="1"/>
        <v>211484</v>
      </c>
      <c r="O27" s="25">
        <f t="shared" si="2"/>
        <v>5695.25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2250</v>
      </c>
      <c r="R27" s="24">
        <f t="shared" si="3"/>
        <v>203538.75</v>
      </c>
      <c r="S27" s="42">
        <f t="shared" si="4"/>
        <v>1967.45</v>
      </c>
      <c r="T27" s="43">
        <f t="shared" si="5"/>
        <v>-282.54999999999995</v>
      </c>
    </row>
    <row r="28" spans="1:20" ht="16.5" thickBot="1" x14ac:dyDescent="0.3">
      <c r="A28" s="92" t="s">
        <v>37</v>
      </c>
      <c r="B28" s="93"/>
      <c r="C28" s="94"/>
      <c r="D28" s="44">
        <f>SUM(D7:D27)</f>
        <v>5580960</v>
      </c>
      <c r="E28" s="45">
        <f>SUM(E7:E27)</f>
        <v>3170</v>
      </c>
      <c r="F28" s="45">
        <f t="shared" ref="F28:T28" si="6">SUM(F7:F27)</f>
        <v>4800</v>
      </c>
      <c r="G28" s="45">
        <f t="shared" si="6"/>
        <v>4920</v>
      </c>
      <c r="H28" s="45">
        <f t="shared" si="6"/>
        <v>20630</v>
      </c>
      <c r="I28" s="45">
        <f t="shared" si="6"/>
        <v>2103</v>
      </c>
      <c r="J28" s="45">
        <f t="shared" si="6"/>
        <v>304</v>
      </c>
      <c r="K28" s="45">
        <f t="shared" si="6"/>
        <v>427</v>
      </c>
      <c r="L28" s="45">
        <f t="shared" si="6"/>
        <v>4</v>
      </c>
      <c r="M28" s="45">
        <f t="shared" si="6"/>
        <v>5922310</v>
      </c>
      <c r="N28" s="45">
        <f t="shared" si="6"/>
        <v>6460161</v>
      </c>
      <c r="O28" s="46">
        <f t="shared" si="6"/>
        <v>162863.52499999999</v>
      </c>
      <c r="P28" s="45">
        <f t="shared" si="6"/>
        <v>0</v>
      </c>
      <c r="Q28" s="45">
        <f t="shared" si="6"/>
        <v>45322</v>
      </c>
      <c r="R28" s="45">
        <f t="shared" si="6"/>
        <v>6251975.4750000006</v>
      </c>
      <c r="S28" s="45">
        <f t="shared" si="6"/>
        <v>56261.944999999992</v>
      </c>
      <c r="T28" s="47">
        <f t="shared" si="6"/>
        <v>10939.944999999998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429222</v>
      </c>
      <c r="E29" s="48">
        <f t="shared" ref="E29:L29" si="7">E4+E5-E28</f>
        <v>1380</v>
      </c>
      <c r="F29" s="48">
        <f t="shared" si="7"/>
        <v>8360</v>
      </c>
      <c r="G29" s="48">
        <f t="shared" si="7"/>
        <v>80</v>
      </c>
      <c r="H29" s="48">
        <f t="shared" si="7"/>
        <v>2840</v>
      </c>
      <c r="I29" s="48">
        <f t="shared" si="7"/>
        <v>443</v>
      </c>
      <c r="J29" s="48">
        <f t="shared" si="7"/>
        <v>76</v>
      </c>
      <c r="K29" s="48">
        <f t="shared" si="7"/>
        <v>276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137480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16" sqref="K16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14060</v>
      </c>
      <c r="D3" s="84">
        <f>B3-C3</f>
        <v>45940</v>
      </c>
      <c r="E3" s="87">
        <f>C3/B3</f>
        <v>0.23433333333333334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14070</v>
      </c>
      <c r="D4" s="84">
        <f t="shared" ref="D4:D23" si="0">B4-C4</f>
        <v>20930</v>
      </c>
      <c r="E4" s="87">
        <f t="shared" ref="E4:E23" si="1">C4/B4</f>
        <v>0.40200000000000002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37210</v>
      </c>
      <c r="D5" s="84">
        <f t="shared" si="0"/>
        <v>37790</v>
      </c>
      <c r="E5" s="87">
        <f t="shared" si="1"/>
        <v>0.49613333333333332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6970</v>
      </c>
      <c r="D6" s="84">
        <f t="shared" si="0"/>
        <v>23030</v>
      </c>
      <c r="E6" s="87">
        <f t="shared" si="1"/>
        <v>0.23233333333333334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33400</v>
      </c>
      <c r="D7" s="84">
        <f t="shared" si="0"/>
        <v>1600</v>
      </c>
      <c r="E7" s="88">
        <f t="shared" si="1"/>
        <v>0.95428571428571429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12600</v>
      </c>
      <c r="D8" s="84">
        <f t="shared" si="0"/>
        <v>17400</v>
      </c>
      <c r="E8" s="87">
        <f t="shared" si="1"/>
        <v>0.42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12940</v>
      </c>
      <c r="D9" s="84">
        <f t="shared" si="0"/>
        <v>17060</v>
      </c>
      <c r="E9" s="87">
        <f t="shared" si="1"/>
        <v>0.43133333333333335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15830</v>
      </c>
      <c r="D10" s="84">
        <f t="shared" si="0"/>
        <v>54170</v>
      </c>
      <c r="E10" s="87">
        <f t="shared" si="1"/>
        <v>0.22614285714285715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21260</v>
      </c>
      <c r="D12" s="84">
        <f t="shared" si="0"/>
        <v>48740</v>
      </c>
      <c r="E12" s="87">
        <f t="shared" si="1"/>
        <v>0.30371428571428571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18760</v>
      </c>
      <c r="D13" s="84">
        <f t="shared" si="0"/>
        <v>36240</v>
      </c>
      <c r="E13" s="87">
        <f t="shared" si="1"/>
        <v>0.34109090909090911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13600</v>
      </c>
      <c r="D14" s="84">
        <f t="shared" si="0"/>
        <v>26400</v>
      </c>
      <c r="E14" s="87">
        <f t="shared" si="1"/>
        <v>0.34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14860</v>
      </c>
      <c r="D15" s="84">
        <f t="shared" si="0"/>
        <v>40140</v>
      </c>
      <c r="E15" s="87">
        <f t="shared" si="1"/>
        <v>0.27018181818181819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11080</v>
      </c>
      <c r="D17" s="84">
        <f t="shared" si="0"/>
        <v>18920</v>
      </c>
      <c r="E17" s="87">
        <f t="shared" si="1"/>
        <v>0.36933333333333335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22880</v>
      </c>
      <c r="D18" s="84">
        <f t="shared" si="0"/>
        <v>52120</v>
      </c>
      <c r="E18" s="87">
        <f t="shared" si="1"/>
        <v>0.30506666666666665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3600</v>
      </c>
      <c r="D19" s="84">
        <f t="shared" si="0"/>
        <v>26400</v>
      </c>
      <c r="E19" s="87">
        <f t="shared" si="1"/>
        <v>0.12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40020</v>
      </c>
      <c r="D20" s="84">
        <f t="shared" si="0"/>
        <v>34980</v>
      </c>
      <c r="E20" s="87">
        <f t="shared" si="1"/>
        <v>0.53359999999999996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14880</v>
      </c>
      <c r="D21" s="84">
        <f t="shared" si="0"/>
        <v>20120</v>
      </c>
      <c r="E21" s="87">
        <f t="shared" si="1"/>
        <v>0.42514285714285716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15550</v>
      </c>
      <c r="D22" s="84">
        <f t="shared" si="0"/>
        <v>19450</v>
      </c>
      <c r="E22" s="87">
        <f t="shared" si="1"/>
        <v>0.44428571428571428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0</v>
      </c>
      <c r="D23" s="86">
        <f t="shared" si="0"/>
        <v>35000</v>
      </c>
      <c r="E23" s="91">
        <f t="shared" si="1"/>
        <v>0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341350</v>
      </c>
      <c r="D24" s="82">
        <f>SUM(D3:D23)</f>
        <v>658650</v>
      </c>
      <c r="E24" s="83">
        <f>C24/B24</f>
        <v>0.34134999999999999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2021-10-28T17:37:08Z</dcterms:modified>
</cp:coreProperties>
</file>