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842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U28" i="31" l="1"/>
  <c r="N19" i="29" l="1"/>
  <c r="R12" i="29"/>
  <c r="B16" i="26" l="1"/>
  <c r="U28" i="27" l="1"/>
  <c r="U28" i="26" l="1"/>
  <c r="V8" i="26"/>
  <c r="U28" i="25" l="1"/>
  <c r="R16" i="24" l="1"/>
  <c r="R21" i="23" l="1"/>
  <c r="D28" i="21" l="1"/>
  <c r="D28" i="20" l="1"/>
  <c r="U28" i="20"/>
  <c r="V12" i="20" l="1"/>
  <c r="V21" i="20"/>
  <c r="R14" i="16" l="1"/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I7" i="33"/>
  <c r="J7" i="33"/>
  <c r="K7" i="33"/>
  <c r="L7" i="33"/>
  <c r="L28" i="33" s="1"/>
  <c r="L29" i="33" s="1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V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V26" i="27" s="1"/>
  <c r="N25" i="27"/>
  <c r="M25" i="27"/>
  <c r="S25" i="27" s="1"/>
  <c r="T25" i="27" s="1"/>
  <c r="N24" i="27"/>
  <c r="M24" i="27"/>
  <c r="R24" i="27" s="1"/>
  <c r="V24" i="27" s="1"/>
  <c r="N23" i="27"/>
  <c r="M23" i="27"/>
  <c r="S23" i="27" s="1"/>
  <c r="T23" i="27" s="1"/>
  <c r="N22" i="27"/>
  <c r="M22" i="27"/>
  <c r="R22" i="27" s="1"/>
  <c r="V22" i="27" s="1"/>
  <c r="N21" i="27"/>
  <c r="M21" i="27"/>
  <c r="S21" i="27" s="1"/>
  <c r="T21" i="27" s="1"/>
  <c r="N20" i="27"/>
  <c r="M20" i="27"/>
  <c r="R20" i="27" s="1"/>
  <c r="V20" i="27" s="1"/>
  <c r="N19" i="27"/>
  <c r="M19" i="27"/>
  <c r="S19" i="27" s="1"/>
  <c r="T19" i="27" s="1"/>
  <c r="N18" i="27"/>
  <c r="M18" i="27"/>
  <c r="R18" i="27" s="1"/>
  <c r="V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V26" i="26" s="1"/>
  <c r="N25" i="26"/>
  <c r="M25" i="26"/>
  <c r="S25" i="26" s="1"/>
  <c r="T25" i="26" s="1"/>
  <c r="N24" i="26"/>
  <c r="M24" i="26"/>
  <c r="R24" i="26" s="1"/>
  <c r="V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E29" i="21" s="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N28" i="31" l="1"/>
  <c r="O24" i="29"/>
  <c r="N28" i="29"/>
  <c r="N28" i="28"/>
  <c r="O22" i="27"/>
  <c r="O24" i="27"/>
  <c r="N28" i="27"/>
  <c r="O26" i="24"/>
  <c r="O18" i="25"/>
  <c r="O16" i="25"/>
  <c r="O24" i="26"/>
  <c r="N28" i="26"/>
  <c r="O8" i="25"/>
  <c r="O24" i="25"/>
  <c r="N28" i="25"/>
  <c r="O16" i="24"/>
  <c r="N28" i="24"/>
  <c r="N28" i="23"/>
  <c r="O18" i="22"/>
  <c r="O26" i="22"/>
  <c r="O8" i="22"/>
  <c r="O24" i="22"/>
  <c r="N28" i="22"/>
  <c r="O16" i="22"/>
  <c r="N28" i="21"/>
  <c r="N28" i="20"/>
  <c r="O24" i="19"/>
  <c r="R24" i="19"/>
  <c r="R16" i="19"/>
  <c r="O20" i="19"/>
  <c r="R20" i="19"/>
  <c r="O8" i="19"/>
  <c r="R8" i="19"/>
  <c r="N28" i="19"/>
  <c r="O12" i="19"/>
  <c r="R12" i="19"/>
  <c r="N28" i="17"/>
  <c r="O8" i="17"/>
  <c r="R11" i="16"/>
  <c r="R23" i="16"/>
  <c r="R15" i="16"/>
  <c r="R19" i="16"/>
  <c r="R7" i="16"/>
  <c r="G28" i="33"/>
  <c r="G29" i="33" s="1"/>
  <c r="O24" i="15"/>
  <c r="O22" i="15"/>
  <c r="N25" i="33"/>
  <c r="O20" i="14"/>
  <c r="G29" i="14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14"/>
  <c r="N28" i="14"/>
  <c r="N28" i="13"/>
  <c r="O26" i="12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V7" i="31" s="1"/>
  <c r="R9" i="31"/>
  <c r="V9" i="31" s="1"/>
  <c r="R11" i="31"/>
  <c r="V11" i="31" s="1"/>
  <c r="R13" i="31"/>
  <c r="V13" i="31" s="1"/>
  <c r="R15" i="31"/>
  <c r="V15" i="31" s="1"/>
  <c r="R17" i="31"/>
  <c r="V17" i="31" s="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V12" i="31" s="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V7" i="27" s="1"/>
  <c r="R9" i="27"/>
  <c r="V9" i="27" s="1"/>
  <c r="R11" i="27"/>
  <c r="V11" i="27" s="1"/>
  <c r="R13" i="27"/>
  <c r="V13" i="27" s="1"/>
  <c r="R15" i="27"/>
  <c r="V15" i="27" s="1"/>
  <c r="R17" i="27"/>
  <c r="V17" i="27" s="1"/>
  <c r="R19" i="27"/>
  <c r="V19" i="27" s="1"/>
  <c r="R21" i="27"/>
  <c r="V21" i="27" s="1"/>
  <c r="R23" i="27"/>
  <c r="V23" i="27" s="1"/>
  <c r="R25" i="27"/>
  <c r="V25" i="27" s="1"/>
  <c r="R27" i="27"/>
  <c r="V27" i="27" s="1"/>
  <c r="V28" i="27" s="1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V8" i="27" s="1"/>
  <c r="R10" i="27"/>
  <c r="V10" i="27" s="1"/>
  <c r="R12" i="27"/>
  <c r="V12" i="27" s="1"/>
  <c r="R14" i="27"/>
  <c r="V14" i="27" s="1"/>
  <c r="R16" i="27"/>
  <c r="V16" i="27" s="1"/>
  <c r="T7" i="26"/>
  <c r="R7" i="26"/>
  <c r="V7" i="26" s="1"/>
  <c r="R9" i="26"/>
  <c r="V9" i="26" s="1"/>
  <c r="R11" i="26"/>
  <c r="V11" i="26" s="1"/>
  <c r="R13" i="26"/>
  <c r="V13" i="26" s="1"/>
  <c r="R15" i="26"/>
  <c r="V15" i="26" s="1"/>
  <c r="R17" i="26"/>
  <c r="V17" i="26" s="1"/>
  <c r="R19" i="26"/>
  <c r="V19" i="26" s="1"/>
  <c r="R21" i="26"/>
  <c r="V21" i="26" s="1"/>
  <c r="R23" i="26"/>
  <c r="V23" i="26" s="1"/>
  <c r="R25" i="26"/>
  <c r="V25" i="26" s="1"/>
  <c r="R27" i="26"/>
  <c r="V27" i="26" s="1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V10" i="26" s="1"/>
  <c r="R12" i="26"/>
  <c r="V12" i="26" s="1"/>
  <c r="R14" i="26"/>
  <c r="V14" i="26" s="1"/>
  <c r="R16" i="26"/>
  <c r="V16" i="26" s="1"/>
  <c r="R18" i="26"/>
  <c r="V18" i="26" s="1"/>
  <c r="R20" i="26"/>
  <c r="V20" i="26" s="1"/>
  <c r="R22" i="26"/>
  <c r="V22" i="26" s="1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V28" i="31" l="1"/>
  <c r="V28" i="26"/>
  <c r="V28" i="25"/>
  <c r="O28" i="16"/>
  <c r="S8" i="33"/>
  <c r="T8" i="33" s="1"/>
  <c r="O21" i="33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V28" i="20" s="1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goto kaler 514 tk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1004 add kore</t>
        </r>
      </text>
    </comment>
  </commentList>
</comments>
</file>

<file path=xl/sharedStrings.xml><?xml version="1.0" encoding="utf-8"?>
<sst xmlns="http://schemas.openxmlformats.org/spreadsheetml/2006/main" count="1624" uniqueCount="136">
  <si>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</si>
  <si>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</si>
  <si>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</si>
  <si>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</si>
  <si>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</si>
  <si>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</si>
  <si>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</si>
  <si>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</si>
  <si>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</si>
  <si>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</si>
  <si>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</si>
  <si>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</si>
  <si>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</si>
  <si>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</si>
  <si>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</si>
  <si>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</si>
  <si>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</si>
  <si>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</si>
  <si>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</si>
  <si>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</si>
  <si>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</si>
  <si>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</si>
  <si>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</si>
  <si>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</si>
  <si>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</si>
  <si>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</si>
  <si>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</si>
  <si>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</si>
  <si>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</si>
  <si>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</si>
  <si>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</si>
  <si>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</si>
  <si>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</si>
  <si>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</si>
  <si>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</si>
  <si>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</si>
  <si>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</si>
  <si>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</si>
  <si>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</si>
  <si>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</si>
  <si>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</si>
  <si>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</si>
  <si>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</si>
  <si>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</si>
  <si>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</si>
  <si>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</si>
  <si>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</si>
  <si>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</si>
  <si>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</si>
  <si>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</si>
  <si>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</si>
  <si>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</si>
  <si>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</si>
  <si>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</si>
  <si>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</si>
  <si>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</si>
  <si>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</si>
  <si>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</si>
  <si>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</si>
  <si>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</si>
  <si>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</si>
  <si>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</si>
  <si>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</si>
  <si>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</si>
  <si>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</si>
  <si>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</si>
  <si>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</si>
  <si>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</si>
  <si>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</si>
  <si>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</si>
  <si>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</si>
  <si>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</si>
  <si>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</si>
  <si>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</si>
  <si>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</si>
  <si>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</si>
  <si>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</si>
  <si>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</si>
  <si>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</si>
  <si>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</si>
  <si>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</si>
  <si>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</si>
  <si>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</si>
  <si>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</si>
  <si>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</si>
  <si>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</si>
  <si>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</si>
  <si>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</si>
  <si>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</si>
  <si>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</si>
  <si>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</si>
  <si>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</si>
  <si>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</si>
  <si>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</si>
  <si>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</si>
  <si>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</si>
  <si>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</si>
  <si>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</si>
  <si>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</si>
  <si>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</si>
  <si>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</si>
  <si>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</si>
  <si>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</si>
  <si>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</si>
  <si>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</si>
  <si>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</si>
  <si>
    <t>Date:13/06/2021</t>
  </si>
  <si>
    <t>Date:14.06.2021</t>
  </si>
  <si>
    <t>Date:15.06.2021</t>
  </si>
  <si>
    <t>Date:16.06.2021</t>
  </si>
  <si>
    <t xml:space="preserve">Date:17.06.2021 </t>
  </si>
  <si>
    <t>Date:19.06.2021</t>
  </si>
  <si>
    <t>Total</t>
  </si>
  <si>
    <t>Date:20.06.2021</t>
  </si>
  <si>
    <t>1% Less</t>
  </si>
  <si>
    <t>Date:21.06.2021</t>
  </si>
  <si>
    <t xml:space="preserve">  </t>
  </si>
  <si>
    <t>Date:22.06.2021</t>
  </si>
  <si>
    <t>Date:23.06.2021</t>
  </si>
  <si>
    <t>Date:25.06.2021</t>
  </si>
  <si>
    <t>.8%Less</t>
  </si>
  <si>
    <t>ACT VALUE</t>
  </si>
  <si>
    <t>Date:26.06.2021</t>
  </si>
  <si>
    <t>.08%Less</t>
  </si>
  <si>
    <t>ACT Value</t>
  </si>
  <si>
    <t>Sojol</t>
  </si>
  <si>
    <t>nayem(2)</t>
  </si>
  <si>
    <t>Date: 27/06/2021</t>
  </si>
  <si>
    <t>.08% Less</t>
  </si>
  <si>
    <t>Date:28.06.2021</t>
  </si>
  <si>
    <t>Nayeem(2)</t>
  </si>
  <si>
    <t>Date:29.06.2021</t>
  </si>
  <si>
    <t>Date:30.06.2021</t>
  </si>
  <si>
    <t xml:space="preserve">Rokib </t>
  </si>
  <si>
    <t>.8% Less</t>
  </si>
  <si>
    <t>Date:31.07.2021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</si>
</sst>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8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 wrapText="1"/>
    </xf>
    <xf numFmtId="2" fontId="5" fillId="0" borderId="44" xfId="0" applyNumberFormat="1" applyFont="1" applyFill="1" applyBorder="1" applyAlignment="1">
      <alignment horizontal="center" vertical="center"/>
    </xf>
    <xf numFmtId="2" fontId="5" fillId="0" borderId="6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7" fillId="9" borderId="56" xfId="0" applyNumberFormat="1" applyFont="1" applyFill="1" applyBorder="1" applyAlignment="1">
      <alignment horizontal="center" vertical="center" wrapText="1"/>
    </xf>
    <xf numFmtId="2" fontId="7" fillId="9" borderId="56" xfId="0" applyNumberFormat="1" applyFont="1" applyFill="1" applyBorder="1" applyAlignment="1">
      <alignment horizontal="center" vertical="center" wrapText="1"/>
    </xf>
    <xf numFmtId="1" fontId="7" fillId="9" borderId="57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2" fontId="43" fillId="0" borderId="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0" fontId="11" fillId="6" borderId="0" xfId="0" applyFont="1" applyFill="1" applyAlignment="1">
      <alignment horizontal="center"/>
    </xf>
    <xf numFmtId="1" fontId="7" fillId="6" borderId="5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14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44" xfId="0" applyNumberFormat="1" applyFont="1" applyFill="1" applyBorder="1" applyAlignment="1">
      <alignment horizontal="center" vertical="center"/>
    </xf>
    <xf numFmtId="1" fontId="3" fillId="4" borderId="45" xfId="0" applyNumberFormat="1" applyFont="1" applyFill="1" applyBorder="1" applyAlignment="1">
      <alignment horizontal="center" vertical="center"/>
    </xf>
    <xf numFmtId="1" fontId="3" fillId="4" borderId="28" xfId="0" applyNumberFormat="1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16" fontId="30" fillId="6" borderId="12" xfId="0" applyNumberFormat="1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1" fillId="24" borderId="45" xfId="0" applyFont="1" applyFill="1" applyBorder="1" applyAlignment="1">
      <alignment horizontal="center" vertical="center" wrapText="1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31" fillId="24" borderId="28" xfId="0" applyFont="1" applyFill="1" applyBorder="1" applyAlignment="1">
      <alignment horizontal="center" vertical="center" wrapText="1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50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12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53" t="s">
        <v>0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1" ht="15.75" customHeight="1" x14ac:dyDescent="0.25">
      <c r="A3" s="253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1" ht="18.75" thickBot="1" x14ac:dyDescent="0.3">
      <c r="A4" s="260" t="s">
        <v>53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</row>
    <row r="5" spans="1:21" ht="18.75" x14ac:dyDescent="0.25">
      <c r="A5" s="254" t="s">
        <v>47</v>
      </c>
      <c r="B5" s="255"/>
      <c r="C5" s="256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</row>
    <row r="6" spans="1:21" x14ac:dyDescent="0.25">
      <c r="A6" s="258" t="s">
        <v>1</v>
      </c>
      <c r="B6" s="258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59"/>
      <c r="O6" s="259"/>
      <c r="P6" s="259"/>
      <c r="Q6" s="259"/>
      <c r="R6" s="259"/>
      <c r="S6" s="259"/>
      <c r="T6" s="259"/>
    </row>
    <row r="7" spans="1:21" x14ac:dyDescent="0.25">
      <c r="A7" s="258" t="s">
        <v>2</v>
      </c>
      <c r="B7" s="258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59"/>
      <c r="O7" s="259"/>
      <c r="P7" s="259"/>
      <c r="Q7" s="259"/>
      <c r="R7" s="259"/>
      <c r="S7" s="259"/>
      <c r="T7" s="259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51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50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49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52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48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44" t="s">
        <v>44</v>
      </c>
      <c r="B30" s="245"/>
      <c r="C30" s="246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47" t="s">
        <v>45</v>
      </c>
      <c r="B31" s="248"/>
      <c r="C31" s="249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50"/>
      <c r="N31" s="251"/>
      <c r="O31" s="251"/>
      <c r="P31" s="251"/>
      <c r="Q31" s="251"/>
      <c r="R31" s="251"/>
      <c r="S31" s="251"/>
      <c r="T31" s="252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49" priority="44" operator="equal">
      <formula>212030016606640</formula>
    </cfRule>
  </conditionalFormatting>
  <conditionalFormatting sqref="D31 E30:K31 E6 E8">
    <cfRule type="cellIs" dxfId="1448" priority="42" operator="equal">
      <formula>$E$6</formula>
    </cfRule>
    <cfRule type="cellIs" dxfId="1447" priority="43" operator="equal">
      <formula>2120</formula>
    </cfRule>
  </conditionalFormatting>
  <conditionalFormatting sqref="D31:E31 F30:F31 F6 F8">
    <cfRule type="cellIs" dxfId="1446" priority="40" operator="equal">
      <formula>$F$6</formula>
    </cfRule>
    <cfRule type="cellIs" dxfId="1445" priority="41" operator="equal">
      <formula>300</formula>
    </cfRule>
  </conditionalFormatting>
  <conditionalFormatting sqref="G30:G31 G6 G8">
    <cfRule type="cellIs" dxfId="1444" priority="38" operator="equal">
      <formula>$G$6</formula>
    </cfRule>
    <cfRule type="cellIs" dxfId="1443" priority="39" operator="equal">
      <formula>1660</formula>
    </cfRule>
  </conditionalFormatting>
  <conditionalFormatting sqref="H30:H31 H6 H8">
    <cfRule type="cellIs" dxfId="1442" priority="36" operator="equal">
      <formula>$H$6</formula>
    </cfRule>
    <cfRule type="cellIs" dxfId="1441" priority="37" operator="equal">
      <formula>6640</formula>
    </cfRule>
  </conditionalFormatting>
  <conditionalFormatting sqref="T8:T30">
    <cfRule type="cellIs" dxfId="1440" priority="35" operator="lessThan">
      <formula>0</formula>
    </cfRule>
  </conditionalFormatting>
  <conditionalFormatting sqref="T9:T29">
    <cfRule type="cellIs" dxfId="1439" priority="32" operator="lessThan">
      <formula>0</formula>
    </cfRule>
    <cfRule type="cellIs" dxfId="1438" priority="33" operator="lessThan">
      <formula>0</formula>
    </cfRule>
    <cfRule type="cellIs" dxfId="1437" priority="34" operator="lessThan">
      <formula>0</formula>
    </cfRule>
  </conditionalFormatting>
  <conditionalFormatting sqref="E30:K30 E6 E8">
    <cfRule type="cellIs" dxfId="1436" priority="31" operator="equal">
      <formula>$E$6</formula>
    </cfRule>
  </conditionalFormatting>
  <conditionalFormatting sqref="D30:D31 D6:K6 M6 D8">
    <cfRule type="cellIs" dxfId="1435" priority="30" operator="equal">
      <formula>$D$6</formula>
    </cfRule>
  </conditionalFormatting>
  <conditionalFormatting sqref="I30:I31 I6 I8">
    <cfRule type="cellIs" dxfId="1434" priority="29" operator="equal">
      <formula>$I$6</formula>
    </cfRule>
  </conditionalFormatting>
  <conditionalFormatting sqref="J30:J31 J6 J8">
    <cfRule type="cellIs" dxfId="1433" priority="28" operator="equal">
      <formula>$J$6</formula>
    </cfRule>
  </conditionalFormatting>
  <conditionalFormatting sqref="K30:K31 K6 K8">
    <cfRule type="cellIs" dxfId="1432" priority="27" operator="equal">
      <formula>$K$6</formula>
    </cfRule>
  </conditionalFormatting>
  <conditionalFormatting sqref="M6:M8 L8 L30:L31">
    <cfRule type="cellIs" dxfId="1431" priority="26" operator="equal">
      <formula>$L$6</formula>
    </cfRule>
  </conditionalFormatting>
  <conditionalFormatting sqref="T9:T30">
    <cfRule type="cellIs" dxfId="1430" priority="23" operator="lessThan">
      <formula>0</formula>
    </cfRule>
    <cfRule type="cellIs" dxfId="1429" priority="24" operator="lessThan">
      <formula>0</formula>
    </cfRule>
    <cfRule type="cellIs" dxfId="1428" priority="25" operator="lessThan">
      <formula>0</formula>
    </cfRule>
  </conditionalFormatting>
  <conditionalFormatting sqref="T8:T30">
    <cfRule type="cellIs" dxfId="1427" priority="21" operator="lessThan">
      <formula>0</formula>
    </cfRule>
  </conditionalFormatting>
  <conditionalFormatting sqref="T9:T29">
    <cfRule type="cellIs" dxfId="1426" priority="18" operator="lessThan">
      <formula>0</formula>
    </cfRule>
    <cfRule type="cellIs" dxfId="1425" priority="19" operator="lessThan">
      <formula>0</formula>
    </cfRule>
    <cfRule type="cellIs" dxfId="1424" priority="20" operator="lessThan">
      <formula>0</formula>
    </cfRule>
  </conditionalFormatting>
  <conditionalFormatting sqref="T9:T30">
    <cfRule type="cellIs" dxfId="1423" priority="15" operator="lessThan">
      <formula>0</formula>
    </cfRule>
    <cfRule type="cellIs" dxfId="1422" priority="16" operator="lessThan">
      <formula>0</formula>
    </cfRule>
    <cfRule type="cellIs" dxfId="1421" priority="17" operator="lessThan">
      <formula>0</formula>
    </cfRule>
  </conditionalFormatting>
  <conditionalFormatting sqref="L6">
    <cfRule type="cellIs" dxfId="1420" priority="13" operator="equal">
      <formula>$L$6</formula>
    </cfRule>
  </conditionalFormatting>
  <conditionalFormatting sqref="D9:S9">
    <cfRule type="cellIs" dxfId="1419" priority="12" operator="greaterThan">
      <formula>0</formula>
    </cfRule>
  </conditionalFormatting>
  <conditionalFormatting sqref="D11:S11">
    <cfRule type="cellIs" dxfId="1418" priority="11" operator="greaterThan">
      <formula>0</formula>
    </cfRule>
  </conditionalFormatting>
  <conditionalFormatting sqref="D13:S13 O14:O15">
    <cfRule type="cellIs" dxfId="1417" priority="10" operator="greaterThan">
      <formula>0</formula>
    </cfRule>
  </conditionalFormatting>
  <conditionalFormatting sqref="D15:N15 P15:S15">
    <cfRule type="cellIs" dxfId="1416" priority="9" operator="greaterThan">
      <formula>0</formula>
    </cfRule>
  </conditionalFormatting>
  <conditionalFormatting sqref="D17:S17">
    <cfRule type="cellIs" dxfId="1415" priority="8" operator="greaterThan">
      <formula>0</formula>
    </cfRule>
  </conditionalFormatting>
  <conditionalFormatting sqref="D19:S19">
    <cfRule type="cellIs" dxfId="1414" priority="7" operator="greaterThan">
      <formula>0</formula>
    </cfRule>
  </conditionalFormatting>
  <conditionalFormatting sqref="D21:S21">
    <cfRule type="cellIs" dxfId="1413" priority="6" operator="greaterThan">
      <formula>0</formula>
    </cfRule>
  </conditionalFormatting>
  <conditionalFormatting sqref="D23:S23">
    <cfRule type="cellIs" dxfId="1412" priority="5" operator="greaterThan">
      <formula>0</formula>
    </cfRule>
  </conditionalFormatting>
  <conditionalFormatting sqref="D25:S25">
    <cfRule type="cellIs" dxfId="1411" priority="4" operator="greaterThan">
      <formula>0</formula>
    </cfRule>
  </conditionalFormatting>
  <conditionalFormatting sqref="D27:S27">
    <cfRule type="cellIs" dxfId="1410" priority="3" operator="greaterThan">
      <formula>0</formula>
    </cfRule>
  </conditionalFormatting>
  <conditionalFormatting sqref="D29:S29">
    <cfRule type="cellIs" dxfId="1409" priority="2" operator="greaterThan">
      <formula>0</formula>
    </cfRule>
  </conditionalFormatting>
  <conditionalFormatting sqref="D7:L7">
    <cfRule type="cellIs" dxfId="140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F19" sqref="F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1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1" ht="18.75" x14ac:dyDescent="0.25">
      <c r="A3" s="254" t="s">
        <v>104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1" x14ac:dyDescent="0.25">
      <c r="A4" s="258" t="s">
        <v>1</v>
      </c>
      <c r="B4" s="258"/>
      <c r="C4" s="1"/>
      <c r="D4" s="2">
        <f>'9'!D29</f>
        <v>477846</v>
      </c>
      <c r="E4" s="2">
        <f>'9'!E29</f>
        <v>2320</v>
      </c>
      <c r="F4" s="2">
        <f>'9'!F29</f>
        <v>6780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1" x14ac:dyDescent="0.25">
      <c r="A5" s="258" t="s">
        <v>2</v>
      </c>
      <c r="B5" s="25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11">
        <v>3</v>
      </c>
      <c r="B9" s="53">
        <v>1908446136</v>
      </c>
      <c r="C9" s="53" t="s">
        <v>25</v>
      </c>
      <c r="D9" s="212">
        <v>25415</v>
      </c>
      <c r="E9" s="213">
        <v>100</v>
      </c>
      <c r="F9" s="213">
        <v>200</v>
      </c>
      <c r="G9" s="213"/>
      <c r="H9" s="213">
        <v>1000</v>
      </c>
      <c r="I9" s="53"/>
      <c r="J9" s="53"/>
      <c r="K9" s="53">
        <v>1</v>
      </c>
      <c r="L9" s="53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47" t="s">
        <v>45</v>
      </c>
      <c r="B29" s="248"/>
      <c r="C29" s="249"/>
      <c r="D29" s="48">
        <f>D4+D5-D28</f>
        <v>563247</v>
      </c>
      <c r="E29" s="48">
        <f t="shared" ref="E29:L29" si="8">E4+E5-E28</f>
        <v>2190</v>
      </c>
      <c r="F29" s="48">
        <f t="shared" si="8"/>
        <v>6520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46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'10'!D29</f>
        <v>563247</v>
      </c>
      <c r="E4" s="2">
        <f>'10'!E29</f>
        <v>2190</v>
      </c>
      <c r="F4" s="2">
        <f>'10'!F29</f>
        <v>6520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7" t="s">
        <v>45</v>
      </c>
      <c r="B29" s="248"/>
      <c r="C29" s="249"/>
      <c r="D29" s="48">
        <f>D4+D5-D28</f>
        <v>563247</v>
      </c>
      <c r="E29" s="48">
        <f t="shared" ref="E29:L29" si="8">E4+E5-E28</f>
        <v>2190</v>
      </c>
      <c r="F29" s="48">
        <f t="shared" si="8"/>
        <v>6520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1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1" ht="18.75" x14ac:dyDescent="0.25">
      <c r="A3" s="254" t="s">
        <v>105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1" x14ac:dyDescent="0.25">
      <c r="A4" s="258" t="s">
        <v>1</v>
      </c>
      <c r="B4" s="258"/>
      <c r="C4" s="1"/>
      <c r="D4" s="2">
        <f>'11'!D29</f>
        <v>563247</v>
      </c>
      <c r="E4" s="2">
        <f>'11'!E29</f>
        <v>2190</v>
      </c>
      <c r="F4" s="2">
        <f>'11'!F29</f>
        <v>6520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1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47" t="s">
        <v>45</v>
      </c>
      <c r="B29" s="248"/>
      <c r="C29" s="249"/>
      <c r="D29" s="48">
        <f>D4+D5-D28</f>
        <v>344801</v>
      </c>
      <c r="E29" s="48">
        <f t="shared" ref="E29:L29" si="8">E4+E5-E28</f>
        <v>1315</v>
      </c>
      <c r="F29" s="48">
        <f t="shared" si="8"/>
        <v>4840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106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'12'!D29</f>
        <v>344801</v>
      </c>
      <c r="E4" s="2">
        <f>'12'!E29</f>
        <v>1315</v>
      </c>
      <c r="F4" s="2">
        <f>'12'!F29</f>
        <v>4840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8122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8122</v>
      </c>
      <c r="N7" s="24">
        <f>D7+E7*20+F7*10+G7*9+H7*9+I7*191+J7*191+K7*182+L7*100</f>
        <v>8122</v>
      </c>
      <c r="O7" s="25">
        <f>M7*2.75%</f>
        <v>223.35499999999999</v>
      </c>
      <c r="P7" s="26"/>
      <c r="Q7" s="26">
        <v>99</v>
      </c>
      <c r="R7" s="24">
        <f>M7-(M7*2.75%)+I7*191+J7*191+K7*182+L7*100-Q7</f>
        <v>7799.6450000000004</v>
      </c>
      <c r="S7" s="25">
        <f>M7*0.95%</f>
        <v>77.158999999999992</v>
      </c>
      <c r="T7" s="27">
        <f>S7-Q7</f>
        <v>-21.841000000000008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6687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6687</v>
      </c>
      <c r="N8" s="24">
        <f t="shared" ref="N8:N27" si="1">D8+E8*20+F8*10+G8*9+H8*9+I8*191+J8*191+K8*182+L8*100</f>
        <v>6687</v>
      </c>
      <c r="O8" s="25">
        <f t="shared" ref="O8:O27" si="2">M8*2.75%</f>
        <v>183.89250000000001</v>
      </c>
      <c r="P8" s="26">
        <v>1000</v>
      </c>
      <c r="Q8" s="26">
        <v>70</v>
      </c>
      <c r="R8" s="24">
        <f t="shared" ref="R8:R27" si="3">M8-(M8*2.75%)+I8*191+J8*191+K8*182+L8*100-Q8</f>
        <v>6433.1075000000001</v>
      </c>
      <c r="S8" s="25">
        <f t="shared" ref="S8:S27" si="4">M8*0.95%</f>
        <v>63.526499999999999</v>
      </c>
      <c r="T8" s="27">
        <f t="shared" ref="T8:T27" si="5">S8-Q8</f>
        <v>-6.4735000000000014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25302</v>
      </c>
      <c r="E9" s="30"/>
      <c r="F9" s="30"/>
      <c r="G9" s="30"/>
      <c r="H9" s="30"/>
      <c r="I9" s="20">
        <v>4</v>
      </c>
      <c r="J9" s="20"/>
      <c r="K9" s="20">
        <v>7</v>
      </c>
      <c r="L9" s="20"/>
      <c r="M9" s="20">
        <f t="shared" si="0"/>
        <v>25302</v>
      </c>
      <c r="N9" s="24">
        <f t="shared" si="1"/>
        <v>27340</v>
      </c>
      <c r="O9" s="25">
        <f t="shared" si="2"/>
        <v>695.80499999999995</v>
      </c>
      <c r="P9" s="26">
        <v>-5000</v>
      </c>
      <c r="Q9" s="26">
        <v>194</v>
      </c>
      <c r="R9" s="24">
        <f t="shared" si="3"/>
        <v>26450.195</v>
      </c>
      <c r="S9" s="25">
        <f t="shared" si="4"/>
        <v>240.369</v>
      </c>
      <c r="T9" s="27">
        <f t="shared" si="5"/>
        <v>46.369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3599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3599</v>
      </c>
      <c r="N10" s="24">
        <f t="shared" si="1"/>
        <v>3599</v>
      </c>
      <c r="O10" s="25">
        <f t="shared" si="2"/>
        <v>98.972499999999997</v>
      </c>
      <c r="P10" s="26"/>
      <c r="Q10" s="26">
        <v>30</v>
      </c>
      <c r="R10" s="24">
        <f t="shared" si="3"/>
        <v>3470.0275000000001</v>
      </c>
      <c r="S10" s="25">
        <f t="shared" si="4"/>
        <v>34.1905</v>
      </c>
      <c r="T10" s="27">
        <f t="shared" si="5"/>
        <v>4.1905000000000001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4112</v>
      </c>
      <c r="E11" s="30"/>
      <c r="F11" s="30"/>
      <c r="G11" s="32"/>
      <c r="H11" s="30"/>
      <c r="I11" s="20">
        <v>8</v>
      </c>
      <c r="J11" s="20"/>
      <c r="K11" s="20">
        <v>3</v>
      </c>
      <c r="L11" s="20"/>
      <c r="M11" s="20">
        <f t="shared" si="0"/>
        <v>4112</v>
      </c>
      <c r="N11" s="24">
        <f t="shared" si="1"/>
        <v>6186</v>
      </c>
      <c r="O11" s="25">
        <f t="shared" si="2"/>
        <v>113.08</v>
      </c>
      <c r="P11" s="26"/>
      <c r="Q11" s="26">
        <v>28</v>
      </c>
      <c r="R11" s="24">
        <f t="shared" si="3"/>
        <v>6044.92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>
        <v>9</v>
      </c>
      <c r="R12" s="24">
        <f t="shared" si="3"/>
        <v>1490.595</v>
      </c>
      <c r="S12" s="25">
        <f t="shared" si="4"/>
        <v>14.648999999999999</v>
      </c>
      <c r="T12" s="27">
        <f t="shared" si="5"/>
        <v>5.6489999999999991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9</v>
      </c>
      <c r="R13" s="24">
        <f t="shared" si="3"/>
        <v>1490.595</v>
      </c>
      <c r="S13" s="25">
        <f t="shared" si="4"/>
        <v>14.648999999999999</v>
      </c>
      <c r="T13" s="27">
        <f t="shared" si="5"/>
        <v>5.6489999999999991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13783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13783</v>
      </c>
      <c r="N14" s="24">
        <f t="shared" si="1"/>
        <v>13783</v>
      </c>
      <c r="O14" s="25">
        <f t="shared" si="2"/>
        <v>379.03250000000003</v>
      </c>
      <c r="P14" s="26"/>
      <c r="Q14" s="26">
        <v>164</v>
      </c>
      <c r="R14" s="24">
        <f t="shared" si="3"/>
        <v>13239.967500000001</v>
      </c>
      <c r="S14" s="25">
        <f t="shared" si="4"/>
        <v>130.9385</v>
      </c>
      <c r="T14" s="27">
        <f t="shared" si="5"/>
        <v>-33.061499999999995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19657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19837</v>
      </c>
      <c r="N15" s="24">
        <f t="shared" si="1"/>
        <v>20410</v>
      </c>
      <c r="O15" s="25">
        <f t="shared" si="2"/>
        <v>545.51750000000004</v>
      </c>
      <c r="P15" s="26"/>
      <c r="Q15" s="26">
        <v>160</v>
      </c>
      <c r="R15" s="24">
        <f t="shared" si="3"/>
        <v>19704.482499999998</v>
      </c>
      <c r="S15" s="25">
        <f t="shared" si="4"/>
        <v>188.45149999999998</v>
      </c>
      <c r="T15" s="27">
        <f t="shared" si="5"/>
        <v>28.451499999999982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16800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17160</v>
      </c>
      <c r="N16" s="24">
        <f t="shared" si="1"/>
        <v>17160</v>
      </c>
      <c r="O16" s="25">
        <f t="shared" si="2"/>
        <v>471.9</v>
      </c>
      <c r="P16" s="26">
        <v>1000</v>
      </c>
      <c r="Q16" s="26">
        <v>118</v>
      </c>
      <c r="R16" s="24">
        <f t="shared" si="3"/>
        <v>16570.099999999999</v>
      </c>
      <c r="S16" s="25">
        <f t="shared" si="4"/>
        <v>163.01999999999998</v>
      </c>
      <c r="T16" s="27">
        <f t="shared" si="5"/>
        <v>45.019999999999982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5549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5549</v>
      </c>
      <c r="N17" s="24">
        <f t="shared" si="1"/>
        <v>5549</v>
      </c>
      <c r="O17" s="25">
        <f t="shared" si="2"/>
        <v>152.5975</v>
      </c>
      <c r="P17" s="26"/>
      <c r="Q17" s="26">
        <v>50</v>
      </c>
      <c r="R17" s="24">
        <f t="shared" si="3"/>
        <v>5346.4025000000001</v>
      </c>
      <c r="S17" s="25">
        <f t="shared" si="4"/>
        <v>52.715499999999999</v>
      </c>
      <c r="T17" s="27">
        <f t="shared" si="5"/>
        <v>2.7154999999999987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12251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12251</v>
      </c>
      <c r="N18" s="24">
        <f t="shared" si="1"/>
        <v>12251</v>
      </c>
      <c r="O18" s="25">
        <f t="shared" si="2"/>
        <v>336.90249999999997</v>
      </c>
      <c r="P18" s="26"/>
      <c r="Q18" s="26">
        <v>180</v>
      </c>
      <c r="R18" s="24">
        <f t="shared" si="3"/>
        <v>11734.0975</v>
      </c>
      <c r="S18" s="25">
        <f t="shared" si="4"/>
        <v>116.3845</v>
      </c>
      <c r="T18" s="27">
        <f t="shared" si="5"/>
        <v>-63.615499999999997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11415</v>
      </c>
      <c r="E19" s="30">
        <v>10</v>
      </c>
      <c r="F19" s="30">
        <v>50</v>
      </c>
      <c r="G19" s="30"/>
      <c r="H19" s="30">
        <v>20</v>
      </c>
      <c r="I19" s="20">
        <v>15</v>
      </c>
      <c r="J19" s="20"/>
      <c r="K19" s="20"/>
      <c r="L19" s="20"/>
      <c r="M19" s="20">
        <f t="shared" si="0"/>
        <v>12295</v>
      </c>
      <c r="N19" s="24">
        <f t="shared" si="1"/>
        <v>15160</v>
      </c>
      <c r="O19" s="25">
        <f t="shared" si="2"/>
        <v>338.11250000000001</v>
      </c>
      <c r="P19" s="26"/>
      <c r="Q19" s="26">
        <v>170</v>
      </c>
      <c r="R19" s="24">
        <f t="shared" si="3"/>
        <v>14651.887500000001</v>
      </c>
      <c r="S19" s="25">
        <f t="shared" si="4"/>
        <v>116.80249999999999</v>
      </c>
      <c r="T19" s="27">
        <f t="shared" si="5"/>
        <v>-53.197500000000005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3290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3290</v>
      </c>
      <c r="N20" s="24">
        <f t="shared" si="1"/>
        <v>3290</v>
      </c>
      <c r="O20" s="25">
        <f t="shared" si="2"/>
        <v>90.474999999999994</v>
      </c>
      <c r="P20" s="26">
        <v>720</v>
      </c>
      <c r="Q20" s="26">
        <v>520</v>
      </c>
      <c r="R20" s="24">
        <f t="shared" si="3"/>
        <v>2679.5250000000001</v>
      </c>
      <c r="S20" s="25">
        <f t="shared" si="4"/>
        <v>31.254999999999999</v>
      </c>
      <c r="T20" s="27">
        <f t="shared" si="5"/>
        <v>-488.745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1337</v>
      </c>
      <c r="N21" s="24">
        <f t="shared" si="1"/>
        <v>1337</v>
      </c>
      <c r="O21" s="25">
        <f t="shared" si="2"/>
        <v>36.767499999999998</v>
      </c>
      <c r="P21" s="26"/>
      <c r="Q21" s="26"/>
      <c r="R21" s="24">
        <f t="shared" si="3"/>
        <v>1300.2325000000001</v>
      </c>
      <c r="S21" s="25">
        <f t="shared" si="4"/>
        <v>12.701499999999999</v>
      </c>
      <c r="T21" s="27">
        <f t="shared" si="5"/>
        <v>12.701499999999999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22058</v>
      </c>
      <c r="E22" s="30">
        <v>50</v>
      </c>
      <c r="F22" s="30"/>
      <c r="G22" s="20"/>
      <c r="H22" s="30"/>
      <c r="I22" s="20">
        <v>10</v>
      </c>
      <c r="J22" s="20"/>
      <c r="K22" s="20">
        <v>5</v>
      </c>
      <c r="L22" s="20"/>
      <c r="M22" s="20">
        <f t="shared" si="0"/>
        <v>23058</v>
      </c>
      <c r="N22" s="24">
        <f t="shared" si="1"/>
        <v>25878</v>
      </c>
      <c r="O22" s="25">
        <f t="shared" si="2"/>
        <v>634.09500000000003</v>
      </c>
      <c r="P22" s="26"/>
      <c r="Q22" s="26">
        <v>150</v>
      </c>
      <c r="R22" s="24">
        <f t="shared" si="3"/>
        <v>25093.904999999999</v>
      </c>
      <c r="S22" s="25">
        <f t="shared" si="4"/>
        <v>219.05099999999999</v>
      </c>
      <c r="T22" s="27">
        <f t="shared" si="5"/>
        <v>69.050999999999988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7671</v>
      </c>
      <c r="N23" s="24">
        <f t="shared" si="1"/>
        <v>7671</v>
      </c>
      <c r="O23" s="25">
        <f t="shared" si="2"/>
        <v>210.95250000000001</v>
      </c>
      <c r="P23" s="26"/>
      <c r="Q23" s="26">
        <v>70</v>
      </c>
      <c r="R23" s="24">
        <f t="shared" si="3"/>
        <v>7390.0474999999997</v>
      </c>
      <c r="S23" s="25">
        <f t="shared" si="4"/>
        <v>72.874499999999998</v>
      </c>
      <c r="T23" s="27">
        <f t="shared" si="5"/>
        <v>2.8744999999999976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10280</v>
      </c>
      <c r="N24" s="24">
        <f t="shared" si="1"/>
        <v>10280</v>
      </c>
      <c r="O24" s="25">
        <f t="shared" si="2"/>
        <v>282.7</v>
      </c>
      <c r="P24" s="26"/>
      <c r="Q24" s="26"/>
      <c r="R24" s="24">
        <f t="shared" si="3"/>
        <v>9997.2999999999993</v>
      </c>
      <c r="S24" s="25">
        <f t="shared" si="4"/>
        <v>97.66</v>
      </c>
      <c r="T24" s="27">
        <f t="shared" si="5"/>
        <v>97.66</v>
      </c>
    </row>
    <row r="25" spans="1:20" ht="15.75" x14ac:dyDescent="0.25">
      <c r="A25" s="28">
        <v>19</v>
      </c>
      <c r="B25" s="20">
        <v>1908446152</v>
      </c>
      <c r="C25" s="53" t="s">
        <v>41</v>
      </c>
      <c r="D25" s="29">
        <v>8381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8381</v>
      </c>
      <c r="N25" s="24">
        <f t="shared" si="1"/>
        <v>8381</v>
      </c>
      <c r="O25" s="25">
        <f t="shared" si="2"/>
        <v>230.47749999999999</v>
      </c>
      <c r="P25" s="26">
        <v>22000</v>
      </c>
      <c r="Q25" s="26">
        <v>80</v>
      </c>
      <c r="R25" s="24">
        <f t="shared" si="3"/>
        <v>8070.5225</v>
      </c>
      <c r="S25" s="25">
        <f t="shared" si="4"/>
        <v>79.619500000000002</v>
      </c>
      <c r="T25" s="27">
        <f t="shared" si="5"/>
        <v>-0.38049999999999784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6477</v>
      </c>
      <c r="E26" s="29">
        <v>30</v>
      </c>
      <c r="F26" s="30">
        <v>40</v>
      </c>
      <c r="G26" s="30"/>
      <c r="H26" s="30"/>
      <c r="I26" s="20">
        <v>5</v>
      </c>
      <c r="J26" s="20"/>
      <c r="K26" s="20">
        <v>5</v>
      </c>
      <c r="L26" s="20"/>
      <c r="M26" s="20">
        <f t="shared" si="0"/>
        <v>7477</v>
      </c>
      <c r="N26" s="24">
        <f t="shared" si="1"/>
        <v>9342</v>
      </c>
      <c r="O26" s="25">
        <f t="shared" si="2"/>
        <v>205.61750000000001</v>
      </c>
      <c r="P26" s="26"/>
      <c r="Q26" s="26">
        <v>90</v>
      </c>
      <c r="R26" s="24">
        <f t="shared" si="3"/>
        <v>9046.3824999999997</v>
      </c>
      <c r="S26" s="25">
        <f t="shared" si="4"/>
        <v>71.031499999999994</v>
      </c>
      <c r="T26" s="27">
        <f t="shared" si="5"/>
        <v>-18.968500000000006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6887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6887</v>
      </c>
      <c r="N27" s="40">
        <f t="shared" si="1"/>
        <v>6887</v>
      </c>
      <c r="O27" s="25">
        <f t="shared" si="2"/>
        <v>189.39250000000001</v>
      </c>
      <c r="P27" s="41"/>
      <c r="Q27" s="41">
        <v>100</v>
      </c>
      <c r="R27" s="24">
        <f t="shared" si="3"/>
        <v>6597.6075000000001</v>
      </c>
      <c r="S27" s="42">
        <f t="shared" si="4"/>
        <v>65.426500000000004</v>
      </c>
      <c r="T27" s="43">
        <f t="shared" si="5"/>
        <v>-34.573499999999996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196742</v>
      </c>
      <c r="E28" s="45">
        <f t="shared" si="6"/>
        <v>90</v>
      </c>
      <c r="F28" s="45">
        <f t="shared" ref="F28:T28" si="7">SUM(F7:F27)</f>
        <v>90</v>
      </c>
      <c r="G28" s="45">
        <f t="shared" si="7"/>
        <v>0</v>
      </c>
      <c r="H28" s="45">
        <f t="shared" si="7"/>
        <v>80</v>
      </c>
      <c r="I28" s="45">
        <f t="shared" si="7"/>
        <v>45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200162</v>
      </c>
      <c r="N28" s="45">
        <f t="shared" si="7"/>
        <v>212397</v>
      </c>
      <c r="O28" s="46">
        <f t="shared" si="7"/>
        <v>5504.4550000000008</v>
      </c>
      <c r="P28" s="45">
        <f t="shared" si="7"/>
        <v>19720</v>
      </c>
      <c r="Q28" s="45">
        <f t="shared" si="7"/>
        <v>2291</v>
      </c>
      <c r="R28" s="45">
        <f t="shared" si="7"/>
        <v>204601.54500000001</v>
      </c>
      <c r="S28" s="45">
        <f t="shared" si="7"/>
        <v>1901.539</v>
      </c>
      <c r="T28" s="47">
        <f t="shared" si="7"/>
        <v>-389.46100000000001</v>
      </c>
    </row>
    <row r="29" spans="1:20" ht="15.75" thickBot="1" x14ac:dyDescent="0.3">
      <c r="A29" s="247" t="s">
        <v>45</v>
      </c>
      <c r="B29" s="248"/>
      <c r="C29" s="249"/>
      <c r="D29" s="48">
        <f>D4+D5-D28</f>
        <v>667539</v>
      </c>
      <c r="E29" s="48">
        <f t="shared" ref="E29:L29" si="8">E4+E5-E28</f>
        <v>1225</v>
      </c>
      <c r="F29" s="48">
        <f t="shared" si="8"/>
        <v>4750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1" sqref="R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107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'13'!D29</f>
        <v>667539</v>
      </c>
      <c r="E4" s="2">
        <f>'13'!E29</f>
        <v>1225</v>
      </c>
      <c r="F4" s="2">
        <f>'13'!F29</f>
        <v>4750</v>
      </c>
      <c r="G4" s="2">
        <f>'13'!G29</f>
        <v>1000</v>
      </c>
      <c r="H4" s="2">
        <f>'13'!H29</f>
        <v>24820</v>
      </c>
      <c r="I4" s="2">
        <f>'13'!I29</f>
        <v>1486</v>
      </c>
      <c r="J4" s="2">
        <f>'13'!J29</f>
        <v>640</v>
      </c>
      <c r="K4" s="2">
        <f>'13'!K29</f>
        <v>238</v>
      </c>
      <c r="L4" s="2">
        <f>'13'!L29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10487</v>
      </c>
      <c r="N7" s="24">
        <f>D7+E7*20+F7*10+G7*9+H7*9+I7*191+J7*191+K7*182+L7*100</f>
        <v>10487</v>
      </c>
      <c r="O7" s="25">
        <f>M7*2.75%</f>
        <v>288.39249999999998</v>
      </c>
      <c r="P7" s="26"/>
      <c r="Q7" s="26">
        <v>99</v>
      </c>
      <c r="R7" s="24">
        <f>M7-(M7*2.75%)+I7*191+J7*191+K7*182+L7*100-Q7</f>
        <v>10099.6075</v>
      </c>
      <c r="S7" s="25">
        <f>M7*0.95%</f>
        <v>99.626499999999993</v>
      </c>
      <c r="T7" s="27">
        <f>S7-Q7</f>
        <v>0.62649999999999295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6089</v>
      </c>
      <c r="E8" s="30"/>
      <c r="F8" s="30"/>
      <c r="G8" s="30"/>
      <c r="H8" s="30">
        <v>100</v>
      </c>
      <c r="I8" s="20">
        <v>5</v>
      </c>
      <c r="J8" s="20"/>
      <c r="K8" s="20">
        <v>5</v>
      </c>
      <c r="L8" s="20"/>
      <c r="M8" s="20">
        <f t="shared" ref="M8:M27" si="0">D8+E8*20+F8*10+G8*9+H8*9</f>
        <v>6989</v>
      </c>
      <c r="N8" s="24">
        <f t="shared" ref="N8:N27" si="1">D8+E8*20+F8*10+G8*9+H8*9+I8*191+J8*191+K8*182+L8*100</f>
        <v>8854</v>
      </c>
      <c r="O8" s="25">
        <f t="shared" ref="O8:O27" si="2">M8*2.75%</f>
        <v>192.19749999999999</v>
      </c>
      <c r="P8" s="26">
        <v>-1000</v>
      </c>
      <c r="Q8" s="26">
        <v>21</v>
      </c>
      <c r="R8" s="24">
        <f t="shared" ref="R8:R27" si="3">M8-(M8*2.75%)+I8*191+J8*191+K8*182+L8*100-Q8</f>
        <v>8640.8024999999998</v>
      </c>
      <c r="S8" s="25">
        <f t="shared" ref="S8:S27" si="4">M8*0.95%</f>
        <v>66.395499999999998</v>
      </c>
      <c r="T8" s="27">
        <f t="shared" ref="T8:T27" si="5">S8-Q8</f>
        <v>45.395499999999998</v>
      </c>
    </row>
    <row r="9" spans="1:20" ht="15.75" x14ac:dyDescent="0.25">
      <c r="A9" s="211">
        <v>-3000</v>
      </c>
      <c r="B9" s="20">
        <v>1908446136</v>
      </c>
      <c r="C9" s="20" t="s">
        <v>25</v>
      </c>
      <c r="D9" s="29">
        <v>25362</v>
      </c>
      <c r="E9" s="30"/>
      <c r="F9" s="30">
        <v>50</v>
      </c>
      <c r="G9" s="30"/>
      <c r="H9" s="30">
        <v>250</v>
      </c>
      <c r="I9" s="20">
        <v>5</v>
      </c>
      <c r="J9" s="20"/>
      <c r="K9" s="20"/>
      <c r="L9" s="20"/>
      <c r="M9" s="20">
        <f t="shared" si="0"/>
        <v>28112</v>
      </c>
      <c r="N9" s="24">
        <f t="shared" si="1"/>
        <v>29067</v>
      </c>
      <c r="O9" s="25">
        <f t="shared" si="2"/>
        <v>773.08</v>
      </c>
      <c r="P9" s="26">
        <v>5000</v>
      </c>
      <c r="Q9" s="26">
        <v>274</v>
      </c>
      <c r="R9" s="24">
        <f t="shared" si="3"/>
        <v>28019.919999999998</v>
      </c>
      <c r="S9" s="25">
        <f t="shared" si="4"/>
        <v>267.06400000000002</v>
      </c>
      <c r="T9" s="27">
        <f t="shared" si="5"/>
        <v>-6.9359999999999786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3924</v>
      </c>
      <c r="E10" s="30"/>
      <c r="F10" s="30"/>
      <c r="G10" s="30"/>
      <c r="H10" s="30"/>
      <c r="I10" s="20">
        <v>4</v>
      </c>
      <c r="J10" s="20">
        <v>0</v>
      </c>
      <c r="K10" s="20">
        <v>5</v>
      </c>
      <c r="L10" s="20"/>
      <c r="M10" s="20">
        <f t="shared" si="0"/>
        <v>3924</v>
      </c>
      <c r="N10" s="24">
        <f t="shared" si="1"/>
        <v>5598</v>
      </c>
      <c r="O10" s="25">
        <f t="shared" si="2"/>
        <v>107.91</v>
      </c>
      <c r="P10" s="26">
        <v>-500</v>
      </c>
      <c r="Q10" s="26">
        <v>30</v>
      </c>
      <c r="R10" s="24">
        <f t="shared" si="3"/>
        <v>5460.09</v>
      </c>
      <c r="S10" s="25">
        <f t="shared" si="4"/>
        <v>37.277999999999999</v>
      </c>
      <c r="T10" s="27">
        <f t="shared" si="5"/>
        <v>7.2779999999999987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>
        <v>28</v>
      </c>
      <c r="R11" s="24">
        <f t="shared" si="3"/>
        <v>4470.7849999999999</v>
      </c>
      <c r="S11" s="25">
        <f t="shared" si="4"/>
        <v>43.946999999999996</v>
      </c>
      <c r="T11" s="27">
        <f t="shared" si="5"/>
        <v>15.946999999999996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5178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5178</v>
      </c>
      <c r="N12" s="24">
        <f t="shared" si="1"/>
        <v>5178</v>
      </c>
      <c r="O12" s="25">
        <f t="shared" si="2"/>
        <v>142.39500000000001</v>
      </c>
      <c r="P12" s="26"/>
      <c r="Q12" s="26">
        <v>35</v>
      </c>
      <c r="R12" s="24">
        <f t="shared" si="3"/>
        <v>5000.6049999999996</v>
      </c>
      <c r="S12" s="25">
        <f t="shared" si="4"/>
        <v>49.190999999999995</v>
      </c>
      <c r="T12" s="27">
        <f t="shared" si="5"/>
        <v>14.190999999999995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1608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1608</v>
      </c>
      <c r="N13" s="24">
        <f t="shared" si="1"/>
        <v>1608</v>
      </c>
      <c r="O13" s="25">
        <f t="shared" si="2"/>
        <v>44.22</v>
      </c>
      <c r="P13" s="26"/>
      <c r="Q13" s="26">
        <v>15</v>
      </c>
      <c r="R13" s="24">
        <f t="shared" si="3"/>
        <v>1548.78</v>
      </c>
      <c r="S13" s="25">
        <f t="shared" si="4"/>
        <v>15.276</v>
      </c>
      <c r="T13" s="27">
        <f t="shared" si="5"/>
        <v>0.2759999999999998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13960</v>
      </c>
      <c r="E14" s="30">
        <v>30</v>
      </c>
      <c r="F14" s="30"/>
      <c r="G14" s="30">
        <v>60</v>
      </c>
      <c r="H14" s="30">
        <v>60</v>
      </c>
      <c r="I14" s="20">
        <v>6</v>
      </c>
      <c r="J14" s="20"/>
      <c r="K14" s="20">
        <v>1</v>
      </c>
      <c r="L14" s="20"/>
      <c r="M14" s="20">
        <f t="shared" si="0"/>
        <v>15640</v>
      </c>
      <c r="N14" s="24">
        <f t="shared" si="1"/>
        <v>16968</v>
      </c>
      <c r="O14" s="25">
        <f t="shared" si="2"/>
        <v>430.1</v>
      </c>
      <c r="P14" s="26"/>
      <c r="Q14" s="26">
        <v>156</v>
      </c>
      <c r="R14" s="24">
        <f t="shared" si="3"/>
        <v>16381.900000000001</v>
      </c>
      <c r="S14" s="25">
        <f t="shared" si="4"/>
        <v>148.57999999999998</v>
      </c>
      <c r="T14" s="27">
        <f t="shared" si="5"/>
        <v>-7.4200000000000159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19753</v>
      </c>
      <c r="E15" s="30"/>
      <c r="F15" s="30"/>
      <c r="G15" s="30"/>
      <c r="H15" s="30"/>
      <c r="I15" s="20">
        <v>12</v>
      </c>
      <c r="J15" s="20"/>
      <c r="K15" s="20"/>
      <c r="L15" s="20"/>
      <c r="M15" s="20">
        <f t="shared" si="0"/>
        <v>19753</v>
      </c>
      <c r="N15" s="24">
        <f t="shared" si="1"/>
        <v>22045</v>
      </c>
      <c r="O15" s="25">
        <f t="shared" si="2"/>
        <v>543.20749999999998</v>
      </c>
      <c r="P15" s="26"/>
      <c r="Q15" s="26">
        <v>160</v>
      </c>
      <c r="R15" s="24">
        <f t="shared" si="3"/>
        <v>21341.7925</v>
      </c>
      <c r="S15" s="25">
        <f t="shared" si="4"/>
        <v>187.65350000000001</v>
      </c>
      <c r="T15" s="27">
        <f t="shared" si="5"/>
        <v>27.653500000000008</v>
      </c>
    </row>
    <row r="16" spans="1:20" ht="15.75" x14ac:dyDescent="0.25">
      <c r="A16" s="211">
        <v>-625</v>
      </c>
      <c r="B16" s="20">
        <v>1908446143</v>
      </c>
      <c r="C16" s="20" t="s">
        <v>32</v>
      </c>
      <c r="D16" s="29">
        <v>7452</v>
      </c>
      <c r="E16" s="30"/>
      <c r="F16" s="30"/>
      <c r="G16" s="30"/>
      <c r="H16" s="30">
        <v>160</v>
      </c>
      <c r="I16" s="20">
        <v>5</v>
      </c>
      <c r="J16" s="20"/>
      <c r="K16" s="20"/>
      <c r="L16" s="20"/>
      <c r="M16" s="20">
        <f t="shared" si="0"/>
        <v>8892</v>
      </c>
      <c r="N16" s="24">
        <f t="shared" si="1"/>
        <v>9847</v>
      </c>
      <c r="O16" s="25">
        <f t="shared" si="2"/>
        <v>244.53</v>
      </c>
      <c r="P16" s="26">
        <v>3000</v>
      </c>
      <c r="Q16" s="26">
        <v>100</v>
      </c>
      <c r="R16" s="24">
        <f t="shared" si="3"/>
        <v>9502.4699999999993</v>
      </c>
      <c r="S16" s="25">
        <f t="shared" si="4"/>
        <v>84.474000000000004</v>
      </c>
      <c r="T16" s="27">
        <f t="shared" si="5"/>
        <v>-15.525999999999996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11713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11713</v>
      </c>
      <c r="N17" s="24">
        <f t="shared" si="1"/>
        <v>11713</v>
      </c>
      <c r="O17" s="25">
        <f t="shared" si="2"/>
        <v>322.10750000000002</v>
      </c>
      <c r="P17" s="26"/>
      <c r="Q17" s="26">
        <v>50</v>
      </c>
      <c r="R17" s="24">
        <f t="shared" si="3"/>
        <v>11340.8925</v>
      </c>
      <c r="S17" s="25">
        <f t="shared" si="4"/>
        <v>111.2735</v>
      </c>
      <c r="T17" s="27">
        <f t="shared" si="5"/>
        <v>61.273499999999999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6684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6684</v>
      </c>
      <c r="N18" s="24">
        <f t="shared" si="1"/>
        <v>6684</v>
      </c>
      <c r="O18" s="25">
        <f t="shared" si="2"/>
        <v>183.81</v>
      </c>
      <c r="P18" s="26">
        <v>-500</v>
      </c>
      <c r="Q18" s="26">
        <v>100</v>
      </c>
      <c r="R18" s="24">
        <f t="shared" si="3"/>
        <v>6400.19</v>
      </c>
      <c r="S18" s="25">
        <f t="shared" si="4"/>
        <v>63.497999999999998</v>
      </c>
      <c r="T18" s="27">
        <f t="shared" si="5"/>
        <v>-36.502000000000002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12211</v>
      </c>
      <c r="E19" s="30"/>
      <c r="F19" s="30"/>
      <c r="G19" s="30"/>
      <c r="H19" s="30">
        <v>250</v>
      </c>
      <c r="I19" s="20">
        <v>5</v>
      </c>
      <c r="J19" s="20"/>
      <c r="K19" s="20"/>
      <c r="L19" s="20"/>
      <c r="M19" s="20">
        <f t="shared" si="0"/>
        <v>14461</v>
      </c>
      <c r="N19" s="24">
        <f t="shared" si="1"/>
        <v>15416</v>
      </c>
      <c r="O19" s="25">
        <f t="shared" si="2"/>
        <v>397.67750000000001</v>
      </c>
      <c r="P19" s="26"/>
      <c r="Q19" s="26">
        <v>170</v>
      </c>
      <c r="R19" s="24">
        <f t="shared" si="3"/>
        <v>14848.3225</v>
      </c>
      <c r="S19" s="25">
        <f t="shared" si="4"/>
        <v>137.37950000000001</v>
      </c>
      <c r="T19" s="27">
        <f t="shared" si="5"/>
        <v>-32.620499999999993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6068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6068</v>
      </c>
      <c r="N20" s="24">
        <f t="shared" si="1"/>
        <v>6068</v>
      </c>
      <c r="O20" s="25">
        <f t="shared" si="2"/>
        <v>166.87</v>
      </c>
      <c r="P20" s="26">
        <v>280</v>
      </c>
      <c r="Q20" s="26">
        <v>170</v>
      </c>
      <c r="R20" s="24">
        <f t="shared" si="3"/>
        <v>5731.13</v>
      </c>
      <c r="S20" s="25">
        <f t="shared" si="4"/>
        <v>57.646000000000001</v>
      </c>
      <c r="T20" s="27">
        <f t="shared" si="5"/>
        <v>-112.354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2262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2262</v>
      </c>
      <c r="N21" s="24">
        <f t="shared" si="1"/>
        <v>2262</v>
      </c>
      <c r="O21" s="25">
        <f t="shared" si="2"/>
        <v>62.204999999999998</v>
      </c>
      <c r="P21" s="26"/>
      <c r="Q21" s="26"/>
      <c r="R21" s="24">
        <f t="shared" si="3"/>
        <v>2199.7950000000001</v>
      </c>
      <c r="S21" s="25">
        <f t="shared" si="4"/>
        <v>21.489000000000001</v>
      </c>
      <c r="T21" s="27">
        <f t="shared" si="5"/>
        <v>21.489000000000001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16997</v>
      </c>
      <c r="E22" s="30"/>
      <c r="F22" s="30"/>
      <c r="G22" s="20"/>
      <c r="H22" s="30">
        <v>250</v>
      </c>
      <c r="I22" s="20">
        <v>10</v>
      </c>
      <c r="J22" s="20"/>
      <c r="K22" s="20">
        <v>5</v>
      </c>
      <c r="L22" s="20"/>
      <c r="M22" s="20">
        <f t="shared" si="0"/>
        <v>19247</v>
      </c>
      <c r="N22" s="24">
        <f t="shared" si="1"/>
        <v>22067</v>
      </c>
      <c r="O22" s="25">
        <f t="shared" si="2"/>
        <v>529.29250000000002</v>
      </c>
      <c r="P22" s="26">
        <v>-2000</v>
      </c>
      <c r="Q22" s="26">
        <v>100</v>
      </c>
      <c r="R22" s="24">
        <f t="shared" si="3"/>
        <v>21437.7075</v>
      </c>
      <c r="S22" s="25">
        <f t="shared" si="4"/>
        <v>182.84649999999999</v>
      </c>
      <c r="T22" s="27">
        <f t="shared" si="5"/>
        <v>82.846499999999992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7663</v>
      </c>
      <c r="E23" s="30"/>
      <c r="F23" s="30"/>
      <c r="G23" s="30"/>
      <c r="H23" s="30">
        <v>500</v>
      </c>
      <c r="I23" s="20"/>
      <c r="J23" s="20"/>
      <c r="K23" s="20"/>
      <c r="L23" s="20"/>
      <c r="M23" s="20">
        <f t="shared" si="0"/>
        <v>12163</v>
      </c>
      <c r="N23" s="24">
        <f t="shared" si="1"/>
        <v>12163</v>
      </c>
      <c r="O23" s="25">
        <f t="shared" si="2"/>
        <v>334.48250000000002</v>
      </c>
      <c r="P23" s="26"/>
      <c r="Q23" s="26">
        <v>70</v>
      </c>
      <c r="R23" s="24">
        <f t="shared" si="3"/>
        <v>11758.5175</v>
      </c>
      <c r="S23" s="25">
        <f t="shared" si="4"/>
        <v>115.5485</v>
      </c>
      <c r="T23" s="27">
        <f t="shared" si="5"/>
        <v>45.548500000000004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20767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20767</v>
      </c>
      <c r="N24" s="24">
        <f t="shared" si="1"/>
        <v>20767</v>
      </c>
      <c r="O24" s="25">
        <f t="shared" si="2"/>
        <v>571.09249999999997</v>
      </c>
      <c r="P24" s="26">
        <v>18000</v>
      </c>
      <c r="Q24" s="26">
        <v>100</v>
      </c>
      <c r="R24" s="24">
        <f t="shared" si="3"/>
        <v>20095.907500000001</v>
      </c>
      <c r="S24" s="25">
        <f t="shared" si="4"/>
        <v>197.28649999999999</v>
      </c>
      <c r="T24" s="27">
        <f t="shared" si="5"/>
        <v>97.28649999999999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10996</v>
      </c>
      <c r="E25" s="30"/>
      <c r="F25" s="30"/>
      <c r="G25" s="30"/>
      <c r="H25" s="30">
        <v>190</v>
      </c>
      <c r="I25" s="20">
        <v>11</v>
      </c>
      <c r="J25" s="20"/>
      <c r="K25" s="20">
        <v>2</v>
      </c>
      <c r="L25" s="20"/>
      <c r="M25" s="20">
        <f t="shared" si="0"/>
        <v>12706</v>
      </c>
      <c r="N25" s="24">
        <f t="shared" si="1"/>
        <v>15171</v>
      </c>
      <c r="O25" s="25">
        <f t="shared" si="2"/>
        <v>349.41500000000002</v>
      </c>
      <c r="P25" s="26"/>
      <c r="Q25" s="26">
        <v>100</v>
      </c>
      <c r="R25" s="24">
        <f t="shared" si="3"/>
        <v>14721.584999999999</v>
      </c>
      <c r="S25" s="25">
        <f t="shared" si="4"/>
        <v>120.70699999999999</v>
      </c>
      <c r="T25" s="27">
        <f t="shared" si="5"/>
        <v>20.706999999999994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8112</v>
      </c>
      <c r="E26" s="29"/>
      <c r="F26" s="30"/>
      <c r="G26" s="30"/>
      <c r="H26" s="30"/>
      <c r="I26" s="20">
        <v>10</v>
      </c>
      <c r="J26" s="20">
        <v>5</v>
      </c>
      <c r="K26" s="20"/>
      <c r="L26" s="20"/>
      <c r="M26" s="20">
        <f t="shared" si="0"/>
        <v>8112</v>
      </c>
      <c r="N26" s="24">
        <f t="shared" si="1"/>
        <v>10977</v>
      </c>
      <c r="O26" s="25">
        <f t="shared" si="2"/>
        <v>223.08</v>
      </c>
      <c r="P26" s="26"/>
      <c r="Q26" s="26">
        <v>83</v>
      </c>
      <c r="R26" s="24">
        <f t="shared" si="3"/>
        <v>10670.92</v>
      </c>
      <c r="S26" s="25">
        <f t="shared" si="4"/>
        <v>77.063999999999993</v>
      </c>
      <c r="T26" s="27">
        <f t="shared" si="5"/>
        <v>-5.936000000000007</v>
      </c>
    </row>
    <row r="27" spans="1:20" ht="18" customHeight="1" thickBot="1" x14ac:dyDescent="0.35">
      <c r="A27" s="28">
        <v>21</v>
      </c>
      <c r="B27" s="20">
        <v>1908446154</v>
      </c>
      <c r="C27" s="20" t="s">
        <v>43</v>
      </c>
      <c r="D27" s="37">
        <v>14908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14908</v>
      </c>
      <c r="N27" s="40">
        <f t="shared" si="1"/>
        <v>14908</v>
      </c>
      <c r="O27" s="25">
        <f t="shared" si="2"/>
        <v>409.97</v>
      </c>
      <c r="P27" s="41">
        <v>28000</v>
      </c>
      <c r="Q27" s="41">
        <v>100</v>
      </c>
      <c r="R27" s="24">
        <f t="shared" si="3"/>
        <v>14398.03</v>
      </c>
      <c r="S27" s="42">
        <f t="shared" si="4"/>
        <v>141.626</v>
      </c>
      <c r="T27" s="43">
        <f t="shared" si="5"/>
        <v>41.626000000000005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216820</v>
      </c>
      <c r="E28" s="45">
        <f t="shared" si="6"/>
        <v>30</v>
      </c>
      <c r="F28" s="45">
        <f t="shared" ref="F28:T28" si="7">SUM(F7:F27)</f>
        <v>50</v>
      </c>
      <c r="G28" s="45">
        <f t="shared" si="7"/>
        <v>60</v>
      </c>
      <c r="H28" s="45">
        <f t="shared" si="7"/>
        <v>1760</v>
      </c>
      <c r="I28" s="45">
        <f t="shared" si="7"/>
        <v>73</v>
      </c>
      <c r="J28" s="45">
        <f t="shared" si="7"/>
        <v>5</v>
      </c>
      <c r="K28" s="45">
        <f t="shared" si="7"/>
        <v>18</v>
      </c>
      <c r="L28" s="45">
        <f t="shared" si="7"/>
        <v>0</v>
      </c>
      <c r="M28" s="45">
        <f t="shared" si="7"/>
        <v>234300</v>
      </c>
      <c r="N28" s="45">
        <f t="shared" si="7"/>
        <v>252474</v>
      </c>
      <c r="O28" s="46">
        <f t="shared" si="7"/>
        <v>6443.2500000000009</v>
      </c>
      <c r="P28" s="45">
        <f t="shared" si="7"/>
        <v>50280</v>
      </c>
      <c r="Q28" s="45">
        <f t="shared" si="7"/>
        <v>1961</v>
      </c>
      <c r="R28" s="45">
        <f t="shared" si="7"/>
        <v>244069.75</v>
      </c>
      <c r="S28" s="45">
        <f t="shared" si="7"/>
        <v>2225.85</v>
      </c>
      <c r="T28" s="47">
        <f t="shared" si="7"/>
        <v>264.85000000000002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450719</v>
      </c>
      <c r="E29" s="48">
        <f t="shared" ref="E29:L29" si="8">E4+E5-E28</f>
        <v>1195</v>
      </c>
      <c r="F29" s="48">
        <f t="shared" si="8"/>
        <v>4700</v>
      </c>
      <c r="G29" s="48">
        <f t="shared" si="8"/>
        <v>940</v>
      </c>
      <c r="H29" s="48">
        <f t="shared" si="8"/>
        <v>23060</v>
      </c>
      <c r="I29" s="48">
        <f t="shared" si="8"/>
        <v>1413</v>
      </c>
      <c r="J29" s="48">
        <f t="shared" si="8"/>
        <v>635</v>
      </c>
      <c r="K29" s="48">
        <f t="shared" si="8"/>
        <v>220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1" customWidth="1"/>
    <col min="9" max="9" width="10.5703125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108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'14'!D29</f>
        <v>450719</v>
      </c>
      <c r="E4" s="2">
        <f>'14'!E29</f>
        <v>1195</v>
      </c>
      <c r="F4" s="2">
        <f>'14'!F29</f>
        <v>4700</v>
      </c>
      <c r="G4" s="2">
        <f>'14'!G29</f>
        <v>940</v>
      </c>
      <c r="H4" s="2">
        <f>'14'!H29</f>
        <v>23060</v>
      </c>
      <c r="I4" s="2">
        <f>'14'!I29</f>
        <v>1413</v>
      </c>
      <c r="J4" s="2">
        <f>'14'!J29</f>
        <v>635</v>
      </c>
      <c r="K4" s="2">
        <f>'14'!K29</f>
        <v>220</v>
      </c>
      <c r="L4" s="2">
        <f>'14'!L29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12073</v>
      </c>
      <c r="N7" s="24">
        <f>D7+E7*20+F7*10+G7*9+H7*9+I7*191+J7*191+K7*182+L7*100</f>
        <v>12073</v>
      </c>
      <c r="O7" s="25">
        <f>M7*2.75%</f>
        <v>332.00749999999999</v>
      </c>
      <c r="P7" s="26">
        <v>-2000</v>
      </c>
      <c r="Q7" s="26">
        <v>121</v>
      </c>
      <c r="R7" s="24">
        <f>M7-(M7*2.75%)+I7*191+J7*191+K7*182+L7*100-Q7</f>
        <v>11619.9925</v>
      </c>
      <c r="S7" s="25">
        <f>M7*0.95%</f>
        <v>114.6935</v>
      </c>
      <c r="T7" s="27">
        <f>S7-Q7</f>
        <v>-6.3064999999999998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6714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6714</v>
      </c>
      <c r="N8" s="24">
        <f t="shared" ref="N8:N27" si="1">D8+E8*20+F8*10+G8*9+H8*9+I8*191+J8*191+K8*182+L8*100</f>
        <v>6714</v>
      </c>
      <c r="O8" s="25">
        <f t="shared" ref="O8:O27" si="2">M8*2.75%</f>
        <v>184.63499999999999</v>
      </c>
      <c r="P8" s="26">
        <v>500</v>
      </c>
      <c r="Q8" s="26">
        <v>79</v>
      </c>
      <c r="R8" s="24">
        <f t="shared" ref="R8:R27" si="3">M8-(M8*2.75%)+I8*191+J8*191+K8*182+L8*100-Q8</f>
        <v>6450.3649999999998</v>
      </c>
      <c r="S8" s="25">
        <f t="shared" ref="S8:S27" si="4">M8*0.95%</f>
        <v>63.783000000000001</v>
      </c>
      <c r="T8" s="27">
        <f t="shared" ref="T8:T27" si="5">S8-Q8</f>
        <v>-15.216999999999999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19425</v>
      </c>
      <c r="E9" s="30"/>
      <c r="F9" s="30">
        <v>100</v>
      </c>
      <c r="G9" s="30"/>
      <c r="H9" s="30">
        <v>250</v>
      </c>
      <c r="I9" s="20">
        <v>2</v>
      </c>
      <c r="J9" s="20"/>
      <c r="K9" s="20"/>
      <c r="L9" s="20"/>
      <c r="M9" s="20">
        <f t="shared" si="0"/>
        <v>22675</v>
      </c>
      <c r="N9" s="24">
        <f t="shared" si="1"/>
        <v>23057</v>
      </c>
      <c r="O9" s="25">
        <f t="shared" si="2"/>
        <v>623.5625</v>
      </c>
      <c r="P9" s="26">
        <v>-1000</v>
      </c>
      <c r="Q9" s="26">
        <v>153</v>
      </c>
      <c r="R9" s="24">
        <f t="shared" si="3"/>
        <v>22280.4375</v>
      </c>
      <c r="S9" s="25">
        <f t="shared" si="4"/>
        <v>215.41249999999999</v>
      </c>
      <c r="T9" s="27">
        <f>S9-Q9</f>
        <v>62.412499999999994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4670</v>
      </c>
      <c r="N10" s="24">
        <f t="shared" si="1"/>
        <v>4670</v>
      </c>
      <c r="O10" s="25">
        <f t="shared" si="2"/>
        <v>128.42500000000001</v>
      </c>
      <c r="P10" s="26">
        <v>500</v>
      </c>
      <c r="Q10" s="26">
        <v>31</v>
      </c>
      <c r="R10" s="24">
        <f t="shared" si="3"/>
        <v>4510.5749999999998</v>
      </c>
      <c r="S10" s="25">
        <f t="shared" si="4"/>
        <v>44.365000000000002</v>
      </c>
      <c r="T10" s="27">
        <f t="shared" si="5"/>
        <v>13.365000000000002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4836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4836</v>
      </c>
      <c r="N11" s="24">
        <f t="shared" si="1"/>
        <v>4836</v>
      </c>
      <c r="O11" s="25">
        <f t="shared" si="2"/>
        <v>132.99</v>
      </c>
      <c r="P11" s="26"/>
      <c r="Q11" s="26"/>
      <c r="R11" s="24">
        <f t="shared" si="3"/>
        <v>4703.01</v>
      </c>
      <c r="S11" s="25">
        <f t="shared" si="4"/>
        <v>45.942</v>
      </c>
      <c r="T11" s="27">
        <f t="shared" si="5"/>
        <v>45.942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3294</v>
      </c>
      <c r="N13" s="24">
        <f t="shared" si="1"/>
        <v>3294</v>
      </c>
      <c r="O13" s="25">
        <f t="shared" si="2"/>
        <v>90.584999999999994</v>
      </c>
      <c r="P13" s="26"/>
      <c r="Q13" s="26">
        <v>31</v>
      </c>
      <c r="R13" s="24">
        <f t="shared" si="3"/>
        <v>3172.415</v>
      </c>
      <c r="S13" s="25">
        <f t="shared" si="4"/>
        <v>31.292999999999999</v>
      </c>
      <c r="T13" s="27">
        <f t="shared" si="5"/>
        <v>0.29299999999999926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15449</v>
      </c>
      <c r="E14" s="30"/>
      <c r="F14" s="30"/>
      <c r="G14" s="30">
        <v>250</v>
      </c>
      <c r="H14" s="30">
        <v>250</v>
      </c>
      <c r="I14" s="20"/>
      <c r="J14" s="20"/>
      <c r="K14" s="20">
        <v>5</v>
      </c>
      <c r="L14" s="20"/>
      <c r="M14" s="20">
        <f t="shared" si="0"/>
        <v>19949</v>
      </c>
      <c r="N14" s="24">
        <f t="shared" si="1"/>
        <v>20859</v>
      </c>
      <c r="O14" s="25">
        <f t="shared" si="2"/>
        <v>548.59749999999997</v>
      </c>
      <c r="P14" s="26"/>
      <c r="Q14" s="26">
        <v>161</v>
      </c>
      <c r="R14" s="24">
        <f t="shared" si="3"/>
        <v>20149.4025</v>
      </c>
      <c r="S14" s="25">
        <f t="shared" si="4"/>
        <v>189.5155</v>
      </c>
      <c r="T14" s="27">
        <f t="shared" si="5"/>
        <v>28.515500000000003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15063</v>
      </c>
      <c r="E15" s="30"/>
      <c r="F15" s="30">
        <v>60</v>
      </c>
      <c r="G15" s="30"/>
      <c r="H15" s="30">
        <v>30</v>
      </c>
      <c r="I15" s="20">
        <v>5</v>
      </c>
      <c r="J15" s="20"/>
      <c r="K15" s="20">
        <v>5</v>
      </c>
      <c r="L15" s="20"/>
      <c r="M15" s="20">
        <f t="shared" si="0"/>
        <v>15933</v>
      </c>
      <c r="N15" s="24">
        <f t="shared" si="1"/>
        <v>17798</v>
      </c>
      <c r="O15" s="25">
        <f t="shared" si="2"/>
        <v>438.15750000000003</v>
      </c>
      <c r="P15" s="26">
        <v>41050</v>
      </c>
      <c r="Q15" s="26">
        <v>160</v>
      </c>
      <c r="R15" s="24">
        <f t="shared" si="3"/>
        <v>17199.842499999999</v>
      </c>
      <c r="S15" s="25">
        <f t="shared" si="4"/>
        <v>151.36349999999999</v>
      </c>
      <c r="T15" s="27">
        <f t="shared" si="5"/>
        <v>-8.6365000000000123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15420</v>
      </c>
      <c r="E16" s="30"/>
      <c r="F16" s="30"/>
      <c r="G16" s="30">
        <v>50</v>
      </c>
      <c r="H16" s="30">
        <v>250</v>
      </c>
      <c r="I16" s="20">
        <v>5</v>
      </c>
      <c r="J16" s="20"/>
      <c r="K16" s="20"/>
      <c r="L16" s="20"/>
      <c r="M16" s="20">
        <f t="shared" si="0"/>
        <v>18120</v>
      </c>
      <c r="N16" s="24">
        <f t="shared" si="1"/>
        <v>19075</v>
      </c>
      <c r="O16" s="25">
        <f t="shared" si="2"/>
        <v>498.3</v>
      </c>
      <c r="P16" s="26"/>
      <c r="Q16" s="26">
        <v>126</v>
      </c>
      <c r="R16" s="24">
        <f t="shared" si="3"/>
        <v>18450.7</v>
      </c>
      <c r="S16" s="25">
        <f t="shared" si="4"/>
        <v>172.14</v>
      </c>
      <c r="T16" s="27">
        <f t="shared" si="5"/>
        <v>46.139999999999986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8935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8935</v>
      </c>
      <c r="N17" s="24">
        <f t="shared" si="1"/>
        <v>8935</v>
      </c>
      <c r="O17" s="25">
        <f t="shared" si="2"/>
        <v>245.71250000000001</v>
      </c>
      <c r="P17" s="26">
        <v>11340</v>
      </c>
      <c r="Q17" s="26">
        <v>100</v>
      </c>
      <c r="R17" s="24">
        <f t="shared" si="3"/>
        <v>8589.2875000000004</v>
      </c>
      <c r="S17" s="25">
        <f t="shared" si="4"/>
        <v>84.882499999999993</v>
      </c>
      <c r="T17" s="27">
        <f t="shared" si="5"/>
        <v>-15.117500000000007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8327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8327</v>
      </c>
      <c r="N18" s="24">
        <f t="shared" si="1"/>
        <v>8327</v>
      </c>
      <c r="O18" s="25">
        <f t="shared" si="2"/>
        <v>228.99250000000001</v>
      </c>
      <c r="P18" s="26"/>
      <c r="Q18" s="26">
        <v>180</v>
      </c>
      <c r="R18" s="24">
        <f t="shared" si="3"/>
        <v>7918.0074999999997</v>
      </c>
      <c r="S18" s="25">
        <f t="shared" si="4"/>
        <v>79.106499999999997</v>
      </c>
      <c r="T18" s="27">
        <f t="shared" si="5"/>
        <v>-100.8935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11276</v>
      </c>
      <c r="E19" s="30">
        <v>10</v>
      </c>
      <c r="F19" s="30">
        <v>50</v>
      </c>
      <c r="G19" s="30"/>
      <c r="H19" s="30">
        <v>200</v>
      </c>
      <c r="I19" s="20">
        <v>5</v>
      </c>
      <c r="J19" s="20"/>
      <c r="K19" s="20"/>
      <c r="L19" s="20"/>
      <c r="M19" s="20">
        <f t="shared" si="0"/>
        <v>13776</v>
      </c>
      <c r="N19" s="24">
        <f t="shared" si="1"/>
        <v>14731</v>
      </c>
      <c r="O19" s="25">
        <f t="shared" si="2"/>
        <v>378.84</v>
      </c>
      <c r="P19" s="26"/>
      <c r="Q19" s="26">
        <v>170</v>
      </c>
      <c r="R19" s="24">
        <f t="shared" si="3"/>
        <v>14182.16</v>
      </c>
      <c r="S19" s="25">
        <f t="shared" si="4"/>
        <v>130.87199999999999</v>
      </c>
      <c r="T19" s="27">
        <f t="shared" si="5"/>
        <v>-39.128000000000014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4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6081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6081</v>
      </c>
      <c r="N21" s="24">
        <f t="shared" si="1"/>
        <v>6081</v>
      </c>
      <c r="O21" s="25">
        <f t="shared" si="2"/>
        <v>167.22749999999999</v>
      </c>
      <c r="P21" s="26"/>
      <c r="Q21" s="26">
        <v>20</v>
      </c>
      <c r="R21" s="24">
        <f t="shared" si="3"/>
        <v>5893.7725</v>
      </c>
      <c r="S21" s="25">
        <f t="shared" si="4"/>
        <v>57.769500000000001</v>
      </c>
      <c r="T21" s="27">
        <f t="shared" si="5"/>
        <v>37.769500000000001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25000</v>
      </c>
      <c r="N22" s="24">
        <f t="shared" si="1"/>
        <v>25000</v>
      </c>
      <c r="O22" s="25">
        <f t="shared" si="2"/>
        <v>687.5</v>
      </c>
      <c r="P22" s="26">
        <v>2000</v>
      </c>
      <c r="Q22" s="26">
        <v>150</v>
      </c>
      <c r="R22" s="24">
        <f t="shared" si="3"/>
        <v>24162.5</v>
      </c>
      <c r="S22" s="25">
        <f t="shared" si="4"/>
        <v>237.5</v>
      </c>
      <c r="T22" s="27">
        <f t="shared" si="5"/>
        <v>87.5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8107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8107</v>
      </c>
      <c r="N23" s="24">
        <f t="shared" si="1"/>
        <v>8107</v>
      </c>
      <c r="O23" s="25">
        <f t="shared" si="2"/>
        <v>222.9425</v>
      </c>
      <c r="P23" s="26"/>
      <c r="Q23" s="26">
        <v>70</v>
      </c>
      <c r="R23" s="24">
        <f t="shared" si="3"/>
        <v>7814.0574999999999</v>
      </c>
      <c r="S23" s="25">
        <f t="shared" si="4"/>
        <v>77.016499999999994</v>
      </c>
      <c r="T23" s="27">
        <f t="shared" si="5"/>
        <v>7.0164999999999935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28484</v>
      </c>
      <c r="E24" s="30">
        <v>200</v>
      </c>
      <c r="F24" s="30">
        <v>100</v>
      </c>
      <c r="G24" s="30">
        <v>250</v>
      </c>
      <c r="H24" s="30">
        <v>250</v>
      </c>
      <c r="I24" s="20">
        <v>17</v>
      </c>
      <c r="J24" s="20"/>
      <c r="K24" s="20">
        <v>8</v>
      </c>
      <c r="L24" s="20"/>
      <c r="M24" s="20">
        <f t="shared" si="0"/>
        <v>37984</v>
      </c>
      <c r="N24" s="24">
        <f t="shared" si="1"/>
        <v>42687</v>
      </c>
      <c r="O24" s="25">
        <f t="shared" si="2"/>
        <v>1044.56</v>
      </c>
      <c r="P24" s="26">
        <v>12500</v>
      </c>
      <c r="Q24" s="26">
        <v>145</v>
      </c>
      <c r="R24" s="24">
        <f t="shared" si="3"/>
        <v>41497.440000000002</v>
      </c>
      <c r="S24" s="25">
        <f t="shared" si="4"/>
        <v>360.84800000000001</v>
      </c>
      <c r="T24" s="27">
        <f t="shared" si="5"/>
        <v>215.84800000000001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8526</v>
      </c>
      <c r="E25" s="30"/>
      <c r="F25" s="30"/>
      <c r="G25" s="30"/>
      <c r="H25" s="30">
        <v>40</v>
      </c>
      <c r="I25" s="20">
        <v>2</v>
      </c>
      <c r="J25" s="20"/>
      <c r="K25" s="20"/>
      <c r="L25" s="20"/>
      <c r="M25" s="20">
        <f t="shared" si="0"/>
        <v>8886</v>
      </c>
      <c r="N25" s="24">
        <f t="shared" si="1"/>
        <v>9268</v>
      </c>
      <c r="O25" s="25">
        <f t="shared" si="2"/>
        <v>244.36500000000001</v>
      </c>
      <c r="P25" s="26">
        <v>22265</v>
      </c>
      <c r="Q25" s="26">
        <v>84</v>
      </c>
      <c r="R25" s="24">
        <f t="shared" si="3"/>
        <v>8939.6350000000002</v>
      </c>
      <c r="S25" s="25">
        <f t="shared" si="4"/>
        <v>84.417000000000002</v>
      </c>
      <c r="T25" s="27">
        <f t="shared" si="5"/>
        <v>0.41700000000000159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8479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8479</v>
      </c>
      <c r="N26" s="24">
        <f t="shared" si="1"/>
        <v>8479</v>
      </c>
      <c r="O26" s="25">
        <f t="shared" si="2"/>
        <v>233.17250000000001</v>
      </c>
      <c r="P26" s="26">
        <v>-2245</v>
      </c>
      <c r="Q26" s="26">
        <v>80</v>
      </c>
      <c r="R26" s="24">
        <f t="shared" si="3"/>
        <v>8165.8274999999994</v>
      </c>
      <c r="S26" s="25">
        <f t="shared" si="4"/>
        <v>80.5505</v>
      </c>
      <c r="T26" s="27">
        <f t="shared" si="5"/>
        <v>0.55049999999999955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6190</v>
      </c>
      <c r="N27" s="40">
        <f t="shared" si="1"/>
        <v>6190</v>
      </c>
      <c r="O27" s="25">
        <f t="shared" si="2"/>
        <v>170.22499999999999</v>
      </c>
      <c r="P27" s="41">
        <v>5000</v>
      </c>
      <c r="Q27" s="41">
        <v>100</v>
      </c>
      <c r="R27" s="24">
        <f t="shared" si="3"/>
        <v>5919.7749999999996</v>
      </c>
      <c r="S27" s="42">
        <f t="shared" si="4"/>
        <v>58.805</v>
      </c>
      <c r="T27" s="43">
        <f t="shared" si="5"/>
        <v>-41.195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220481</v>
      </c>
      <c r="E28" s="45">
        <f t="shared" si="6"/>
        <v>210</v>
      </c>
      <c r="F28" s="45">
        <f t="shared" ref="F28:T28" si="7">SUM(F7:F27)</f>
        <v>310</v>
      </c>
      <c r="G28" s="45">
        <f t="shared" si="7"/>
        <v>550</v>
      </c>
      <c r="H28" s="45">
        <f t="shared" si="7"/>
        <v>1270</v>
      </c>
      <c r="I28" s="45">
        <f t="shared" si="7"/>
        <v>36</v>
      </c>
      <c r="J28" s="45">
        <f t="shared" si="7"/>
        <v>0</v>
      </c>
      <c r="K28" s="45">
        <f t="shared" si="7"/>
        <v>18</v>
      </c>
      <c r="L28" s="45">
        <f t="shared" si="7"/>
        <v>0</v>
      </c>
      <c r="M28" s="45">
        <f t="shared" si="7"/>
        <v>244161</v>
      </c>
      <c r="N28" s="45">
        <f t="shared" si="7"/>
        <v>254313</v>
      </c>
      <c r="O28" s="46">
        <f t="shared" si="7"/>
        <v>6714.4275000000007</v>
      </c>
      <c r="P28" s="45">
        <f t="shared" si="7"/>
        <v>89910</v>
      </c>
      <c r="Q28" s="45">
        <f t="shared" si="7"/>
        <v>1979</v>
      </c>
      <c r="R28" s="45">
        <f t="shared" si="7"/>
        <v>245619.57249999998</v>
      </c>
      <c r="S28" s="45">
        <f t="shared" si="7"/>
        <v>2319.5294999999996</v>
      </c>
      <c r="T28" s="47">
        <f t="shared" si="7"/>
        <v>340.52949999999998</v>
      </c>
    </row>
    <row r="29" spans="1:20" ht="15.75" thickBot="1" x14ac:dyDescent="0.3">
      <c r="A29" s="247" t="s">
        <v>45</v>
      </c>
      <c r="B29" s="248"/>
      <c r="C29" s="249"/>
      <c r="D29" s="48">
        <f>D4+D5-D28</f>
        <v>645822</v>
      </c>
      <c r="E29" s="48">
        <f t="shared" ref="E29:L29" si="8">E4+E5-E28</f>
        <v>985</v>
      </c>
      <c r="F29" s="48">
        <f t="shared" si="8"/>
        <v>4390</v>
      </c>
      <c r="G29" s="48">
        <f t="shared" si="8"/>
        <v>390</v>
      </c>
      <c r="H29" s="48">
        <f t="shared" si="8"/>
        <v>21790</v>
      </c>
      <c r="I29" s="48">
        <f t="shared" si="8"/>
        <v>1377</v>
      </c>
      <c r="J29" s="48">
        <f t="shared" si="8"/>
        <v>635</v>
      </c>
      <c r="K29" s="48">
        <f t="shared" si="8"/>
        <v>202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6" max="6" width="7.85546875" customWidth="1"/>
    <col min="7" max="7" width="8.140625" customWidth="1"/>
    <col min="8" max="8" width="8.5703125" customWidth="1"/>
    <col min="9" max="9" width="11.28515625" customWidth="1"/>
    <col min="10" max="10" width="8.5703125" customWidth="1"/>
    <col min="11" max="11" width="8.7109375" customWidth="1"/>
    <col min="12" max="12" width="8.1406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109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'15'!D29</f>
        <v>645822</v>
      </c>
      <c r="E4" s="2">
        <f>'15'!E29</f>
        <v>985</v>
      </c>
      <c r="F4" s="2">
        <f>'15'!F29</f>
        <v>4390</v>
      </c>
      <c r="G4" s="2">
        <f>'15'!G29</f>
        <v>390</v>
      </c>
      <c r="H4" s="2">
        <f>'15'!H29</f>
        <v>21790</v>
      </c>
      <c r="I4" s="2">
        <f>'15'!I29</f>
        <v>1377</v>
      </c>
      <c r="J4" s="2">
        <f>'15'!J29</f>
        <v>635</v>
      </c>
      <c r="K4" s="2">
        <f>'15'!K29</f>
        <v>202</v>
      </c>
      <c r="L4" s="2">
        <f>'15'!L29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16776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16776</v>
      </c>
      <c r="N7" s="24">
        <f>D7+E7*20+F7*10+G7*9+H7*9+I7*191+J7*191+K7*182+L7*100</f>
        <v>16776</v>
      </c>
      <c r="O7" s="25">
        <f>M7*2.75%</f>
        <v>461.34</v>
      </c>
      <c r="P7" s="26">
        <v>2000</v>
      </c>
      <c r="Q7" s="26">
        <v>115</v>
      </c>
      <c r="R7" s="24">
        <f>M7-(M7*2.75%)+I7*191+J7*191+K7*182+L7*100-Q7</f>
        <v>16199.66</v>
      </c>
      <c r="S7" s="25">
        <f>M7*0.95%</f>
        <v>159.37199999999999</v>
      </c>
      <c r="T7" s="27">
        <f>S7-Q7</f>
        <v>44.371999999999986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5935</v>
      </c>
      <c r="N8" s="24">
        <f t="shared" ref="N8:N27" si="1">D8+E8*20+F8*10+G8*9+H8*9+I8*191+J8*191+K8*182+L8*100</f>
        <v>5935</v>
      </c>
      <c r="O8" s="25">
        <f t="shared" ref="O8:O27" si="2">M8*2.75%</f>
        <v>163.21250000000001</v>
      </c>
      <c r="P8" s="26"/>
      <c r="Q8" s="26">
        <v>21</v>
      </c>
      <c r="R8" s="24">
        <f t="shared" ref="R8:R27" si="3">M8-(M8*2.75%)+I8*191+J8*191+K8*182+L8*100-Q8</f>
        <v>5750.7875000000004</v>
      </c>
      <c r="S8" s="25">
        <f t="shared" ref="S8:S27" si="4">M8*0.95%</f>
        <v>56.3825</v>
      </c>
      <c r="T8" s="27">
        <f t="shared" ref="T8:T27" si="5">S8-Q8</f>
        <v>35.3825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22222</v>
      </c>
      <c r="E9" s="30"/>
      <c r="F9" s="30"/>
      <c r="G9" s="30"/>
      <c r="H9" s="30">
        <v>250</v>
      </c>
      <c r="I9" s="20"/>
      <c r="J9" s="20"/>
      <c r="K9" s="20">
        <v>2</v>
      </c>
      <c r="L9" s="20"/>
      <c r="M9" s="20">
        <f t="shared" si="0"/>
        <v>24472</v>
      </c>
      <c r="N9" s="24">
        <f t="shared" si="1"/>
        <v>24836</v>
      </c>
      <c r="O9" s="25">
        <f t="shared" si="2"/>
        <v>672.98</v>
      </c>
      <c r="P9" s="26">
        <v>4000</v>
      </c>
      <c r="Q9" s="26">
        <v>153</v>
      </c>
      <c r="R9" s="24">
        <f t="shared" si="3"/>
        <v>24010.02</v>
      </c>
      <c r="S9" s="25">
        <f t="shared" si="4"/>
        <v>232.48399999999998</v>
      </c>
      <c r="T9" s="27">
        <f t="shared" si="5"/>
        <v>79.48399999999998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4679</v>
      </c>
      <c r="N10" s="24">
        <f t="shared" si="1"/>
        <v>4679</v>
      </c>
      <c r="O10" s="25">
        <f t="shared" si="2"/>
        <v>128.67250000000001</v>
      </c>
      <c r="P10" s="26"/>
      <c r="Q10" s="26">
        <v>30</v>
      </c>
      <c r="R10" s="24">
        <f t="shared" si="3"/>
        <v>4520.3275000000003</v>
      </c>
      <c r="S10" s="25">
        <f t="shared" si="4"/>
        <v>44.450499999999998</v>
      </c>
      <c r="T10" s="27">
        <f t="shared" si="5"/>
        <v>14.450499999999998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>
        <v>5200</v>
      </c>
      <c r="Q11" s="26">
        <v>29</v>
      </c>
      <c r="R11" s="24">
        <f t="shared" si="3"/>
        <v>2770.8274999999999</v>
      </c>
      <c r="S11" s="25">
        <f t="shared" si="4"/>
        <v>27.3505</v>
      </c>
      <c r="T11" s="27">
        <f t="shared" si="5"/>
        <v>-1.6494999999999997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4142</v>
      </c>
      <c r="N12" s="24">
        <f t="shared" si="1"/>
        <v>4142</v>
      </c>
      <c r="O12" s="25">
        <f t="shared" si="2"/>
        <v>113.905</v>
      </c>
      <c r="P12" s="26"/>
      <c r="Q12" s="26">
        <v>28</v>
      </c>
      <c r="R12" s="24">
        <f t="shared" si="3"/>
        <v>4000.0949999999998</v>
      </c>
      <c r="S12" s="25">
        <f t="shared" si="4"/>
        <v>39.348999999999997</v>
      </c>
      <c r="T12" s="27">
        <f t="shared" si="5"/>
        <v>11.348999999999997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>
        <v>38</v>
      </c>
      <c r="R13" s="24">
        <f t="shared" si="3"/>
        <v>3960.92</v>
      </c>
      <c r="S13" s="25">
        <f t="shared" si="4"/>
        <v>39.064</v>
      </c>
      <c r="T13" s="27">
        <f t="shared" si="5"/>
        <v>1.0640000000000001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18923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18923</v>
      </c>
      <c r="N14" s="24">
        <f t="shared" si="1"/>
        <v>18923</v>
      </c>
      <c r="O14" s="25">
        <f t="shared" si="2"/>
        <v>520.38250000000005</v>
      </c>
      <c r="P14" s="26"/>
      <c r="Q14" s="26">
        <v>153</v>
      </c>
      <c r="R14" s="24">
        <f t="shared" si="3"/>
        <v>18249.6175</v>
      </c>
      <c r="S14" s="25">
        <f t="shared" si="4"/>
        <v>179.76849999999999</v>
      </c>
      <c r="T14" s="27">
        <f t="shared" si="5"/>
        <v>26.768499999999989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17779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17779</v>
      </c>
      <c r="N15" s="24">
        <f t="shared" si="1"/>
        <v>17779</v>
      </c>
      <c r="O15" s="25">
        <f t="shared" si="2"/>
        <v>488.92250000000001</v>
      </c>
      <c r="P15" s="26"/>
      <c r="Q15" s="26">
        <v>160</v>
      </c>
      <c r="R15" s="24">
        <f t="shared" si="3"/>
        <v>17130.077499999999</v>
      </c>
      <c r="S15" s="25">
        <f t="shared" si="4"/>
        <v>168.90049999999999</v>
      </c>
      <c r="T15" s="27">
        <f t="shared" si="5"/>
        <v>8.9004999999999939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11866</v>
      </c>
      <c r="E16" s="30"/>
      <c r="F16" s="30">
        <v>60</v>
      </c>
      <c r="G16" s="30"/>
      <c r="H16" s="30">
        <v>40</v>
      </c>
      <c r="I16" s="20"/>
      <c r="J16" s="20"/>
      <c r="K16" s="20">
        <v>5</v>
      </c>
      <c r="L16" s="20"/>
      <c r="M16" s="20">
        <f t="shared" si="0"/>
        <v>12826</v>
      </c>
      <c r="N16" s="24">
        <f t="shared" si="1"/>
        <v>13736</v>
      </c>
      <c r="O16" s="25">
        <f t="shared" si="2"/>
        <v>352.71499999999997</v>
      </c>
      <c r="P16" s="26"/>
      <c r="Q16" s="26">
        <v>113</v>
      </c>
      <c r="R16" s="24">
        <f t="shared" si="3"/>
        <v>13270.285</v>
      </c>
      <c r="S16" s="25">
        <f t="shared" si="4"/>
        <v>121.84699999999999</v>
      </c>
      <c r="T16" s="27">
        <f t="shared" si="5"/>
        <v>8.8469999999999942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15540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15540</v>
      </c>
      <c r="N17" s="24">
        <f t="shared" si="1"/>
        <v>15540</v>
      </c>
      <c r="O17" s="25">
        <f t="shared" si="2"/>
        <v>427.35</v>
      </c>
      <c r="P17" s="26"/>
      <c r="Q17" s="26"/>
      <c r="R17" s="24">
        <f t="shared" si="3"/>
        <v>15112.65</v>
      </c>
      <c r="S17" s="25">
        <f t="shared" si="4"/>
        <v>147.63</v>
      </c>
      <c r="T17" s="27">
        <f t="shared" si="5"/>
        <v>147.63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10211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10211</v>
      </c>
      <c r="N18" s="24">
        <f t="shared" si="1"/>
        <v>12121</v>
      </c>
      <c r="O18" s="25">
        <f t="shared" si="2"/>
        <v>280.80250000000001</v>
      </c>
      <c r="P18" s="26"/>
      <c r="Q18" s="26">
        <v>100</v>
      </c>
      <c r="R18" s="24">
        <f t="shared" si="3"/>
        <v>11740.1975</v>
      </c>
      <c r="S18" s="25">
        <f t="shared" si="4"/>
        <v>97.004499999999993</v>
      </c>
      <c r="T18" s="27">
        <f t="shared" si="5"/>
        <v>-2.9955000000000069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13161</v>
      </c>
      <c r="E19" s="30"/>
      <c r="F19" s="30"/>
      <c r="G19" s="30"/>
      <c r="H19" s="30">
        <v>120</v>
      </c>
      <c r="I19" s="20">
        <v>5</v>
      </c>
      <c r="J19" s="20"/>
      <c r="K19" s="20">
        <v>1</v>
      </c>
      <c r="L19" s="20"/>
      <c r="M19" s="20">
        <f t="shared" si="0"/>
        <v>14241</v>
      </c>
      <c r="N19" s="24">
        <f t="shared" si="1"/>
        <v>15378</v>
      </c>
      <c r="O19" s="25">
        <f t="shared" si="2"/>
        <v>391.6275</v>
      </c>
      <c r="P19" s="26"/>
      <c r="Q19" s="26">
        <v>170</v>
      </c>
      <c r="R19" s="24">
        <f t="shared" si="3"/>
        <v>14816.372499999999</v>
      </c>
      <c r="S19" s="25">
        <f t="shared" si="4"/>
        <v>135.2895</v>
      </c>
      <c r="T19" s="27">
        <f t="shared" si="5"/>
        <v>-34.710499999999996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4626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4626</v>
      </c>
      <c r="N20" s="24">
        <f t="shared" si="1"/>
        <v>4626</v>
      </c>
      <c r="O20" s="25">
        <f t="shared" si="2"/>
        <v>127.215</v>
      </c>
      <c r="P20" s="26"/>
      <c r="Q20" s="26"/>
      <c r="R20" s="24">
        <f t="shared" si="3"/>
        <v>4498.7849999999999</v>
      </c>
      <c r="S20" s="25">
        <f t="shared" si="4"/>
        <v>43.946999999999996</v>
      </c>
      <c r="T20" s="27">
        <f t="shared" si="5"/>
        <v>43.946999999999996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4731</v>
      </c>
      <c r="E21" s="30">
        <v>10</v>
      </c>
      <c r="F21" s="30"/>
      <c r="G21" s="30"/>
      <c r="H21" s="30">
        <v>10</v>
      </c>
      <c r="I21" s="20"/>
      <c r="J21" s="20"/>
      <c r="K21" s="20"/>
      <c r="L21" s="20"/>
      <c r="M21" s="20">
        <f t="shared" si="0"/>
        <v>5021</v>
      </c>
      <c r="N21" s="24">
        <f t="shared" si="1"/>
        <v>5021</v>
      </c>
      <c r="O21" s="25">
        <f t="shared" si="2"/>
        <v>138.07750000000001</v>
      </c>
      <c r="P21" s="26">
        <v>10780</v>
      </c>
      <c r="Q21" s="26">
        <v>40</v>
      </c>
      <c r="R21" s="24">
        <f t="shared" si="3"/>
        <v>4842.9224999999997</v>
      </c>
      <c r="S21" s="25">
        <f t="shared" si="4"/>
        <v>47.6995</v>
      </c>
      <c r="T21" s="27">
        <f t="shared" si="5"/>
        <v>7.6995000000000005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16671</v>
      </c>
      <c r="N22" s="24">
        <f t="shared" si="1"/>
        <v>16671</v>
      </c>
      <c r="O22" s="25">
        <f t="shared" si="2"/>
        <v>458.45249999999999</v>
      </c>
      <c r="P22" s="26"/>
      <c r="Q22" s="26">
        <v>150</v>
      </c>
      <c r="R22" s="24">
        <f t="shared" si="3"/>
        <v>16062.547500000001</v>
      </c>
      <c r="S22" s="25">
        <f t="shared" si="4"/>
        <v>158.37449999999998</v>
      </c>
      <c r="T22" s="27">
        <f t="shared" si="5"/>
        <v>8.3744999999999834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6631</v>
      </c>
      <c r="N23" s="24">
        <f t="shared" si="1"/>
        <v>6631</v>
      </c>
      <c r="O23" s="25">
        <f t="shared" si="2"/>
        <v>182.35249999999999</v>
      </c>
      <c r="P23" s="26"/>
      <c r="Q23" s="26">
        <v>60</v>
      </c>
      <c r="R23" s="24">
        <f t="shared" si="3"/>
        <v>6388.6475</v>
      </c>
      <c r="S23" s="25">
        <f t="shared" si="4"/>
        <v>62.994499999999995</v>
      </c>
      <c r="T23" s="27">
        <f t="shared" si="5"/>
        <v>2.9944999999999951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19558</v>
      </c>
      <c r="E24" s="30">
        <v>20</v>
      </c>
      <c r="F24" s="30">
        <v>50</v>
      </c>
      <c r="G24" s="30"/>
      <c r="H24" s="30">
        <v>100</v>
      </c>
      <c r="I24" s="20"/>
      <c r="J24" s="20"/>
      <c r="K24" s="20"/>
      <c r="L24" s="20"/>
      <c r="M24" s="20">
        <f t="shared" si="0"/>
        <v>21358</v>
      </c>
      <c r="N24" s="24">
        <f t="shared" si="1"/>
        <v>21358</v>
      </c>
      <c r="O24" s="25">
        <f t="shared" si="2"/>
        <v>587.34500000000003</v>
      </c>
      <c r="P24" s="26">
        <v>-2000</v>
      </c>
      <c r="Q24" s="26">
        <v>119</v>
      </c>
      <c r="R24" s="24">
        <f t="shared" si="3"/>
        <v>20651.654999999999</v>
      </c>
      <c r="S24" s="25">
        <f t="shared" si="4"/>
        <v>202.90099999999998</v>
      </c>
      <c r="T24" s="27">
        <f t="shared" si="5"/>
        <v>83.900999999999982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11509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11509</v>
      </c>
      <c r="N25" s="24">
        <f t="shared" si="1"/>
        <v>11509</v>
      </c>
      <c r="O25" s="25">
        <f t="shared" si="2"/>
        <v>316.4975</v>
      </c>
      <c r="P25" s="26">
        <v>9582</v>
      </c>
      <c r="Q25" s="26">
        <v>102</v>
      </c>
      <c r="R25" s="24">
        <f t="shared" si="3"/>
        <v>11090.502500000001</v>
      </c>
      <c r="S25" s="25">
        <f t="shared" si="4"/>
        <v>109.3355</v>
      </c>
      <c r="T25" s="27">
        <f t="shared" si="5"/>
        <v>7.3354999999999961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10020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10020</v>
      </c>
      <c r="N26" s="24">
        <f t="shared" si="1"/>
        <v>10020</v>
      </c>
      <c r="O26" s="25">
        <f t="shared" si="2"/>
        <v>275.55</v>
      </c>
      <c r="P26" s="26">
        <v>2245</v>
      </c>
      <c r="Q26" s="26">
        <v>120</v>
      </c>
      <c r="R26" s="24">
        <f t="shared" si="3"/>
        <v>9624.4500000000007</v>
      </c>
      <c r="S26" s="25">
        <f t="shared" si="4"/>
        <v>95.19</v>
      </c>
      <c r="T26" s="27">
        <f t="shared" si="5"/>
        <v>-24.810000000000002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6993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6993</v>
      </c>
      <c r="N27" s="40">
        <f t="shared" si="1"/>
        <v>8903</v>
      </c>
      <c r="O27" s="25">
        <f t="shared" si="2"/>
        <v>192.3075</v>
      </c>
      <c r="P27" s="41"/>
      <c r="Q27" s="41">
        <v>100</v>
      </c>
      <c r="R27" s="24">
        <f t="shared" si="3"/>
        <v>8610.692500000001</v>
      </c>
      <c r="S27" s="42">
        <f t="shared" si="4"/>
        <v>66.433499999999995</v>
      </c>
      <c r="T27" s="43">
        <f t="shared" si="5"/>
        <v>-33.566500000000005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228964</v>
      </c>
      <c r="E28" s="45">
        <f t="shared" si="6"/>
        <v>30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520</v>
      </c>
      <c r="I28" s="45">
        <f t="shared" si="7"/>
        <v>25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235344</v>
      </c>
      <c r="N28" s="45">
        <f t="shared" si="7"/>
        <v>241575</v>
      </c>
      <c r="O28" s="46">
        <f t="shared" si="7"/>
        <v>6471.9600000000009</v>
      </c>
      <c r="P28" s="45">
        <f t="shared" si="7"/>
        <v>31807</v>
      </c>
      <c r="Q28" s="45">
        <f t="shared" si="7"/>
        <v>1801</v>
      </c>
      <c r="R28" s="45">
        <f t="shared" si="7"/>
        <v>233302.03999999998</v>
      </c>
      <c r="S28" s="45">
        <f t="shared" si="7"/>
        <v>2235.768</v>
      </c>
      <c r="T28" s="47">
        <f t="shared" si="7"/>
        <v>434.76799999999986</v>
      </c>
    </row>
    <row r="29" spans="1:20" ht="15.75" thickBot="1" x14ac:dyDescent="0.3">
      <c r="A29" s="247" t="s">
        <v>45</v>
      </c>
      <c r="B29" s="248"/>
      <c r="C29" s="249"/>
      <c r="D29" s="48">
        <f>D4+D5-D28</f>
        <v>728546</v>
      </c>
      <c r="E29" s="48">
        <f t="shared" ref="E29:L29" si="8">E4+E5-E28</f>
        <v>955</v>
      </c>
      <c r="F29" s="48">
        <f t="shared" si="8"/>
        <v>4280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 R14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85546875" customWidth="1"/>
    <col min="7" max="7" width="7.42578125" customWidth="1"/>
    <col min="8" max="8" width="7.85546875" customWidth="1"/>
    <col min="9" max="9" width="11.5703125" bestFit="1" customWidth="1"/>
    <col min="12" max="12" width="7.7109375" customWidth="1"/>
    <col min="13" max="13" width="9.140625" hidden="1" customWidth="1"/>
    <col min="14" max="14" width="12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110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'16'!D29</f>
        <v>728546</v>
      </c>
      <c r="E4" s="2">
        <f>'16'!E29</f>
        <v>955</v>
      </c>
      <c r="F4" s="2">
        <f>'16'!F29</f>
        <v>4280</v>
      </c>
      <c r="G4" s="2">
        <f>'16'!G29</f>
        <v>390</v>
      </c>
      <c r="H4" s="2">
        <f>'16'!H29</f>
        <v>21270</v>
      </c>
      <c r="I4" s="2">
        <f>'16'!I29</f>
        <v>1352</v>
      </c>
      <c r="J4" s="2">
        <f>'16'!J29</f>
        <v>635</v>
      </c>
      <c r="K4" s="2">
        <f>'16'!K29</f>
        <v>194</v>
      </c>
      <c r="L4" s="2">
        <f>'16'!L29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14372</v>
      </c>
      <c r="E7" s="22"/>
      <c r="F7" s="22"/>
      <c r="G7" s="22"/>
      <c r="H7" s="22"/>
      <c r="I7" s="23">
        <v>3</v>
      </c>
      <c r="J7" s="23"/>
      <c r="K7" s="23">
        <v>5</v>
      </c>
      <c r="L7" s="23"/>
      <c r="M7" s="20">
        <f>D7+E7*20+F7*10+G7*9+H7*9</f>
        <v>14372</v>
      </c>
      <c r="N7" s="24">
        <f>D7+E7*20+F7*10+G7*9+H7*9+I7*191+J7*191+K7*182+L7*100</f>
        <v>15855</v>
      </c>
      <c r="O7" s="25">
        <f>M7*2.75%</f>
        <v>395.23</v>
      </c>
      <c r="P7" s="26"/>
      <c r="Q7" s="26">
        <v>110</v>
      </c>
      <c r="R7" s="24">
        <f>M7-(M7*2.75%)+I7*191+J7*191+K7*182+L7*100-Q7</f>
        <v>15349.77</v>
      </c>
      <c r="S7" s="25">
        <f>M7*0.95%</f>
        <v>136.53399999999999</v>
      </c>
      <c r="T7" s="27">
        <f>S7-Q7</f>
        <v>26.533999999999992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9062</v>
      </c>
      <c r="E8" s="30"/>
      <c r="F8" s="30"/>
      <c r="G8" s="30"/>
      <c r="H8" s="30">
        <v>80</v>
      </c>
      <c r="I8" s="20"/>
      <c r="J8" s="20"/>
      <c r="K8" s="20">
        <v>2</v>
      </c>
      <c r="L8" s="20"/>
      <c r="M8" s="20">
        <f t="shared" ref="M8:M27" si="0">D8+E8*20+F8*10+G8*9+H8*9</f>
        <v>9782</v>
      </c>
      <c r="N8" s="24">
        <f t="shared" ref="N8:N27" si="1">D8+E8*20+F8*10+G8*9+H8*9+I8*191+J8*191+K8*182+L8*100</f>
        <v>10146</v>
      </c>
      <c r="O8" s="25">
        <f t="shared" ref="O8:O27" si="2">M8*2.75%</f>
        <v>269.005</v>
      </c>
      <c r="P8" s="26"/>
      <c r="Q8" s="26">
        <v>77</v>
      </c>
      <c r="R8" s="24">
        <f t="shared" ref="R8:R27" si="3">M8-(M8*2.75%)+I8*191+J8*191+K8*182+L8*100-Q8</f>
        <v>9799.9950000000008</v>
      </c>
      <c r="S8" s="25">
        <f t="shared" ref="S8:S27" si="4">M8*0.95%</f>
        <v>92.929000000000002</v>
      </c>
      <c r="T8" s="27">
        <f t="shared" ref="T8:T27" si="5">S8-Q8</f>
        <v>15.929000000000002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30838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30838</v>
      </c>
      <c r="N9" s="24">
        <f t="shared" si="1"/>
        <v>30838</v>
      </c>
      <c r="O9" s="25">
        <f t="shared" si="2"/>
        <v>848.04499999999996</v>
      </c>
      <c r="P9" s="26">
        <v>-10000</v>
      </c>
      <c r="Q9" s="26">
        <v>160</v>
      </c>
      <c r="R9" s="24">
        <f t="shared" si="3"/>
        <v>29829.955000000002</v>
      </c>
      <c r="S9" s="25">
        <f t="shared" si="4"/>
        <v>292.96100000000001</v>
      </c>
      <c r="T9" s="27">
        <f t="shared" si="5"/>
        <v>132.96100000000001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3806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0"/>
        <v>3806</v>
      </c>
      <c r="N10" s="24">
        <f t="shared" si="1"/>
        <v>4188</v>
      </c>
      <c r="O10" s="25">
        <f t="shared" si="2"/>
        <v>104.66500000000001</v>
      </c>
      <c r="P10" s="26"/>
      <c r="Q10" s="26">
        <v>28</v>
      </c>
      <c r="R10" s="24">
        <f t="shared" si="3"/>
        <v>4055.335</v>
      </c>
      <c r="S10" s="25">
        <f t="shared" si="4"/>
        <v>36.156999999999996</v>
      </c>
      <c r="T10" s="27">
        <f t="shared" si="5"/>
        <v>8.1569999999999965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8228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8228</v>
      </c>
      <c r="N11" s="24">
        <f t="shared" si="1"/>
        <v>8228</v>
      </c>
      <c r="O11" s="25">
        <f t="shared" si="2"/>
        <v>226.27</v>
      </c>
      <c r="P11" s="26">
        <v>2770</v>
      </c>
      <c r="Q11" s="26">
        <v>26</v>
      </c>
      <c r="R11" s="24">
        <f t="shared" si="3"/>
        <v>7975.73</v>
      </c>
      <c r="S11" s="25">
        <f t="shared" si="4"/>
        <v>78.165999999999997</v>
      </c>
      <c r="T11" s="27">
        <f t="shared" si="5"/>
        <v>52.165999999999997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6973</v>
      </c>
      <c r="N12" s="24">
        <f t="shared" si="1"/>
        <v>6973</v>
      </c>
      <c r="O12" s="25">
        <f t="shared" si="2"/>
        <v>191.75749999999999</v>
      </c>
      <c r="P12" s="26"/>
      <c r="Q12" s="26">
        <v>31</v>
      </c>
      <c r="R12" s="24">
        <f t="shared" si="3"/>
        <v>6750.2425000000003</v>
      </c>
      <c r="S12" s="25">
        <f t="shared" si="4"/>
        <v>66.243499999999997</v>
      </c>
      <c r="T12" s="27">
        <f t="shared" si="5"/>
        <v>35.243499999999997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3534</v>
      </c>
      <c r="N13" s="24">
        <f t="shared" si="1"/>
        <v>3534</v>
      </c>
      <c r="O13" s="25">
        <f t="shared" si="2"/>
        <v>97.185000000000002</v>
      </c>
      <c r="P13" s="26"/>
      <c r="Q13" s="26">
        <v>36</v>
      </c>
      <c r="R13" s="24">
        <f t="shared" si="3"/>
        <v>3400.8150000000001</v>
      </c>
      <c r="S13" s="25">
        <f t="shared" si="4"/>
        <v>33.573</v>
      </c>
      <c r="T13" s="27">
        <f t="shared" si="5"/>
        <v>-2.4269999999999996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21605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21605</v>
      </c>
      <c r="N14" s="24">
        <f t="shared" si="1"/>
        <v>21605</v>
      </c>
      <c r="O14" s="25">
        <f t="shared" si="2"/>
        <v>594.13750000000005</v>
      </c>
      <c r="P14" s="26"/>
      <c r="Q14" s="26">
        <v>160</v>
      </c>
      <c r="R14" s="24">
        <f t="shared" si="3"/>
        <v>20850.862499999999</v>
      </c>
      <c r="S14" s="25">
        <f t="shared" si="4"/>
        <v>205.2475</v>
      </c>
      <c r="T14" s="27">
        <f t="shared" si="5"/>
        <v>45.247500000000002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17710</v>
      </c>
      <c r="N15" s="24">
        <f t="shared" si="1"/>
        <v>17710</v>
      </c>
      <c r="O15" s="25">
        <f t="shared" si="2"/>
        <v>487.02499999999998</v>
      </c>
      <c r="P15" s="26">
        <v>34330</v>
      </c>
      <c r="Q15" s="26">
        <v>160</v>
      </c>
      <c r="R15" s="24">
        <f t="shared" si="3"/>
        <v>17062.974999999999</v>
      </c>
      <c r="S15" s="25">
        <f t="shared" si="4"/>
        <v>168.245</v>
      </c>
      <c r="T15" s="27">
        <f t="shared" si="5"/>
        <v>8.2450000000000045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17730</v>
      </c>
      <c r="E16" s="30"/>
      <c r="F16" s="30"/>
      <c r="G16" s="30"/>
      <c r="H16" s="30">
        <v>120</v>
      </c>
      <c r="I16" s="20">
        <v>6</v>
      </c>
      <c r="J16" s="20">
        <v>15</v>
      </c>
      <c r="K16" s="20"/>
      <c r="L16" s="20"/>
      <c r="M16" s="20">
        <f t="shared" si="0"/>
        <v>18810</v>
      </c>
      <c r="N16" s="24">
        <f t="shared" si="1"/>
        <v>22821</v>
      </c>
      <c r="O16" s="25">
        <f t="shared" si="2"/>
        <v>517.27499999999998</v>
      </c>
      <c r="P16" s="26">
        <v>1000</v>
      </c>
      <c r="Q16" s="26">
        <v>133</v>
      </c>
      <c r="R16" s="24">
        <f t="shared" si="3"/>
        <v>22170.724999999999</v>
      </c>
      <c r="S16" s="25">
        <f t="shared" si="4"/>
        <v>178.69499999999999</v>
      </c>
      <c r="T16" s="27">
        <f t="shared" si="5"/>
        <v>45.694999999999993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3370</v>
      </c>
      <c r="E17" s="30"/>
      <c r="F17" s="30">
        <v>120</v>
      </c>
      <c r="G17" s="30">
        <v>190</v>
      </c>
      <c r="H17" s="30">
        <v>250</v>
      </c>
      <c r="I17" s="20">
        <v>10</v>
      </c>
      <c r="J17" s="20"/>
      <c r="K17" s="20">
        <v>10</v>
      </c>
      <c r="L17" s="20"/>
      <c r="M17" s="20">
        <f t="shared" si="0"/>
        <v>8530</v>
      </c>
      <c r="N17" s="24">
        <f t="shared" si="1"/>
        <v>12260</v>
      </c>
      <c r="O17" s="25">
        <f t="shared" si="2"/>
        <v>234.57499999999999</v>
      </c>
      <c r="P17" s="26"/>
      <c r="Q17" s="26">
        <v>200</v>
      </c>
      <c r="R17" s="24">
        <f t="shared" si="3"/>
        <v>11825.424999999999</v>
      </c>
      <c r="S17" s="25">
        <f t="shared" si="4"/>
        <v>81.034999999999997</v>
      </c>
      <c r="T17" s="27">
        <f t="shared" si="5"/>
        <v>-118.965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10178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10178</v>
      </c>
      <c r="N18" s="24">
        <f t="shared" si="1"/>
        <v>10178</v>
      </c>
      <c r="O18" s="25">
        <f t="shared" si="2"/>
        <v>279.89499999999998</v>
      </c>
      <c r="P18" s="26"/>
      <c r="Q18" s="26">
        <v>98</v>
      </c>
      <c r="R18" s="24">
        <f t="shared" si="3"/>
        <v>9800.1049999999996</v>
      </c>
      <c r="S18" s="25">
        <f t="shared" si="4"/>
        <v>96.691000000000003</v>
      </c>
      <c r="T18" s="27">
        <f t="shared" si="5"/>
        <v>-1.3089999999999975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16371</v>
      </c>
      <c r="E19" s="30">
        <v>30</v>
      </c>
      <c r="F19" s="30">
        <v>50</v>
      </c>
      <c r="G19" s="30"/>
      <c r="H19" s="30">
        <v>80</v>
      </c>
      <c r="I19" s="20"/>
      <c r="J19" s="20"/>
      <c r="K19" s="20"/>
      <c r="L19" s="20"/>
      <c r="M19" s="20">
        <f t="shared" si="0"/>
        <v>18191</v>
      </c>
      <c r="N19" s="24">
        <f t="shared" si="1"/>
        <v>18191</v>
      </c>
      <c r="O19" s="25">
        <f t="shared" si="2"/>
        <v>500.2525</v>
      </c>
      <c r="P19" s="26"/>
      <c r="Q19" s="26">
        <v>170</v>
      </c>
      <c r="R19" s="24">
        <f t="shared" si="3"/>
        <v>17520.747500000001</v>
      </c>
      <c r="S19" s="25">
        <f t="shared" si="4"/>
        <v>172.81450000000001</v>
      </c>
      <c r="T19" s="27">
        <f t="shared" si="5"/>
        <v>2.8145000000000095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6816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6816</v>
      </c>
      <c r="N21" s="24">
        <f t="shared" si="1"/>
        <v>7771</v>
      </c>
      <c r="O21" s="25">
        <f t="shared" si="2"/>
        <v>187.44</v>
      </c>
      <c r="P21" s="26"/>
      <c r="Q21" s="26">
        <v>23</v>
      </c>
      <c r="R21" s="24">
        <f t="shared" si="3"/>
        <v>7560.56</v>
      </c>
      <c r="S21" s="25">
        <f t="shared" si="4"/>
        <v>64.751999999999995</v>
      </c>
      <c r="T21" s="27">
        <f t="shared" si="5"/>
        <v>41.751999999999995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26242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26242</v>
      </c>
      <c r="N22" s="24">
        <f t="shared" si="1"/>
        <v>27197</v>
      </c>
      <c r="O22" s="25">
        <f t="shared" si="2"/>
        <v>721.65499999999997</v>
      </c>
      <c r="P22" s="26"/>
      <c r="Q22" s="26">
        <v>150</v>
      </c>
      <c r="R22" s="24">
        <f t="shared" si="3"/>
        <v>26325.345000000001</v>
      </c>
      <c r="S22" s="25">
        <f t="shared" si="4"/>
        <v>249.29900000000001</v>
      </c>
      <c r="T22" s="27">
        <f t="shared" si="5"/>
        <v>99.299000000000007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10046</v>
      </c>
      <c r="E23" s="30"/>
      <c r="F23" s="30"/>
      <c r="G23" s="30"/>
      <c r="H23" s="30"/>
      <c r="I23" s="20">
        <v>7</v>
      </c>
      <c r="J23" s="20">
        <v>10</v>
      </c>
      <c r="K23" s="20"/>
      <c r="L23" s="20"/>
      <c r="M23" s="20">
        <f t="shared" si="0"/>
        <v>10046</v>
      </c>
      <c r="N23" s="24">
        <f t="shared" si="1"/>
        <v>13293</v>
      </c>
      <c r="O23" s="25">
        <f t="shared" si="2"/>
        <v>276.26499999999999</v>
      </c>
      <c r="P23" s="26"/>
      <c r="Q23" s="26">
        <v>100</v>
      </c>
      <c r="R23" s="24">
        <f t="shared" si="3"/>
        <v>12916.735000000001</v>
      </c>
      <c r="S23" s="25">
        <f t="shared" si="4"/>
        <v>95.436999999999998</v>
      </c>
      <c r="T23" s="27">
        <f t="shared" si="5"/>
        <v>-4.5630000000000024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33928</v>
      </c>
      <c r="E24" s="30">
        <v>10</v>
      </c>
      <c r="F24" s="30">
        <v>30</v>
      </c>
      <c r="G24" s="30"/>
      <c r="H24" s="30">
        <v>180</v>
      </c>
      <c r="I24" s="20">
        <v>10</v>
      </c>
      <c r="J24" s="20"/>
      <c r="K24" s="20">
        <v>5</v>
      </c>
      <c r="L24" s="20"/>
      <c r="M24" s="20">
        <f t="shared" si="0"/>
        <v>36048</v>
      </c>
      <c r="N24" s="24">
        <f t="shared" si="1"/>
        <v>38868</v>
      </c>
      <c r="O24" s="25">
        <f t="shared" si="2"/>
        <v>991.32</v>
      </c>
      <c r="P24" s="26">
        <v>2500</v>
      </c>
      <c r="Q24" s="26">
        <v>137</v>
      </c>
      <c r="R24" s="24">
        <f t="shared" si="3"/>
        <v>37739.68</v>
      </c>
      <c r="S24" s="25">
        <f t="shared" si="4"/>
        <v>342.45600000000002</v>
      </c>
      <c r="T24" s="27">
        <f t="shared" si="5"/>
        <v>205.45600000000002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11764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11764</v>
      </c>
      <c r="N25" s="24">
        <f t="shared" si="1"/>
        <v>11764</v>
      </c>
      <c r="O25" s="25">
        <f t="shared" si="2"/>
        <v>323.51</v>
      </c>
      <c r="P25" s="26"/>
      <c r="Q25" s="26">
        <v>110</v>
      </c>
      <c r="R25" s="24">
        <f t="shared" si="3"/>
        <v>11330.49</v>
      </c>
      <c r="S25" s="25">
        <f t="shared" si="4"/>
        <v>111.758</v>
      </c>
      <c r="T25" s="27">
        <f t="shared" si="5"/>
        <v>1.7579999999999956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12690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12690</v>
      </c>
      <c r="N26" s="24">
        <f t="shared" si="1"/>
        <v>14600</v>
      </c>
      <c r="O26" s="25">
        <f t="shared" si="2"/>
        <v>348.97500000000002</v>
      </c>
      <c r="P26" s="26">
        <v>-1000</v>
      </c>
      <c r="Q26" s="26">
        <v>141</v>
      </c>
      <c r="R26" s="24">
        <f t="shared" si="3"/>
        <v>14110.025</v>
      </c>
      <c r="S26" s="25">
        <f t="shared" si="4"/>
        <v>120.55499999999999</v>
      </c>
      <c r="T26" s="27">
        <f t="shared" si="5"/>
        <v>-20.445000000000007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14144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14144</v>
      </c>
      <c r="N27" s="40">
        <f t="shared" si="1"/>
        <v>14144</v>
      </c>
      <c r="O27" s="25">
        <f t="shared" si="2"/>
        <v>388.96</v>
      </c>
      <c r="P27" s="41"/>
      <c r="Q27" s="41">
        <v>100</v>
      </c>
      <c r="R27" s="24">
        <f t="shared" si="3"/>
        <v>13655.04</v>
      </c>
      <c r="S27" s="42">
        <f t="shared" si="4"/>
        <v>134.36799999999999</v>
      </c>
      <c r="T27" s="43">
        <f t="shared" si="5"/>
        <v>34.367999999999995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279895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190</v>
      </c>
      <c r="H28" s="45">
        <f t="shared" si="7"/>
        <v>770</v>
      </c>
      <c r="I28" s="45">
        <f t="shared" si="7"/>
        <v>56</v>
      </c>
      <c r="J28" s="45">
        <f t="shared" si="7"/>
        <v>27</v>
      </c>
      <c r="K28" s="45">
        <f t="shared" si="7"/>
        <v>22</v>
      </c>
      <c r="L28" s="45">
        <f t="shared" si="7"/>
        <v>0</v>
      </c>
      <c r="M28" s="45">
        <f t="shared" si="7"/>
        <v>291335</v>
      </c>
      <c r="N28" s="45">
        <f t="shared" si="7"/>
        <v>311192</v>
      </c>
      <c r="O28" s="46">
        <f t="shared" si="7"/>
        <v>8011.7125000000005</v>
      </c>
      <c r="P28" s="45">
        <f t="shared" si="7"/>
        <v>29600</v>
      </c>
      <c r="Q28" s="45">
        <f t="shared" si="7"/>
        <v>2150</v>
      </c>
      <c r="R28" s="45">
        <f t="shared" si="7"/>
        <v>301030.28749999998</v>
      </c>
      <c r="S28" s="45">
        <f t="shared" si="7"/>
        <v>2767.6824999999999</v>
      </c>
      <c r="T28" s="47">
        <f t="shared" si="7"/>
        <v>617.68250000000012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448651</v>
      </c>
      <c r="E29" s="48">
        <f t="shared" ref="E29:L29" si="8">E4+E5-E28</f>
        <v>915</v>
      </c>
      <c r="F29" s="48">
        <f t="shared" si="8"/>
        <v>4080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46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'17'!D29</f>
        <v>448651</v>
      </c>
      <c r="E4" s="2">
        <f>'17'!E29</f>
        <v>915</v>
      </c>
      <c r="F4" s="2">
        <f>'17'!F29</f>
        <v>4080</v>
      </c>
      <c r="G4" s="2">
        <f>'17'!G29</f>
        <v>200</v>
      </c>
      <c r="H4" s="2">
        <f>'17'!H29</f>
        <v>20500</v>
      </c>
      <c r="I4" s="2">
        <f>'17'!I29</f>
        <v>1296</v>
      </c>
      <c r="J4" s="2">
        <f>'17'!J29</f>
        <v>608</v>
      </c>
      <c r="K4" s="2">
        <f>'17'!K29</f>
        <v>172</v>
      </c>
      <c r="L4" s="2">
        <f>'17'!L29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448651</v>
      </c>
      <c r="E29" s="48">
        <f t="shared" ref="E29:L29" si="8">E4+E5-E28</f>
        <v>915</v>
      </c>
      <c r="F29" s="48">
        <f t="shared" si="8"/>
        <v>4080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111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'18'!D29</f>
        <v>448651</v>
      </c>
      <c r="E4" s="2">
        <f>'18'!E29</f>
        <v>915</v>
      </c>
      <c r="F4" s="2">
        <f>'18'!F29</f>
        <v>4080</v>
      </c>
      <c r="G4" s="2">
        <f>'18'!G29</f>
        <v>200</v>
      </c>
      <c r="H4" s="2">
        <f>'18'!H29</f>
        <v>20500</v>
      </c>
      <c r="I4" s="2">
        <f>'18'!I29</f>
        <v>1296</v>
      </c>
      <c r="J4" s="2">
        <f>'18'!J29</f>
        <v>608</v>
      </c>
      <c r="K4" s="2">
        <f>'18'!K29</f>
        <v>172</v>
      </c>
      <c r="L4" s="2">
        <f>'18'!L29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205354</v>
      </c>
      <c r="E5" s="4">
        <v>8000</v>
      </c>
      <c r="F5" s="4">
        <v>15000</v>
      </c>
      <c r="G5" s="4">
        <v>1000</v>
      </c>
      <c r="H5" s="4">
        <v>20000</v>
      </c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11507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11507</v>
      </c>
      <c r="N7" s="24">
        <f>D7+E7*20+F7*10+G7*9+H7*9+I7*191+J7*191+K7*182+L7*100</f>
        <v>13799</v>
      </c>
      <c r="O7" s="25">
        <f>M7*2.75%</f>
        <v>316.4425</v>
      </c>
      <c r="P7" s="26"/>
      <c r="Q7" s="26">
        <v>123</v>
      </c>
      <c r="R7" s="24">
        <f>M7-(M7*2.75%)+I7*191+J7*191+K7*182+L7*100-Q7</f>
        <v>13359.557500000001</v>
      </c>
      <c r="S7" s="25">
        <f>M7*0.95%</f>
        <v>109.31649999999999</v>
      </c>
      <c r="T7" s="27">
        <f>S7-Q7</f>
        <v>-13.683500000000009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>
        <v>50</v>
      </c>
      <c r="G8" s="30">
        <v>50</v>
      </c>
      <c r="H8" s="30">
        <v>50</v>
      </c>
      <c r="I8" s="20"/>
      <c r="J8" s="20"/>
      <c r="K8" s="20"/>
      <c r="L8" s="20"/>
      <c r="M8" s="20">
        <f t="shared" ref="M8:M27" si="0">D8+E8*20+F8*10+G8*9+H8*9</f>
        <v>7335</v>
      </c>
      <c r="N8" s="24">
        <f t="shared" ref="N8:N27" si="1">D8+E8*20+F8*10+G8*9+H8*9+I8*191+J8*191+K8*182+L8*100</f>
        <v>7335</v>
      </c>
      <c r="O8" s="25">
        <f t="shared" ref="O8:O27" si="2">M8*2.75%</f>
        <v>201.71250000000001</v>
      </c>
      <c r="P8" s="26"/>
      <c r="Q8" s="26">
        <v>48</v>
      </c>
      <c r="R8" s="24">
        <f t="shared" ref="R8:R27" si="3">M8-(M8*2.75%)+I8*191+J8*191+K8*182+L8*100-Q8</f>
        <v>7085.2875000000004</v>
      </c>
      <c r="S8" s="25">
        <f t="shared" ref="S8:S27" si="4">M8*0.95%</f>
        <v>69.682500000000005</v>
      </c>
      <c r="T8" s="27">
        <f t="shared" ref="T8:T27" si="5">S8-Q8</f>
        <v>21.682500000000005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18960</v>
      </c>
      <c r="E9" s="30"/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20450</v>
      </c>
      <c r="N9" s="24">
        <f t="shared" si="1"/>
        <v>20450</v>
      </c>
      <c r="O9" s="25">
        <f t="shared" si="2"/>
        <v>562.375</v>
      </c>
      <c r="P9" s="26">
        <v>10000</v>
      </c>
      <c r="Q9" s="26">
        <v>157</v>
      </c>
      <c r="R9" s="24">
        <f t="shared" si="3"/>
        <v>19730.625</v>
      </c>
      <c r="S9" s="25">
        <f t="shared" si="4"/>
        <v>194.27500000000001</v>
      </c>
      <c r="T9" s="27">
        <f t="shared" si="5"/>
        <v>37.275000000000006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4884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4884</v>
      </c>
      <c r="N10" s="24">
        <f t="shared" si="1"/>
        <v>5839</v>
      </c>
      <c r="O10" s="25">
        <f t="shared" si="2"/>
        <v>134.31</v>
      </c>
      <c r="P10" s="26">
        <v>500</v>
      </c>
      <c r="Q10" s="26">
        <v>29</v>
      </c>
      <c r="R10" s="24">
        <f t="shared" si="3"/>
        <v>5675.69</v>
      </c>
      <c r="S10" s="25">
        <f t="shared" si="4"/>
        <v>46.397999999999996</v>
      </c>
      <c r="T10" s="27">
        <f t="shared" si="5"/>
        <v>17.397999999999996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5139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5139</v>
      </c>
      <c r="N11" s="24">
        <f t="shared" si="1"/>
        <v>5139</v>
      </c>
      <c r="O11" s="25">
        <f t="shared" si="2"/>
        <v>141.32249999999999</v>
      </c>
      <c r="P11" s="26"/>
      <c r="Q11" s="26"/>
      <c r="R11" s="24">
        <f t="shared" si="3"/>
        <v>4997.6774999999998</v>
      </c>
      <c r="S11" s="25">
        <f t="shared" si="4"/>
        <v>48.820499999999996</v>
      </c>
      <c r="T11" s="27">
        <f t="shared" si="5"/>
        <v>48.820499999999996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2984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2984</v>
      </c>
      <c r="N12" s="24">
        <f t="shared" si="1"/>
        <v>2984</v>
      </c>
      <c r="O12" s="25">
        <f t="shared" si="2"/>
        <v>82.06</v>
      </c>
      <c r="P12" s="26"/>
      <c r="Q12" s="26">
        <v>22</v>
      </c>
      <c r="R12" s="24">
        <f t="shared" si="3"/>
        <v>2879.94</v>
      </c>
      <c r="S12" s="25">
        <f t="shared" si="4"/>
        <v>28.347999999999999</v>
      </c>
      <c r="T12" s="27">
        <f t="shared" si="5"/>
        <v>6.347999999999999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4736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4736</v>
      </c>
      <c r="N13" s="24">
        <f t="shared" si="1"/>
        <v>4736</v>
      </c>
      <c r="O13" s="25">
        <f t="shared" si="2"/>
        <v>130.24</v>
      </c>
      <c r="P13" s="26"/>
      <c r="Q13" s="26">
        <v>50</v>
      </c>
      <c r="R13" s="24">
        <f t="shared" si="3"/>
        <v>4555.76</v>
      </c>
      <c r="S13" s="25">
        <f t="shared" si="4"/>
        <v>44.991999999999997</v>
      </c>
      <c r="T13" s="27">
        <f t="shared" si="5"/>
        <v>-5.0080000000000027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20972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20972</v>
      </c>
      <c r="N14" s="24">
        <f t="shared" si="1"/>
        <v>20972</v>
      </c>
      <c r="O14" s="25">
        <f t="shared" si="2"/>
        <v>576.73</v>
      </c>
      <c r="P14" s="26"/>
      <c r="Q14" s="26"/>
      <c r="R14" s="24">
        <f t="shared" si="3"/>
        <v>20395.27</v>
      </c>
      <c r="S14" s="25">
        <f t="shared" si="4"/>
        <v>199.23400000000001</v>
      </c>
      <c r="T14" s="27">
        <f t="shared" si="5"/>
        <v>199.23400000000001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19430</v>
      </c>
      <c r="E15" s="30">
        <v>80</v>
      </c>
      <c r="F15" s="30">
        <v>50</v>
      </c>
      <c r="G15" s="30">
        <v>40</v>
      </c>
      <c r="H15" s="30">
        <v>10</v>
      </c>
      <c r="I15" s="20">
        <v>3</v>
      </c>
      <c r="J15" s="20"/>
      <c r="K15" s="20"/>
      <c r="L15" s="20"/>
      <c r="M15" s="20">
        <f t="shared" si="0"/>
        <v>21980</v>
      </c>
      <c r="N15" s="24">
        <f t="shared" si="1"/>
        <v>22553</v>
      </c>
      <c r="O15" s="25">
        <f t="shared" si="2"/>
        <v>604.45000000000005</v>
      </c>
      <c r="P15" s="26">
        <v>17062</v>
      </c>
      <c r="Q15" s="26">
        <v>160</v>
      </c>
      <c r="R15" s="24">
        <f t="shared" si="3"/>
        <v>21788.55</v>
      </c>
      <c r="S15" s="25">
        <f t="shared" si="4"/>
        <v>208.81</v>
      </c>
      <c r="T15" s="27">
        <f t="shared" si="5"/>
        <v>48.81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12703</v>
      </c>
      <c r="E16" s="30"/>
      <c r="F16" s="30"/>
      <c r="G16" s="30"/>
      <c r="H16" s="30"/>
      <c r="I16" s="20">
        <v>1</v>
      </c>
      <c r="J16" s="20"/>
      <c r="K16" s="20"/>
      <c r="L16" s="20"/>
      <c r="M16" s="20">
        <f t="shared" si="0"/>
        <v>12703</v>
      </c>
      <c r="N16" s="24">
        <f t="shared" si="1"/>
        <v>12894</v>
      </c>
      <c r="O16" s="25">
        <f t="shared" si="2"/>
        <v>349.33249999999998</v>
      </c>
      <c r="P16" s="26">
        <v>-1500</v>
      </c>
      <c r="Q16" s="26">
        <v>144</v>
      </c>
      <c r="R16" s="24">
        <f t="shared" si="3"/>
        <v>12400.6675</v>
      </c>
      <c r="S16" s="25">
        <f t="shared" si="4"/>
        <v>120.6785</v>
      </c>
      <c r="T16" s="27">
        <f t="shared" si="5"/>
        <v>-23.3215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15622</v>
      </c>
      <c r="E17" s="30"/>
      <c r="F17" s="30">
        <v>100</v>
      </c>
      <c r="G17" s="30">
        <v>50</v>
      </c>
      <c r="H17" s="30">
        <v>120</v>
      </c>
      <c r="I17" s="20">
        <v>35</v>
      </c>
      <c r="J17" s="20"/>
      <c r="K17" s="20">
        <v>9</v>
      </c>
      <c r="L17" s="20"/>
      <c r="M17" s="20">
        <f t="shared" si="0"/>
        <v>18152</v>
      </c>
      <c r="N17" s="24">
        <f t="shared" si="1"/>
        <v>26475</v>
      </c>
      <c r="O17" s="25">
        <f t="shared" si="2"/>
        <v>499.18</v>
      </c>
      <c r="P17" s="26">
        <v>-1000</v>
      </c>
      <c r="Q17" s="26">
        <v>165</v>
      </c>
      <c r="R17" s="24">
        <f t="shared" si="3"/>
        <v>25810.82</v>
      </c>
      <c r="S17" s="25">
        <f t="shared" si="4"/>
        <v>172.44399999999999</v>
      </c>
      <c r="T17" s="27">
        <f t="shared" si="5"/>
        <v>7.4439999999999884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12852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12852</v>
      </c>
      <c r="N18" s="24">
        <f t="shared" si="1"/>
        <v>12852</v>
      </c>
      <c r="O18" s="25">
        <f t="shared" si="2"/>
        <v>353.43</v>
      </c>
      <c r="P18" s="26">
        <v>29958</v>
      </c>
      <c r="Q18" s="26">
        <v>180</v>
      </c>
      <c r="R18" s="24">
        <f t="shared" si="3"/>
        <v>12318.57</v>
      </c>
      <c r="S18" s="25">
        <f t="shared" si="4"/>
        <v>122.09399999999999</v>
      </c>
      <c r="T18" s="27">
        <f t="shared" si="5"/>
        <v>-57.906000000000006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11000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11000</v>
      </c>
      <c r="N19" s="24">
        <f t="shared" si="1"/>
        <v>11000</v>
      </c>
      <c r="O19" s="25">
        <f t="shared" si="2"/>
        <v>302.5</v>
      </c>
      <c r="P19" s="26"/>
      <c r="Q19" s="26">
        <v>170</v>
      </c>
      <c r="R19" s="24">
        <f t="shared" si="3"/>
        <v>10527.5</v>
      </c>
      <c r="S19" s="25">
        <f t="shared" si="4"/>
        <v>104.5</v>
      </c>
      <c r="T19" s="27">
        <f t="shared" si="5"/>
        <v>-65.5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9253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9253</v>
      </c>
      <c r="N20" s="24">
        <f t="shared" si="1"/>
        <v>9253</v>
      </c>
      <c r="O20" s="25">
        <f t="shared" si="2"/>
        <v>254.45750000000001</v>
      </c>
      <c r="P20" s="26">
        <v>4000</v>
      </c>
      <c r="Q20" s="26">
        <v>120</v>
      </c>
      <c r="R20" s="24">
        <f t="shared" si="3"/>
        <v>8878.5424999999996</v>
      </c>
      <c r="S20" s="25">
        <f t="shared" si="4"/>
        <v>87.903499999999994</v>
      </c>
      <c r="T20" s="27">
        <f t="shared" si="5"/>
        <v>-32.096500000000006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10359</v>
      </c>
      <c r="E21" s="30">
        <v>20</v>
      </c>
      <c r="F21" s="30"/>
      <c r="G21" s="30"/>
      <c r="H21" s="30">
        <v>50</v>
      </c>
      <c r="I21" s="20"/>
      <c r="J21" s="20"/>
      <c r="K21" s="20">
        <v>5</v>
      </c>
      <c r="L21" s="20"/>
      <c r="M21" s="20">
        <f t="shared" si="0"/>
        <v>11209</v>
      </c>
      <c r="N21" s="24">
        <f t="shared" si="1"/>
        <v>12119</v>
      </c>
      <c r="O21" s="25">
        <f t="shared" si="2"/>
        <v>308.2475</v>
      </c>
      <c r="P21" s="26">
        <v>-780</v>
      </c>
      <c r="Q21" s="26">
        <v>30</v>
      </c>
      <c r="R21" s="24">
        <f t="shared" si="3"/>
        <v>11780.752500000001</v>
      </c>
      <c r="S21" s="25">
        <f t="shared" si="4"/>
        <v>106.4855</v>
      </c>
      <c r="T21" s="27">
        <f t="shared" si="5"/>
        <v>76.485500000000002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13210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13210</v>
      </c>
      <c r="N22" s="24">
        <f t="shared" si="1"/>
        <v>13210</v>
      </c>
      <c r="O22" s="25">
        <f t="shared" si="2"/>
        <v>363.27499999999998</v>
      </c>
      <c r="P22" s="26">
        <v>-1000</v>
      </c>
      <c r="Q22" s="26">
        <v>100</v>
      </c>
      <c r="R22" s="24">
        <f t="shared" si="3"/>
        <v>12746.725</v>
      </c>
      <c r="S22" s="25">
        <f t="shared" si="4"/>
        <v>125.49499999999999</v>
      </c>
      <c r="T22" s="27">
        <f t="shared" si="5"/>
        <v>25.49499999999999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7245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7245</v>
      </c>
      <c r="N23" s="24">
        <f t="shared" si="1"/>
        <v>7245</v>
      </c>
      <c r="O23" s="25">
        <f t="shared" si="2"/>
        <v>199.23750000000001</v>
      </c>
      <c r="P23" s="26"/>
      <c r="Q23" s="26">
        <v>70</v>
      </c>
      <c r="R23" s="24">
        <f t="shared" si="3"/>
        <v>6975.7624999999998</v>
      </c>
      <c r="S23" s="25">
        <f t="shared" si="4"/>
        <v>68.827500000000001</v>
      </c>
      <c r="T23" s="27">
        <f t="shared" si="5"/>
        <v>-1.1724999999999994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11822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11822</v>
      </c>
      <c r="N24" s="24">
        <f t="shared" si="1"/>
        <v>11822</v>
      </c>
      <c r="O24" s="25">
        <f t="shared" si="2"/>
        <v>325.10500000000002</v>
      </c>
      <c r="P24" s="26"/>
      <c r="Q24" s="26"/>
      <c r="R24" s="24">
        <f t="shared" si="3"/>
        <v>11496.895</v>
      </c>
      <c r="S24" s="25">
        <f t="shared" si="4"/>
        <v>112.309</v>
      </c>
      <c r="T24" s="27">
        <f t="shared" si="5"/>
        <v>112.309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8380</v>
      </c>
      <c r="N25" s="24">
        <f t="shared" si="1"/>
        <v>8380</v>
      </c>
      <c r="O25" s="25">
        <f t="shared" si="2"/>
        <v>230.45</v>
      </c>
      <c r="P25" s="26">
        <v>13500</v>
      </c>
      <c r="Q25" s="26">
        <v>83</v>
      </c>
      <c r="R25" s="24">
        <f t="shared" si="3"/>
        <v>8066.55</v>
      </c>
      <c r="S25" s="25">
        <f t="shared" si="4"/>
        <v>79.61</v>
      </c>
      <c r="T25" s="27">
        <f t="shared" si="5"/>
        <v>-3.3900000000000006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5757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5757</v>
      </c>
      <c r="N26" s="24">
        <f t="shared" si="1"/>
        <v>5757</v>
      </c>
      <c r="O26" s="25">
        <f t="shared" si="2"/>
        <v>158.3175</v>
      </c>
      <c r="P26" s="26"/>
      <c r="Q26" s="26">
        <v>48</v>
      </c>
      <c r="R26" s="24">
        <f t="shared" si="3"/>
        <v>5550.6824999999999</v>
      </c>
      <c r="S26" s="25">
        <f t="shared" si="4"/>
        <v>54.691499999999998</v>
      </c>
      <c r="T26" s="27">
        <f t="shared" si="5"/>
        <v>6.6914999999999978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10487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10487</v>
      </c>
      <c r="N27" s="40">
        <f t="shared" si="1"/>
        <v>11442</v>
      </c>
      <c r="O27" s="25">
        <f t="shared" si="2"/>
        <v>288.39249999999998</v>
      </c>
      <c r="P27" s="41">
        <v>37000</v>
      </c>
      <c r="Q27" s="41">
        <v>100</v>
      </c>
      <c r="R27" s="24">
        <f t="shared" si="3"/>
        <v>11053.6075</v>
      </c>
      <c r="S27" s="42">
        <f t="shared" si="4"/>
        <v>99.626499999999993</v>
      </c>
      <c r="T27" s="43">
        <f t="shared" si="5"/>
        <v>-0.37350000000000705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223237</v>
      </c>
      <c r="E28" s="45">
        <f t="shared" si="6"/>
        <v>100</v>
      </c>
      <c r="F28" s="45">
        <f t="shared" ref="F28:T28" si="7">SUM(F7:F27)</f>
        <v>250</v>
      </c>
      <c r="G28" s="45">
        <f t="shared" si="7"/>
        <v>140</v>
      </c>
      <c r="H28" s="45">
        <f t="shared" si="7"/>
        <v>340</v>
      </c>
      <c r="I28" s="45">
        <f t="shared" si="7"/>
        <v>61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232057</v>
      </c>
      <c r="N28" s="45">
        <f t="shared" si="7"/>
        <v>246256</v>
      </c>
      <c r="O28" s="46">
        <f t="shared" si="7"/>
        <v>6381.5674999999992</v>
      </c>
      <c r="P28" s="45">
        <f t="shared" si="7"/>
        <v>107740</v>
      </c>
      <c r="Q28" s="45">
        <f t="shared" si="7"/>
        <v>1799</v>
      </c>
      <c r="R28" s="45">
        <f t="shared" si="7"/>
        <v>238075.43250000002</v>
      </c>
      <c r="S28" s="45">
        <f t="shared" si="7"/>
        <v>2204.5414999999998</v>
      </c>
      <c r="T28" s="47">
        <f t="shared" si="7"/>
        <v>405.54150000000004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430768</v>
      </c>
      <c r="E29" s="48">
        <f t="shared" ref="E29:L29" si="8">E4+E5-E28</f>
        <v>8815</v>
      </c>
      <c r="F29" s="48">
        <f t="shared" si="8"/>
        <v>18830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F24" sqref="F2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54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55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407" priority="43" operator="equal">
      <formula>212030016606640</formula>
    </cfRule>
  </conditionalFormatting>
  <conditionalFormatting sqref="D29 E4:E6 E28:K29">
    <cfRule type="cellIs" dxfId="1406" priority="41" operator="equal">
      <formula>$E$4</formula>
    </cfRule>
    <cfRule type="cellIs" dxfId="1405" priority="42" operator="equal">
      <formula>2120</formula>
    </cfRule>
  </conditionalFormatting>
  <conditionalFormatting sqref="D29:E29 F4:F6 F28:F29">
    <cfRule type="cellIs" dxfId="1404" priority="39" operator="equal">
      <formula>$F$4</formula>
    </cfRule>
    <cfRule type="cellIs" dxfId="1403" priority="40" operator="equal">
      <formula>300</formula>
    </cfRule>
  </conditionalFormatting>
  <conditionalFormatting sqref="G4:G6 G28:G29">
    <cfRule type="cellIs" dxfId="1402" priority="37" operator="equal">
      <formula>$G$4</formula>
    </cfRule>
    <cfRule type="cellIs" dxfId="1401" priority="38" operator="equal">
      <formula>1660</formula>
    </cfRule>
  </conditionalFormatting>
  <conditionalFormatting sqref="H4:H6 H28:H29">
    <cfRule type="cellIs" dxfId="1400" priority="35" operator="equal">
      <formula>$H$4</formula>
    </cfRule>
    <cfRule type="cellIs" dxfId="1399" priority="36" operator="equal">
      <formula>6640</formula>
    </cfRule>
  </conditionalFormatting>
  <conditionalFormatting sqref="T6:T28">
    <cfRule type="cellIs" dxfId="1398" priority="34" operator="lessThan">
      <formula>0</formula>
    </cfRule>
  </conditionalFormatting>
  <conditionalFormatting sqref="T7:T27">
    <cfRule type="cellIs" dxfId="1397" priority="31" operator="lessThan">
      <formula>0</formula>
    </cfRule>
    <cfRule type="cellIs" dxfId="1396" priority="32" operator="lessThan">
      <formula>0</formula>
    </cfRule>
    <cfRule type="cellIs" dxfId="1395" priority="33" operator="lessThan">
      <formula>0</formula>
    </cfRule>
  </conditionalFormatting>
  <conditionalFormatting sqref="E4:E6 E28:K28">
    <cfRule type="cellIs" dxfId="1394" priority="30" operator="equal">
      <formula>$E$4</formula>
    </cfRule>
  </conditionalFormatting>
  <conditionalFormatting sqref="D28:D29 D6 D4:M4">
    <cfRule type="cellIs" dxfId="1393" priority="29" operator="equal">
      <formula>$D$4</formula>
    </cfRule>
  </conditionalFormatting>
  <conditionalFormatting sqref="I4:I6 I28:I29">
    <cfRule type="cellIs" dxfId="1392" priority="28" operator="equal">
      <formula>$I$4</formula>
    </cfRule>
  </conditionalFormatting>
  <conditionalFormatting sqref="J4:J6 J28:J29">
    <cfRule type="cellIs" dxfId="1391" priority="27" operator="equal">
      <formula>$J$4</formula>
    </cfRule>
  </conditionalFormatting>
  <conditionalFormatting sqref="K4:K6 K28:K29">
    <cfRule type="cellIs" dxfId="1390" priority="26" operator="equal">
      <formula>$K$4</formula>
    </cfRule>
  </conditionalFormatting>
  <conditionalFormatting sqref="M4:M6">
    <cfRule type="cellIs" dxfId="1389" priority="25" operator="equal">
      <formula>$L$4</formula>
    </cfRule>
  </conditionalFormatting>
  <conditionalFormatting sqref="T7:T28">
    <cfRule type="cellIs" dxfId="1388" priority="22" operator="lessThan">
      <formula>0</formula>
    </cfRule>
    <cfRule type="cellIs" dxfId="1387" priority="23" operator="lessThan">
      <formula>0</formula>
    </cfRule>
    <cfRule type="cellIs" dxfId="1386" priority="24" operator="lessThan">
      <formula>0</formula>
    </cfRule>
  </conditionalFormatting>
  <conditionalFormatting sqref="D5:K5">
    <cfRule type="cellIs" dxfId="1385" priority="21" operator="greaterThan">
      <formula>0</formula>
    </cfRule>
  </conditionalFormatting>
  <conditionalFormatting sqref="T6:T28">
    <cfRule type="cellIs" dxfId="1384" priority="20" operator="lessThan">
      <formula>0</formula>
    </cfRule>
  </conditionalFormatting>
  <conditionalFormatting sqref="T7:T27">
    <cfRule type="cellIs" dxfId="1383" priority="17" operator="lessThan">
      <formula>0</formula>
    </cfRule>
    <cfRule type="cellIs" dxfId="1382" priority="18" operator="lessThan">
      <formula>0</formula>
    </cfRule>
    <cfRule type="cellIs" dxfId="1381" priority="19" operator="lessThan">
      <formula>0</formula>
    </cfRule>
  </conditionalFormatting>
  <conditionalFormatting sqref="T7:T28">
    <cfRule type="cellIs" dxfId="1380" priority="14" operator="lessThan">
      <formula>0</formula>
    </cfRule>
    <cfRule type="cellIs" dxfId="1379" priority="15" operator="lessThan">
      <formula>0</formula>
    </cfRule>
    <cfRule type="cellIs" dxfId="1378" priority="16" operator="lessThan">
      <formula>0</formula>
    </cfRule>
  </conditionalFormatting>
  <conditionalFormatting sqref="D5:K5">
    <cfRule type="cellIs" dxfId="1377" priority="13" operator="greaterThan">
      <formula>0</formula>
    </cfRule>
  </conditionalFormatting>
  <conditionalFormatting sqref="L4 L6 L28:L29">
    <cfRule type="cellIs" dxfId="1376" priority="12" operator="equal">
      <formula>$L$4</formula>
    </cfRule>
  </conditionalFormatting>
  <conditionalFormatting sqref="D7:S7">
    <cfRule type="cellIs" dxfId="1375" priority="11" operator="greaterThan">
      <formula>0</formula>
    </cfRule>
  </conditionalFormatting>
  <conditionalFormatting sqref="D9:S9">
    <cfRule type="cellIs" dxfId="1374" priority="10" operator="greaterThan">
      <formula>0</formula>
    </cfRule>
  </conditionalFormatting>
  <conditionalFormatting sqref="D11:S11">
    <cfRule type="cellIs" dxfId="1373" priority="9" operator="greaterThan">
      <formula>0</formula>
    </cfRule>
  </conditionalFormatting>
  <conditionalFormatting sqref="D13:S13">
    <cfRule type="cellIs" dxfId="1372" priority="8" operator="greaterThan">
      <formula>0</formula>
    </cfRule>
  </conditionalFormatting>
  <conditionalFormatting sqref="D15:S15">
    <cfRule type="cellIs" dxfId="1371" priority="7" operator="greaterThan">
      <formula>0</formula>
    </cfRule>
  </conditionalFormatting>
  <conditionalFormatting sqref="D17:S17">
    <cfRule type="cellIs" dxfId="1370" priority="6" operator="greaterThan">
      <formula>0</formula>
    </cfRule>
  </conditionalFormatting>
  <conditionalFormatting sqref="D19:S19">
    <cfRule type="cellIs" dxfId="1369" priority="5" operator="greaterThan">
      <formula>0</formula>
    </cfRule>
  </conditionalFormatting>
  <conditionalFormatting sqref="D21:S21">
    <cfRule type="cellIs" dxfId="1368" priority="4" operator="greaterThan">
      <formula>0</formula>
    </cfRule>
  </conditionalFormatting>
  <conditionalFormatting sqref="D23:S23">
    <cfRule type="cellIs" dxfId="1367" priority="3" operator="greaterThan">
      <formula>0</formula>
    </cfRule>
  </conditionalFormatting>
  <conditionalFormatting sqref="D25:S25">
    <cfRule type="cellIs" dxfId="1366" priority="2" operator="greaterThan">
      <formula>0</formula>
    </cfRule>
  </conditionalFormatting>
  <conditionalFormatting sqref="D27:S27">
    <cfRule type="cellIs" dxfId="136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C33" sqref="C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7109375" bestFit="1" customWidth="1"/>
    <col min="18" max="18" width="12.140625" bestFit="1" customWidth="1"/>
    <col min="22" max="22" width="10.28515625" bestFit="1" customWidth="1"/>
  </cols>
  <sheetData>
    <row r="1" spans="1:22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2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2" ht="18.75" x14ac:dyDescent="0.25">
      <c r="A3" s="254" t="s">
        <v>113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2" x14ac:dyDescent="0.25">
      <c r="A4" s="258" t="s">
        <v>1</v>
      </c>
      <c r="B4" s="258"/>
      <c r="C4" s="1"/>
      <c r="D4" s="2">
        <f>'19'!D29</f>
        <v>430768</v>
      </c>
      <c r="E4" s="2">
        <f>'19'!E29</f>
        <v>8815</v>
      </c>
      <c r="F4" s="2">
        <f>'19'!F29</f>
        <v>18830</v>
      </c>
      <c r="G4" s="2">
        <f>'19'!G29</f>
        <v>1060</v>
      </c>
      <c r="H4" s="2">
        <f>'19'!H29</f>
        <v>40160</v>
      </c>
      <c r="I4" s="2">
        <f>'19'!I29</f>
        <v>1235</v>
      </c>
      <c r="J4" s="2">
        <f>'19'!J29</f>
        <v>608</v>
      </c>
      <c r="K4" s="2">
        <f>'19'!K29</f>
        <v>158</v>
      </c>
      <c r="L4" s="2">
        <f>'19'!L29</f>
        <v>0</v>
      </c>
      <c r="M4" s="3"/>
      <c r="N4" s="265"/>
      <c r="O4" s="266"/>
      <c r="P4" s="266"/>
      <c r="Q4" s="266"/>
      <c r="R4" s="266"/>
      <c r="S4" s="266"/>
      <c r="T4" s="266"/>
      <c r="U4" s="266"/>
      <c r="V4" s="267"/>
    </row>
    <row r="5" spans="1:22" x14ac:dyDescent="0.25">
      <c r="A5" s="258" t="s">
        <v>2</v>
      </c>
      <c r="B5" s="258"/>
      <c r="C5" s="1"/>
      <c r="D5" s="1">
        <v>831169</v>
      </c>
      <c r="E5" s="4"/>
      <c r="F5" s="4"/>
      <c r="G5" s="4"/>
      <c r="H5" s="4"/>
      <c r="I5" s="1"/>
      <c r="J5" s="1"/>
      <c r="K5" s="1"/>
      <c r="L5" s="1"/>
      <c r="M5" s="5"/>
      <c r="N5" s="265"/>
      <c r="O5" s="266"/>
      <c r="P5" s="266"/>
      <c r="Q5" s="266"/>
      <c r="R5" s="266"/>
      <c r="S5" s="266"/>
      <c r="T5" s="266"/>
      <c r="U5" s="266"/>
      <c r="V5" s="26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18" t="s">
        <v>114</v>
      </c>
      <c r="V6" s="18" t="s">
        <v>112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71077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71077</v>
      </c>
      <c r="N7" s="24">
        <f>D7+E7*20+F7*10+G7*9+H7*9+I7*191+J7*191+K7*182+L7*100</f>
        <v>71077</v>
      </c>
      <c r="O7" s="25">
        <f>M7*2.75%</f>
        <v>1954.6175000000001</v>
      </c>
      <c r="P7" s="26">
        <v>-30100</v>
      </c>
      <c r="Q7" s="26">
        <v>100</v>
      </c>
      <c r="R7" s="24">
        <f>M7-(M7*2.75%)+I7*191+J7*191+K7*182+L7*100-Q7</f>
        <v>69022.382500000007</v>
      </c>
      <c r="S7" s="25">
        <f>M7*0.95%</f>
        <v>675.23149999999998</v>
      </c>
      <c r="T7" s="221">
        <f>S7-Q7</f>
        <v>575.23149999999998</v>
      </c>
      <c r="U7" s="223">
        <v>621</v>
      </c>
      <c r="V7" s="224">
        <f>R7-U7</f>
        <v>68401.382500000007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30624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30624</v>
      </c>
      <c r="N8" s="24">
        <f t="shared" ref="N8:N27" si="1">D8+E8*20+F8*10+G8*9+H8*9+I8*191+J8*191+K8*182+L8*100</f>
        <v>30624</v>
      </c>
      <c r="O8" s="25">
        <f t="shared" ref="O8:O27" si="2">M8*2.75%</f>
        <v>842.16</v>
      </c>
      <c r="P8" s="26">
        <v>-1000</v>
      </c>
      <c r="Q8" s="26">
        <v>130</v>
      </c>
      <c r="R8" s="24">
        <f t="shared" ref="R8:R27" si="3">M8-(M8*2.75%)+I8*191+J8*191+K8*182+L8*100-Q8</f>
        <v>29651.84</v>
      </c>
      <c r="S8" s="25">
        <f t="shared" ref="S8:S27" si="4">M8*0.95%</f>
        <v>290.928</v>
      </c>
      <c r="T8" s="221">
        <f t="shared" ref="T8:T27" si="5">S8-Q8</f>
        <v>160.928</v>
      </c>
      <c r="U8" s="223">
        <v>252</v>
      </c>
      <c r="V8" s="224">
        <f t="shared" ref="V8:V27" si="6">R8-U8</f>
        <v>29399.84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74038</v>
      </c>
      <c r="E9" s="30"/>
      <c r="F9" s="30"/>
      <c r="G9" s="30"/>
      <c r="H9" s="30">
        <v>240</v>
      </c>
      <c r="I9" s="20">
        <v>7</v>
      </c>
      <c r="J9" s="20"/>
      <c r="K9" s="20">
        <v>2</v>
      </c>
      <c r="L9" s="20"/>
      <c r="M9" s="20">
        <f t="shared" si="0"/>
        <v>76198</v>
      </c>
      <c r="N9" s="24">
        <f t="shared" si="1"/>
        <v>77899</v>
      </c>
      <c r="O9" s="25">
        <f t="shared" si="2"/>
        <v>2095.4450000000002</v>
      </c>
      <c r="P9" s="26">
        <v>-11000</v>
      </c>
      <c r="Q9" s="26">
        <v>222</v>
      </c>
      <c r="R9" s="24">
        <f t="shared" si="3"/>
        <v>75581.554999999993</v>
      </c>
      <c r="S9" s="25">
        <f t="shared" si="4"/>
        <v>723.88099999999997</v>
      </c>
      <c r="T9" s="221">
        <f t="shared" si="5"/>
        <v>501.88099999999997</v>
      </c>
      <c r="U9" s="223">
        <v>603</v>
      </c>
      <c r="V9" s="224">
        <f t="shared" si="6"/>
        <v>74978.554999999993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17090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17090</v>
      </c>
      <c r="N10" s="24">
        <f t="shared" si="1"/>
        <v>17090</v>
      </c>
      <c r="O10" s="25">
        <f t="shared" si="2"/>
        <v>469.97500000000002</v>
      </c>
      <c r="P10" s="26"/>
      <c r="Q10" s="26">
        <v>32</v>
      </c>
      <c r="R10" s="24">
        <f t="shared" si="3"/>
        <v>16588.025000000001</v>
      </c>
      <c r="S10" s="25">
        <f t="shared" si="4"/>
        <v>162.35499999999999</v>
      </c>
      <c r="T10" s="221">
        <f t="shared" si="5"/>
        <v>130.35499999999999</v>
      </c>
      <c r="U10" s="223">
        <v>108</v>
      </c>
      <c r="V10" s="224">
        <f t="shared" si="6"/>
        <v>16480.025000000001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36482</v>
      </c>
      <c r="E11" s="30">
        <v>50</v>
      </c>
      <c r="F11" s="30">
        <v>50</v>
      </c>
      <c r="G11" s="32">
        <v>10</v>
      </c>
      <c r="H11" s="30">
        <v>180</v>
      </c>
      <c r="I11" s="20"/>
      <c r="J11" s="20"/>
      <c r="K11" s="20"/>
      <c r="L11" s="20"/>
      <c r="M11" s="20">
        <f t="shared" si="0"/>
        <v>39692</v>
      </c>
      <c r="N11" s="24">
        <f t="shared" si="1"/>
        <v>39692</v>
      </c>
      <c r="O11" s="25">
        <f t="shared" si="2"/>
        <v>1091.53</v>
      </c>
      <c r="P11" s="26">
        <v>-2000</v>
      </c>
      <c r="Q11" s="26">
        <v>96</v>
      </c>
      <c r="R11" s="24">
        <f t="shared" si="3"/>
        <v>38504.47</v>
      </c>
      <c r="S11" s="25">
        <f t="shared" si="4"/>
        <v>377.07400000000001</v>
      </c>
      <c r="T11" s="221">
        <f t="shared" si="5"/>
        <v>281.07400000000001</v>
      </c>
      <c r="U11" s="223">
        <v>315</v>
      </c>
      <c r="V11" s="224">
        <f t="shared" si="6"/>
        <v>38189.47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11028</v>
      </c>
      <c r="N12" s="24">
        <f t="shared" si="1"/>
        <v>11028</v>
      </c>
      <c r="O12" s="25">
        <f t="shared" si="2"/>
        <v>303.27</v>
      </c>
      <c r="P12" s="26"/>
      <c r="Q12" s="26">
        <v>44</v>
      </c>
      <c r="R12" s="24">
        <f t="shared" si="3"/>
        <v>10680.73</v>
      </c>
      <c r="S12" s="25">
        <f t="shared" si="4"/>
        <v>104.76599999999999</v>
      </c>
      <c r="T12" s="221">
        <f t="shared" si="5"/>
        <v>60.765999999999991</v>
      </c>
      <c r="U12" s="223">
        <v>81</v>
      </c>
      <c r="V12" s="224">
        <f t="shared" si="6"/>
        <v>10599.73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10322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10322</v>
      </c>
      <c r="N13" s="24">
        <f t="shared" si="1"/>
        <v>10322</v>
      </c>
      <c r="O13" s="25">
        <f t="shared" si="2"/>
        <v>283.85500000000002</v>
      </c>
      <c r="P13" s="26"/>
      <c r="Q13" s="26">
        <v>55</v>
      </c>
      <c r="R13" s="24">
        <f t="shared" si="3"/>
        <v>9983.1450000000004</v>
      </c>
      <c r="S13" s="25">
        <f t="shared" si="4"/>
        <v>98.058999999999997</v>
      </c>
      <c r="T13" s="221">
        <f t="shared" si="5"/>
        <v>43.058999999999997</v>
      </c>
      <c r="U13" s="223">
        <v>72</v>
      </c>
      <c r="V13" s="224">
        <f t="shared" si="6"/>
        <v>9911.1450000000004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110186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110186</v>
      </c>
      <c r="N14" s="24">
        <f t="shared" si="1"/>
        <v>110186</v>
      </c>
      <c r="O14" s="25">
        <f t="shared" si="2"/>
        <v>3030.1150000000002</v>
      </c>
      <c r="P14" s="26">
        <v>20395</v>
      </c>
      <c r="Q14" s="26">
        <v>261</v>
      </c>
      <c r="R14" s="24">
        <f t="shared" si="3"/>
        <v>106894.88499999999</v>
      </c>
      <c r="S14" s="25">
        <f t="shared" si="4"/>
        <v>1046.7670000000001</v>
      </c>
      <c r="T14" s="221">
        <f t="shared" si="5"/>
        <v>785.76700000000005</v>
      </c>
      <c r="U14" s="223">
        <v>900</v>
      </c>
      <c r="V14" s="224">
        <f t="shared" si="6"/>
        <v>105994.88499999999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75016</v>
      </c>
      <c r="E15" s="30">
        <v>30</v>
      </c>
      <c r="F15" s="30"/>
      <c r="G15" s="30"/>
      <c r="H15" s="30">
        <v>20</v>
      </c>
      <c r="I15" s="20">
        <v>4</v>
      </c>
      <c r="J15" s="20"/>
      <c r="K15" s="20"/>
      <c r="L15" s="20"/>
      <c r="M15" s="20">
        <f t="shared" si="0"/>
        <v>75796</v>
      </c>
      <c r="N15" s="24">
        <f t="shared" si="1"/>
        <v>76560</v>
      </c>
      <c r="O15" s="25">
        <f t="shared" si="2"/>
        <v>2084.39</v>
      </c>
      <c r="P15" s="26"/>
      <c r="Q15" s="26">
        <v>350</v>
      </c>
      <c r="R15" s="24">
        <f t="shared" si="3"/>
        <v>74125.61</v>
      </c>
      <c r="S15" s="25">
        <f t="shared" si="4"/>
        <v>720.06200000000001</v>
      </c>
      <c r="T15" s="221">
        <f t="shared" si="5"/>
        <v>370.06200000000001</v>
      </c>
      <c r="U15" s="223">
        <v>576</v>
      </c>
      <c r="V15" s="224">
        <f t="shared" si="6"/>
        <v>73549.61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94468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94468</v>
      </c>
      <c r="N16" s="24">
        <f t="shared" si="1"/>
        <v>94468</v>
      </c>
      <c r="O16" s="25">
        <f t="shared" si="2"/>
        <v>2597.87</v>
      </c>
      <c r="P16" s="26">
        <v>47012</v>
      </c>
      <c r="Q16" s="26">
        <v>200</v>
      </c>
      <c r="R16" s="24">
        <f t="shared" si="3"/>
        <v>91670.13</v>
      </c>
      <c r="S16" s="25">
        <f t="shared" si="4"/>
        <v>897.44600000000003</v>
      </c>
      <c r="T16" s="221">
        <f t="shared" si="5"/>
        <v>697.44600000000003</v>
      </c>
      <c r="U16" s="223">
        <v>828</v>
      </c>
      <c r="V16" s="224">
        <f t="shared" si="6"/>
        <v>90842.13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70837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70837</v>
      </c>
      <c r="N17" s="24">
        <f t="shared" si="1"/>
        <v>70837</v>
      </c>
      <c r="O17" s="25">
        <f t="shared" si="2"/>
        <v>1948.0174999999999</v>
      </c>
      <c r="P17" s="26">
        <v>-43000</v>
      </c>
      <c r="Q17" s="26">
        <v>100</v>
      </c>
      <c r="R17" s="24">
        <f t="shared" si="3"/>
        <v>68788.982499999998</v>
      </c>
      <c r="S17" s="25">
        <f t="shared" si="4"/>
        <v>672.95150000000001</v>
      </c>
      <c r="T17" s="221">
        <f t="shared" si="5"/>
        <v>572.95150000000001</v>
      </c>
      <c r="U17" s="223">
        <v>630</v>
      </c>
      <c r="V17" s="224">
        <f t="shared" si="6"/>
        <v>68158.982499999998</v>
      </c>
    </row>
    <row r="18" spans="1:22" ht="15.75" x14ac:dyDescent="0.25">
      <c r="A18" s="28">
        <v>12</v>
      </c>
      <c r="B18" s="20">
        <v>1908446145</v>
      </c>
      <c r="C18" s="31" t="s">
        <v>51</v>
      </c>
      <c r="D18" s="29">
        <v>59512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59512</v>
      </c>
      <c r="N18" s="24">
        <f t="shared" si="1"/>
        <v>59512</v>
      </c>
      <c r="O18" s="25">
        <f t="shared" si="2"/>
        <v>1636.58</v>
      </c>
      <c r="P18" s="26"/>
      <c r="Q18" s="26">
        <v>180</v>
      </c>
      <c r="R18" s="24">
        <f t="shared" si="3"/>
        <v>57695.42</v>
      </c>
      <c r="S18" s="25">
        <f t="shared" si="4"/>
        <v>565.36400000000003</v>
      </c>
      <c r="T18" s="221">
        <f t="shared" si="5"/>
        <v>385.36400000000003</v>
      </c>
      <c r="U18" s="223">
        <v>468</v>
      </c>
      <c r="V18" s="224">
        <f t="shared" si="6"/>
        <v>57227.42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56166</v>
      </c>
      <c r="E19" s="30"/>
      <c r="F19" s="30"/>
      <c r="G19" s="30"/>
      <c r="H19" s="30">
        <v>20</v>
      </c>
      <c r="I19" s="20"/>
      <c r="J19" s="20"/>
      <c r="K19" s="20"/>
      <c r="L19" s="20"/>
      <c r="M19" s="20">
        <f t="shared" si="0"/>
        <v>56346</v>
      </c>
      <c r="N19" s="24">
        <f t="shared" si="1"/>
        <v>56346</v>
      </c>
      <c r="O19" s="25">
        <f t="shared" si="2"/>
        <v>1549.5150000000001</v>
      </c>
      <c r="P19" s="26">
        <v>-19000</v>
      </c>
      <c r="Q19" s="26">
        <v>220</v>
      </c>
      <c r="R19" s="24">
        <f t="shared" si="3"/>
        <v>54576.485000000001</v>
      </c>
      <c r="S19" s="25">
        <f t="shared" si="4"/>
        <v>535.28700000000003</v>
      </c>
      <c r="T19" s="221">
        <f t="shared" si="5"/>
        <v>315.28700000000003</v>
      </c>
      <c r="U19" s="223">
        <v>459</v>
      </c>
      <c r="V19" s="224">
        <f t="shared" si="6"/>
        <v>54117.485000000001</v>
      </c>
    </row>
    <row r="20" spans="1:22" ht="15.75" x14ac:dyDescent="0.25">
      <c r="A20" s="28">
        <v>14</v>
      </c>
      <c r="B20" s="20">
        <v>1908446147</v>
      </c>
      <c r="C20" s="20" t="s">
        <v>50</v>
      </c>
      <c r="D20" s="29">
        <v>16680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16680</v>
      </c>
      <c r="N20" s="24">
        <f t="shared" si="1"/>
        <v>16680</v>
      </c>
      <c r="O20" s="25">
        <f t="shared" si="2"/>
        <v>458.7</v>
      </c>
      <c r="P20" s="26"/>
      <c r="Q20" s="26">
        <v>122</v>
      </c>
      <c r="R20" s="24">
        <f t="shared" si="3"/>
        <v>16099.3</v>
      </c>
      <c r="S20" s="25">
        <f t="shared" si="4"/>
        <v>158.46</v>
      </c>
      <c r="T20" s="221">
        <f t="shared" si="5"/>
        <v>36.460000000000008</v>
      </c>
      <c r="U20" s="223">
        <v>99</v>
      </c>
      <c r="V20" s="224">
        <f t="shared" si="6"/>
        <v>16000.3</v>
      </c>
    </row>
    <row r="21" spans="1:22" ht="15.75" x14ac:dyDescent="0.25">
      <c r="A21" s="28">
        <v>15</v>
      </c>
      <c r="B21" s="20">
        <v>1908446148</v>
      </c>
      <c r="C21" s="20" t="s">
        <v>49</v>
      </c>
      <c r="D21" s="29">
        <v>20973</v>
      </c>
      <c r="E21" s="30"/>
      <c r="F21" s="30">
        <v>160</v>
      </c>
      <c r="G21" s="30"/>
      <c r="H21" s="30"/>
      <c r="I21" s="20">
        <v>5</v>
      </c>
      <c r="J21" s="20"/>
      <c r="K21" s="20"/>
      <c r="L21" s="20"/>
      <c r="M21" s="20">
        <f t="shared" si="0"/>
        <v>22573</v>
      </c>
      <c r="N21" s="24">
        <f t="shared" si="1"/>
        <v>23528</v>
      </c>
      <c r="O21" s="25">
        <f t="shared" si="2"/>
        <v>620.75750000000005</v>
      </c>
      <c r="P21" s="26">
        <v>500</v>
      </c>
      <c r="Q21" s="26">
        <v>50</v>
      </c>
      <c r="R21" s="24">
        <f t="shared" si="3"/>
        <v>22857.2425</v>
      </c>
      <c r="S21" s="25">
        <f t="shared" si="4"/>
        <v>214.4435</v>
      </c>
      <c r="T21" s="221">
        <f t="shared" si="5"/>
        <v>164.4435</v>
      </c>
      <c r="U21" s="223">
        <v>153</v>
      </c>
      <c r="V21" s="224">
        <f t="shared" si="6"/>
        <v>22704.2425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60108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60108</v>
      </c>
      <c r="N22" s="24">
        <f t="shared" si="1"/>
        <v>60108</v>
      </c>
      <c r="O22" s="25">
        <f t="shared" si="2"/>
        <v>1652.97</v>
      </c>
      <c r="P22" s="26"/>
      <c r="Q22" s="26">
        <v>205</v>
      </c>
      <c r="R22" s="24">
        <f t="shared" si="3"/>
        <v>58250.03</v>
      </c>
      <c r="S22" s="25">
        <f t="shared" si="4"/>
        <v>571.02599999999995</v>
      </c>
      <c r="T22" s="221">
        <f t="shared" si="5"/>
        <v>366.02599999999995</v>
      </c>
      <c r="U22" s="223">
        <v>450</v>
      </c>
      <c r="V22" s="224">
        <f t="shared" si="6"/>
        <v>57800.03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36081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36081</v>
      </c>
      <c r="N23" s="24">
        <f t="shared" si="1"/>
        <v>36081</v>
      </c>
      <c r="O23" s="25">
        <f t="shared" si="2"/>
        <v>992.22749999999996</v>
      </c>
      <c r="P23" s="26"/>
      <c r="Q23" s="26">
        <v>250</v>
      </c>
      <c r="R23" s="24">
        <f t="shared" si="3"/>
        <v>34838.772499999999</v>
      </c>
      <c r="S23" s="25">
        <f t="shared" si="4"/>
        <v>342.76949999999999</v>
      </c>
      <c r="T23" s="221">
        <f t="shared" si="5"/>
        <v>92.769499999999994</v>
      </c>
      <c r="U23" s="223">
        <v>297</v>
      </c>
      <c r="V23" s="224">
        <f t="shared" si="6"/>
        <v>34541.772499999999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74776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74776</v>
      </c>
      <c r="N24" s="24">
        <f t="shared" si="1"/>
        <v>74776</v>
      </c>
      <c r="O24" s="25">
        <f t="shared" si="2"/>
        <v>2056.34</v>
      </c>
      <c r="P24" s="26">
        <v>11400</v>
      </c>
      <c r="Q24" s="26">
        <v>282</v>
      </c>
      <c r="R24" s="24">
        <f t="shared" si="3"/>
        <v>72437.66</v>
      </c>
      <c r="S24" s="25">
        <f t="shared" si="4"/>
        <v>710.37199999999996</v>
      </c>
      <c r="T24" s="221">
        <f t="shared" si="5"/>
        <v>428.37199999999996</v>
      </c>
      <c r="U24" s="223">
        <v>576</v>
      </c>
      <c r="V24" s="224">
        <f t="shared" si="6"/>
        <v>71861.66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34811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34811</v>
      </c>
      <c r="N25" s="24">
        <f t="shared" si="1"/>
        <v>34811</v>
      </c>
      <c r="O25" s="25">
        <f t="shared" si="2"/>
        <v>957.30250000000001</v>
      </c>
      <c r="P25" s="26">
        <v>36490</v>
      </c>
      <c r="Q25" s="26">
        <v>255</v>
      </c>
      <c r="R25" s="24">
        <f t="shared" si="3"/>
        <v>33598.697500000002</v>
      </c>
      <c r="S25" s="25">
        <f t="shared" si="4"/>
        <v>330.7045</v>
      </c>
      <c r="T25" s="221">
        <f t="shared" si="5"/>
        <v>75.704499999999996</v>
      </c>
      <c r="U25" s="223">
        <v>279</v>
      </c>
      <c r="V25" s="224">
        <f t="shared" si="6"/>
        <v>33319.697500000002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19707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19707</v>
      </c>
      <c r="N26" s="24">
        <f t="shared" si="1"/>
        <v>20662</v>
      </c>
      <c r="O26" s="25">
        <f t="shared" si="2"/>
        <v>541.9425</v>
      </c>
      <c r="P26" s="26">
        <v>-3000</v>
      </c>
      <c r="Q26" s="26">
        <v>140</v>
      </c>
      <c r="R26" s="24">
        <f t="shared" si="3"/>
        <v>19980.057499999999</v>
      </c>
      <c r="S26" s="25">
        <f t="shared" si="4"/>
        <v>187.2165</v>
      </c>
      <c r="T26" s="221">
        <f t="shared" si="5"/>
        <v>47.216499999999996</v>
      </c>
      <c r="U26" s="223">
        <v>135</v>
      </c>
      <c r="V26" s="224">
        <f t="shared" si="6"/>
        <v>19845.057499999999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50361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50361</v>
      </c>
      <c r="N27" s="40">
        <f t="shared" si="1"/>
        <v>50361</v>
      </c>
      <c r="O27" s="25">
        <f t="shared" si="2"/>
        <v>1384.9275</v>
      </c>
      <c r="P27" s="41"/>
      <c r="Q27" s="41">
        <v>200</v>
      </c>
      <c r="R27" s="24">
        <f t="shared" si="3"/>
        <v>48776.072500000002</v>
      </c>
      <c r="S27" s="42">
        <f t="shared" si="4"/>
        <v>478.42949999999996</v>
      </c>
      <c r="T27" s="222">
        <f t="shared" si="5"/>
        <v>278.42949999999996</v>
      </c>
      <c r="U27" s="223">
        <v>351</v>
      </c>
      <c r="V27" s="224">
        <f t="shared" si="6"/>
        <v>48425.072500000002</v>
      </c>
    </row>
    <row r="28" spans="1:22" ht="16.5" thickBot="1" x14ac:dyDescent="0.3">
      <c r="A28" s="244" t="s">
        <v>44</v>
      </c>
      <c r="B28" s="245"/>
      <c r="C28" s="246"/>
      <c r="D28" s="44">
        <f t="shared" ref="D28:E28" si="7">SUM(D7:D27)</f>
        <v>1030343</v>
      </c>
      <c r="E28" s="45">
        <f t="shared" si="7"/>
        <v>80</v>
      </c>
      <c r="F28" s="45">
        <f t="shared" ref="F28:U28" si="8">SUM(F7:F27)</f>
        <v>210</v>
      </c>
      <c r="G28" s="45">
        <f t="shared" si="8"/>
        <v>10</v>
      </c>
      <c r="H28" s="45">
        <f t="shared" si="8"/>
        <v>460</v>
      </c>
      <c r="I28" s="45">
        <f t="shared" si="8"/>
        <v>21</v>
      </c>
      <c r="J28" s="45">
        <f t="shared" si="8"/>
        <v>0</v>
      </c>
      <c r="K28" s="45">
        <f t="shared" si="8"/>
        <v>2</v>
      </c>
      <c r="L28" s="45">
        <f t="shared" si="8"/>
        <v>0</v>
      </c>
      <c r="M28" s="225">
        <f t="shared" si="8"/>
        <v>1038273</v>
      </c>
      <c r="N28" s="225">
        <f t="shared" si="8"/>
        <v>1042648</v>
      </c>
      <c r="O28" s="226">
        <f t="shared" si="8"/>
        <v>28552.507500000003</v>
      </c>
      <c r="P28" s="225">
        <f t="shared" si="8"/>
        <v>6697</v>
      </c>
      <c r="Q28" s="225">
        <f t="shared" si="8"/>
        <v>3494</v>
      </c>
      <c r="R28" s="225">
        <f t="shared" si="8"/>
        <v>1010601.4925000002</v>
      </c>
      <c r="S28" s="225">
        <f t="shared" si="8"/>
        <v>9863.5935000000009</v>
      </c>
      <c r="T28" s="227">
        <f t="shared" si="8"/>
        <v>6369.5935000000009</v>
      </c>
      <c r="U28" s="227">
        <f t="shared" si="8"/>
        <v>8253</v>
      </c>
      <c r="V28" s="228">
        <f t="shared" ref="V28" si="9">R28-U28</f>
        <v>1002348.4925000002</v>
      </c>
    </row>
    <row r="29" spans="1:22" ht="15.75" thickBot="1" x14ac:dyDescent="0.3">
      <c r="A29" s="247" t="s">
        <v>45</v>
      </c>
      <c r="B29" s="248"/>
      <c r="C29" s="249"/>
      <c r="D29" s="48">
        <f>D4+D5-D28</f>
        <v>231594</v>
      </c>
      <c r="E29" s="48">
        <f t="shared" ref="E29:L29" si="10">E4+E5-E28</f>
        <v>8735</v>
      </c>
      <c r="F29" s="48">
        <f t="shared" si="10"/>
        <v>18620</v>
      </c>
      <c r="G29" s="48">
        <f t="shared" si="10"/>
        <v>1050</v>
      </c>
      <c r="H29" s="48">
        <f t="shared" si="10"/>
        <v>39700</v>
      </c>
      <c r="I29" s="48">
        <f t="shared" si="10"/>
        <v>1214</v>
      </c>
      <c r="J29" s="48">
        <f t="shared" si="10"/>
        <v>608</v>
      </c>
      <c r="K29" s="48">
        <f t="shared" si="10"/>
        <v>156</v>
      </c>
      <c r="L29" s="48">
        <f t="shared" si="10"/>
        <v>0</v>
      </c>
      <c r="M29" s="268"/>
      <c r="N29" s="268"/>
      <c r="O29" s="268"/>
      <c r="P29" s="268"/>
      <c r="Q29" s="268"/>
      <c r="R29" s="268"/>
      <c r="S29" s="268"/>
      <c r="T29" s="268"/>
      <c r="U29" s="268"/>
      <c r="V29" s="26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43" priority="59" operator="equal">
      <formula>212030016606640</formula>
    </cfRule>
  </conditionalFormatting>
  <conditionalFormatting sqref="D29 E4:E6 E28:K29">
    <cfRule type="cellIs" dxfId="642" priority="57" operator="equal">
      <formula>$E$4</formula>
    </cfRule>
    <cfRule type="cellIs" dxfId="641" priority="58" operator="equal">
      <formula>2120</formula>
    </cfRule>
  </conditionalFormatting>
  <conditionalFormatting sqref="D29:E29 F4:F6 F28:F29">
    <cfRule type="cellIs" dxfId="640" priority="55" operator="equal">
      <formula>$F$4</formula>
    </cfRule>
    <cfRule type="cellIs" dxfId="639" priority="56" operator="equal">
      <formula>300</formula>
    </cfRule>
  </conditionalFormatting>
  <conditionalFormatting sqref="G4:G6 G28:G29">
    <cfRule type="cellIs" dxfId="638" priority="53" operator="equal">
      <formula>$G$4</formula>
    </cfRule>
    <cfRule type="cellIs" dxfId="637" priority="54" operator="equal">
      <formula>1660</formula>
    </cfRule>
  </conditionalFormatting>
  <conditionalFormatting sqref="H4:H6 H28:H29">
    <cfRule type="cellIs" dxfId="636" priority="51" operator="equal">
      <formula>$H$4</formula>
    </cfRule>
    <cfRule type="cellIs" dxfId="635" priority="52" operator="equal">
      <formula>6640</formula>
    </cfRule>
  </conditionalFormatting>
  <conditionalFormatting sqref="T6:T28 U6:V6 U28">
    <cfRule type="cellIs" dxfId="634" priority="50" operator="lessThan">
      <formula>0</formula>
    </cfRule>
  </conditionalFormatting>
  <conditionalFormatting sqref="T7:T27">
    <cfRule type="cellIs" dxfId="633" priority="47" operator="lessThan">
      <formula>0</formula>
    </cfRule>
    <cfRule type="cellIs" dxfId="632" priority="48" operator="lessThan">
      <formula>0</formula>
    </cfRule>
    <cfRule type="cellIs" dxfId="631" priority="49" operator="lessThan">
      <formula>0</formula>
    </cfRule>
  </conditionalFormatting>
  <conditionalFormatting sqref="E4:E6 E28:K28">
    <cfRule type="cellIs" dxfId="630" priority="46" operator="equal">
      <formula>$E$4</formula>
    </cfRule>
  </conditionalFormatting>
  <conditionalFormatting sqref="D28:D29 D6 D4:M4">
    <cfRule type="cellIs" dxfId="629" priority="45" operator="equal">
      <formula>$D$4</formula>
    </cfRule>
  </conditionalFormatting>
  <conditionalFormatting sqref="I4:I6 I28:I29">
    <cfRule type="cellIs" dxfId="628" priority="44" operator="equal">
      <formula>$I$4</formula>
    </cfRule>
  </conditionalFormatting>
  <conditionalFormatting sqref="J4:J6 J28:J29">
    <cfRule type="cellIs" dxfId="627" priority="43" operator="equal">
      <formula>$J$4</formula>
    </cfRule>
  </conditionalFormatting>
  <conditionalFormatting sqref="K4:K6 K28:K29">
    <cfRule type="cellIs" dxfId="626" priority="42" operator="equal">
      <formula>$K$4</formula>
    </cfRule>
  </conditionalFormatting>
  <conditionalFormatting sqref="M4:M6">
    <cfRule type="cellIs" dxfId="625" priority="41" operator="equal">
      <formula>$L$4</formula>
    </cfRule>
  </conditionalFormatting>
  <conditionalFormatting sqref="T7:T28 U28">
    <cfRule type="cellIs" dxfId="624" priority="38" operator="lessThan">
      <formula>0</formula>
    </cfRule>
    <cfRule type="cellIs" dxfId="623" priority="39" operator="lessThan">
      <formula>0</formula>
    </cfRule>
    <cfRule type="cellIs" dxfId="622" priority="40" operator="lessThan">
      <formula>0</formula>
    </cfRule>
  </conditionalFormatting>
  <conditionalFormatting sqref="D5:K5">
    <cfRule type="cellIs" dxfId="621" priority="37" operator="greaterThan">
      <formula>0</formula>
    </cfRule>
  </conditionalFormatting>
  <conditionalFormatting sqref="T6:T28 U6:V6 U28">
    <cfRule type="cellIs" dxfId="620" priority="36" operator="lessThan">
      <formula>0</formula>
    </cfRule>
  </conditionalFormatting>
  <conditionalFormatting sqref="T7:T27">
    <cfRule type="cellIs" dxfId="619" priority="33" operator="lessThan">
      <formula>0</formula>
    </cfRule>
    <cfRule type="cellIs" dxfId="618" priority="34" operator="lessThan">
      <formula>0</formula>
    </cfRule>
    <cfRule type="cellIs" dxfId="617" priority="35" operator="lessThan">
      <formula>0</formula>
    </cfRule>
  </conditionalFormatting>
  <conditionalFormatting sqref="T7:T28 U28">
    <cfRule type="cellIs" dxfId="616" priority="30" operator="lessThan">
      <formula>0</formula>
    </cfRule>
    <cfRule type="cellIs" dxfId="615" priority="31" operator="lessThan">
      <formula>0</formula>
    </cfRule>
    <cfRule type="cellIs" dxfId="614" priority="32" operator="lessThan">
      <formula>0</formula>
    </cfRule>
  </conditionalFormatting>
  <conditionalFormatting sqref="D5:K5">
    <cfRule type="cellIs" dxfId="613" priority="29" operator="greaterThan">
      <formula>0</formula>
    </cfRule>
  </conditionalFormatting>
  <conditionalFormatting sqref="L4 L6 L28:L29">
    <cfRule type="cellIs" dxfId="612" priority="28" operator="equal">
      <formula>$L$4</formula>
    </cfRule>
  </conditionalFormatting>
  <conditionalFormatting sqref="D7:S7">
    <cfRule type="cellIs" dxfId="611" priority="27" operator="greaterThan">
      <formula>0</formula>
    </cfRule>
  </conditionalFormatting>
  <conditionalFormatting sqref="D9:S9">
    <cfRule type="cellIs" dxfId="610" priority="26" operator="greaterThan">
      <formula>0</formula>
    </cfRule>
  </conditionalFormatting>
  <conditionalFormatting sqref="D11:S11">
    <cfRule type="cellIs" dxfId="609" priority="25" operator="greaterThan">
      <formula>0</formula>
    </cfRule>
  </conditionalFormatting>
  <conditionalFormatting sqref="D13:S13">
    <cfRule type="cellIs" dxfId="608" priority="24" operator="greaterThan">
      <formula>0</formula>
    </cfRule>
  </conditionalFormatting>
  <conditionalFormatting sqref="D15:S15">
    <cfRule type="cellIs" dxfId="607" priority="23" operator="greaterThan">
      <formula>0</formula>
    </cfRule>
  </conditionalFormatting>
  <conditionalFormatting sqref="D17:S17">
    <cfRule type="cellIs" dxfId="606" priority="22" operator="greaterThan">
      <formula>0</formula>
    </cfRule>
  </conditionalFormatting>
  <conditionalFormatting sqref="D19:S19">
    <cfRule type="cellIs" dxfId="605" priority="21" operator="greaterThan">
      <formula>0</formula>
    </cfRule>
  </conditionalFormatting>
  <conditionalFormatting sqref="D21:S21">
    <cfRule type="cellIs" dxfId="604" priority="20" operator="greaterThan">
      <formula>0</formula>
    </cfRule>
  </conditionalFormatting>
  <conditionalFormatting sqref="D23:S23">
    <cfRule type="cellIs" dxfId="603" priority="19" operator="greaterThan">
      <formula>0</formula>
    </cfRule>
  </conditionalFormatting>
  <conditionalFormatting sqref="D25:S25">
    <cfRule type="cellIs" dxfId="602" priority="18" operator="greaterThan">
      <formula>0</formula>
    </cfRule>
  </conditionalFormatting>
  <conditionalFormatting sqref="D27:S27">
    <cfRule type="cellIs" dxfId="601" priority="17" operator="greaterThan">
      <formula>0</formula>
    </cfRule>
  </conditionalFormatting>
  <conditionalFormatting sqref="V28">
    <cfRule type="cellIs" dxfId="600" priority="8" operator="lessThan">
      <formula>0</formula>
    </cfRule>
  </conditionalFormatting>
  <conditionalFormatting sqref="V28">
    <cfRule type="cellIs" dxfId="599" priority="5" operator="lessThan">
      <formula>0</formula>
    </cfRule>
    <cfRule type="cellIs" dxfId="598" priority="6" operator="lessThan">
      <formula>0</formula>
    </cfRule>
    <cfRule type="cellIs" dxfId="597" priority="7" operator="lessThan">
      <formula>0</formula>
    </cfRule>
  </conditionalFormatting>
  <conditionalFormatting sqref="V28">
    <cfRule type="cellIs" dxfId="596" priority="4" operator="lessThan">
      <formula>0</formula>
    </cfRule>
  </conditionalFormatting>
  <conditionalFormatting sqref="V28">
    <cfRule type="cellIs" dxfId="595" priority="1" operator="lessThan">
      <formula>0</formula>
    </cfRule>
    <cfRule type="cellIs" dxfId="594" priority="2" operator="lessThan">
      <formula>0</formula>
    </cfRule>
    <cfRule type="cellIs" dxfId="593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J13" sqref="J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115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'20'!D29</f>
        <v>231594</v>
      </c>
      <c r="E4" s="2">
        <f>'20'!E29</f>
        <v>8735</v>
      </c>
      <c r="F4" s="2">
        <f>'20'!F29</f>
        <v>18620</v>
      </c>
      <c r="G4" s="2">
        <f>'20'!G29</f>
        <v>1050</v>
      </c>
      <c r="H4" s="2">
        <f>'20'!H29</f>
        <v>39700</v>
      </c>
      <c r="I4" s="2">
        <f>'20'!I29</f>
        <v>1214</v>
      </c>
      <c r="J4" s="2">
        <f>'20'!J29</f>
        <v>608</v>
      </c>
      <c r="K4" s="2">
        <f>'20'!K29</f>
        <v>156</v>
      </c>
      <c r="L4" s="2">
        <f>'20'!L29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482819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10277</v>
      </c>
      <c r="D7" s="21">
        <v>10277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11177</v>
      </c>
      <c r="N7" s="24">
        <f>D7+E7*20+F7*10+G7*9+H7*9+I7*191+J7*191+K7*182+L7*100</f>
        <v>11177</v>
      </c>
      <c r="O7" s="25">
        <f>M7*2.75%</f>
        <v>307.36750000000001</v>
      </c>
      <c r="P7" s="26">
        <v>30100</v>
      </c>
      <c r="Q7" s="26">
        <v>100</v>
      </c>
      <c r="R7" s="24">
        <f>M7-(M7*2.75%)+I7*191+J7*191+K7*182+L7*100-Q7</f>
        <v>10769.6325</v>
      </c>
      <c r="S7" s="25">
        <f>M7*0.95%</f>
        <v>106.1815</v>
      </c>
      <c r="T7" s="27">
        <f>S7-Q7</f>
        <v>6.1814999999999998</v>
      </c>
    </row>
    <row r="8" spans="1:20" ht="15.75" x14ac:dyDescent="0.25">
      <c r="A8" s="28">
        <v>2</v>
      </c>
      <c r="B8" s="20">
        <v>1908446135</v>
      </c>
      <c r="C8" s="23">
        <v>2382</v>
      </c>
      <c r="D8" s="29">
        <v>2382</v>
      </c>
      <c r="E8" s="30"/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3332</v>
      </c>
      <c r="N8" s="24">
        <f t="shared" ref="N8:N27" si="1">D8+E8*20+F8*10+G8*9+H8*9+I8*191+J8*191+K8*182+L8*100</f>
        <v>3332</v>
      </c>
      <c r="O8" s="25">
        <f t="shared" ref="O8:O27" si="2">M8*2.75%</f>
        <v>91.63</v>
      </c>
      <c r="P8" s="26"/>
      <c r="Q8" s="26">
        <v>190</v>
      </c>
      <c r="R8" s="24">
        <f t="shared" ref="R8:R27" si="3">M8-(M8*2.75%)+I8*191+J8*191+K8*182+L8*100-Q8</f>
        <v>3050.37</v>
      </c>
      <c r="S8" s="25">
        <f t="shared" ref="S8:S27" si="4">M8*0.95%</f>
        <v>31.654</v>
      </c>
      <c r="T8" s="27">
        <f t="shared" ref="T8:T27" si="5">S8-Q8</f>
        <v>-158.346</v>
      </c>
    </row>
    <row r="9" spans="1:20" ht="15.75" x14ac:dyDescent="0.25">
      <c r="A9" s="28">
        <v>3</v>
      </c>
      <c r="B9" s="20">
        <v>1908446136</v>
      </c>
      <c r="C9" s="20">
        <v>10067</v>
      </c>
      <c r="D9" s="29">
        <v>10067</v>
      </c>
      <c r="E9" s="30"/>
      <c r="F9" s="30"/>
      <c r="G9" s="30"/>
      <c r="H9" s="30">
        <v>50</v>
      </c>
      <c r="I9" s="20"/>
      <c r="J9" s="20"/>
      <c r="K9" s="20">
        <v>1</v>
      </c>
      <c r="L9" s="20"/>
      <c r="M9" s="20">
        <f t="shared" si="0"/>
        <v>10517</v>
      </c>
      <c r="N9" s="24">
        <f t="shared" si="1"/>
        <v>10699</v>
      </c>
      <c r="O9" s="25">
        <f t="shared" si="2"/>
        <v>289.21750000000003</v>
      </c>
      <c r="P9" s="26">
        <v>7500</v>
      </c>
      <c r="Q9" s="26">
        <v>120</v>
      </c>
      <c r="R9" s="24">
        <f t="shared" si="3"/>
        <v>10289.782499999999</v>
      </c>
      <c r="S9" s="25">
        <f t="shared" si="4"/>
        <v>99.911500000000004</v>
      </c>
      <c r="T9" s="27">
        <f t="shared" si="5"/>
        <v>-20.088499999999996</v>
      </c>
    </row>
    <row r="10" spans="1:20" ht="15.75" x14ac:dyDescent="0.25">
      <c r="A10" s="28">
        <v>4</v>
      </c>
      <c r="B10" s="20">
        <v>1908446137</v>
      </c>
      <c r="C10" s="20">
        <v>2109</v>
      </c>
      <c r="D10" s="29">
        <v>2109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2109</v>
      </c>
      <c r="N10" s="24">
        <f t="shared" si="1"/>
        <v>3064</v>
      </c>
      <c r="O10" s="25">
        <f t="shared" si="2"/>
        <v>57.997500000000002</v>
      </c>
      <c r="P10" s="26" t="s">
        <v>116</v>
      </c>
      <c r="Q10" s="26">
        <v>20</v>
      </c>
      <c r="R10" s="24">
        <f t="shared" si="3"/>
        <v>2986.0025000000001</v>
      </c>
      <c r="S10" s="25">
        <f t="shared" si="4"/>
        <v>20.035499999999999</v>
      </c>
      <c r="T10" s="27">
        <f t="shared" si="5"/>
        <v>3.5499999999998977E-2</v>
      </c>
    </row>
    <row r="11" spans="1:20" ht="15.75" x14ac:dyDescent="0.25">
      <c r="A11" s="28">
        <v>5</v>
      </c>
      <c r="B11" s="20">
        <v>1908446138</v>
      </c>
      <c r="C11" s="31">
        <v>411</v>
      </c>
      <c r="D11" s="29">
        <v>411</v>
      </c>
      <c r="E11" s="30"/>
      <c r="F11" s="30"/>
      <c r="G11" s="32"/>
      <c r="H11" s="30"/>
      <c r="I11" s="20">
        <v>11</v>
      </c>
      <c r="J11" s="20">
        <v>1</v>
      </c>
      <c r="K11" s="20">
        <v>1</v>
      </c>
      <c r="L11" s="20"/>
      <c r="M11" s="20">
        <f t="shared" si="0"/>
        <v>411</v>
      </c>
      <c r="N11" s="24">
        <f t="shared" si="1"/>
        <v>2885</v>
      </c>
      <c r="O11" s="25">
        <f t="shared" si="2"/>
        <v>11.3025</v>
      </c>
      <c r="P11" s="26"/>
      <c r="Q11" s="26"/>
      <c r="R11" s="24">
        <f t="shared" si="3"/>
        <v>2873.6975000000002</v>
      </c>
      <c r="S11" s="25">
        <f t="shared" si="4"/>
        <v>3.9045000000000001</v>
      </c>
      <c r="T11" s="27">
        <f t="shared" si="5"/>
        <v>3.9045000000000001</v>
      </c>
    </row>
    <row r="12" spans="1:20" ht="15.75" x14ac:dyDescent="0.25">
      <c r="A12" s="28">
        <v>6</v>
      </c>
      <c r="B12" s="20">
        <v>1908446139</v>
      </c>
      <c r="C12" s="20">
        <v>3104</v>
      </c>
      <c r="D12" s="29">
        <v>3104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3104</v>
      </c>
      <c r="N12" s="24">
        <f t="shared" si="1"/>
        <v>3104</v>
      </c>
      <c r="O12" s="25">
        <f t="shared" si="2"/>
        <v>85.36</v>
      </c>
      <c r="P12" s="26"/>
      <c r="Q12" s="26">
        <v>18</v>
      </c>
      <c r="R12" s="24">
        <f t="shared" si="3"/>
        <v>3000.64</v>
      </c>
      <c r="S12" s="25">
        <f t="shared" si="4"/>
        <v>29.488</v>
      </c>
      <c r="T12" s="27">
        <f t="shared" si="5"/>
        <v>11.488</v>
      </c>
    </row>
    <row r="13" spans="1:20" ht="15.75" x14ac:dyDescent="0.25">
      <c r="A13" s="28">
        <v>7</v>
      </c>
      <c r="B13" s="20">
        <v>1908446140</v>
      </c>
      <c r="C13" s="20">
        <v>1593</v>
      </c>
      <c r="D13" s="29">
        <v>1593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1593</v>
      </c>
      <c r="N13" s="24">
        <f t="shared" si="1"/>
        <v>1593</v>
      </c>
      <c r="O13" s="25">
        <f t="shared" si="2"/>
        <v>43.807499999999997</v>
      </c>
      <c r="P13" s="26"/>
      <c r="Q13" s="26">
        <v>15</v>
      </c>
      <c r="R13" s="24">
        <f t="shared" si="3"/>
        <v>1534.1925000000001</v>
      </c>
      <c r="S13" s="25">
        <f t="shared" si="4"/>
        <v>15.1335</v>
      </c>
      <c r="T13" s="27">
        <f t="shared" si="5"/>
        <v>0.13349999999999973</v>
      </c>
    </row>
    <row r="14" spans="1:20" ht="15.75" x14ac:dyDescent="0.25">
      <c r="A14" s="28">
        <v>8</v>
      </c>
      <c r="B14" s="20">
        <v>1908446141</v>
      </c>
      <c r="C14" s="20">
        <v>7196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4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>
        <v>10509</v>
      </c>
      <c r="D15" s="29">
        <v>10509</v>
      </c>
      <c r="E15" s="30"/>
      <c r="F15" s="30">
        <v>50</v>
      </c>
      <c r="G15" s="30"/>
      <c r="H15" s="30">
        <v>10</v>
      </c>
      <c r="I15" s="20"/>
      <c r="J15" s="20"/>
      <c r="K15" s="20"/>
      <c r="L15" s="20"/>
      <c r="M15" s="20">
        <f t="shared" si="0"/>
        <v>11099</v>
      </c>
      <c r="N15" s="24">
        <f t="shared" si="1"/>
        <v>11099</v>
      </c>
      <c r="O15" s="25">
        <f t="shared" si="2"/>
        <v>305.22250000000003</v>
      </c>
      <c r="P15" s="26">
        <v>69000</v>
      </c>
      <c r="Q15" s="26">
        <v>140</v>
      </c>
      <c r="R15" s="24">
        <f t="shared" si="3"/>
        <v>10653.7775</v>
      </c>
      <c r="S15" s="25">
        <f t="shared" si="4"/>
        <v>105.4405</v>
      </c>
      <c r="T15" s="27">
        <f t="shared" si="5"/>
        <v>-34.5595</v>
      </c>
    </row>
    <row r="16" spans="1:20" ht="15.75" x14ac:dyDescent="0.25">
      <c r="A16" s="28">
        <v>10</v>
      </c>
      <c r="B16" s="20">
        <v>1908446143</v>
      </c>
      <c r="C16" s="20">
        <v>12746</v>
      </c>
      <c r="D16" s="29">
        <v>12746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13286</v>
      </c>
      <c r="N16" s="24">
        <f t="shared" si="1"/>
        <v>13286</v>
      </c>
      <c r="O16" s="25">
        <f t="shared" si="2"/>
        <v>365.36500000000001</v>
      </c>
      <c r="P16" s="26">
        <v>22000</v>
      </c>
      <c r="Q16" s="26">
        <v>110</v>
      </c>
      <c r="R16" s="24">
        <f t="shared" si="3"/>
        <v>12810.635</v>
      </c>
      <c r="S16" s="25">
        <f t="shared" si="4"/>
        <v>126.217</v>
      </c>
      <c r="T16" s="27">
        <f t="shared" si="5"/>
        <v>16.216999999999999</v>
      </c>
    </row>
    <row r="17" spans="1:20" ht="15.75" x14ac:dyDescent="0.25">
      <c r="A17" s="28">
        <v>11</v>
      </c>
      <c r="B17" s="20">
        <v>1908446144</v>
      </c>
      <c r="C17" s="33">
        <v>4437</v>
      </c>
      <c r="D17" s="29">
        <v>4437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4437</v>
      </c>
      <c r="N17" s="24">
        <f t="shared" si="1"/>
        <v>4437</v>
      </c>
      <c r="O17" s="25">
        <f t="shared" si="2"/>
        <v>122.0175</v>
      </c>
      <c r="P17" s="26">
        <v>17000</v>
      </c>
      <c r="Q17" s="26">
        <v>60</v>
      </c>
      <c r="R17" s="24">
        <f t="shared" si="3"/>
        <v>4254.9825000000001</v>
      </c>
      <c r="S17" s="25">
        <f t="shared" si="4"/>
        <v>42.151499999999999</v>
      </c>
      <c r="T17" s="27">
        <f t="shared" si="5"/>
        <v>-17.848500000000001</v>
      </c>
    </row>
    <row r="18" spans="1:20" ht="15.75" x14ac:dyDescent="0.25">
      <c r="A18" s="28">
        <v>12</v>
      </c>
      <c r="B18" s="20">
        <v>1908446145</v>
      </c>
      <c r="C18" s="31">
        <v>6713</v>
      </c>
      <c r="D18" s="29">
        <v>6713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6713</v>
      </c>
      <c r="N18" s="24">
        <f t="shared" si="1"/>
        <v>6713</v>
      </c>
      <c r="O18" s="25">
        <f t="shared" si="2"/>
        <v>184.60749999999999</v>
      </c>
      <c r="P18" s="26">
        <v>27227</v>
      </c>
      <c r="Q18" s="26">
        <v>500</v>
      </c>
      <c r="R18" s="24">
        <f t="shared" si="3"/>
        <v>6028.3924999999999</v>
      </c>
      <c r="S18" s="25">
        <f t="shared" si="4"/>
        <v>63.773499999999999</v>
      </c>
      <c r="T18" s="27">
        <f t="shared" si="5"/>
        <v>-436.22649999999999</v>
      </c>
    </row>
    <row r="19" spans="1:20" ht="15.75" x14ac:dyDescent="0.25">
      <c r="A19" s="28">
        <v>13</v>
      </c>
      <c r="B19" s="20">
        <v>1908446146</v>
      </c>
      <c r="C19" s="20">
        <v>8081</v>
      </c>
      <c r="D19" s="29">
        <v>8081</v>
      </c>
      <c r="E19" s="30"/>
      <c r="F19" s="30"/>
      <c r="G19" s="30"/>
      <c r="H19" s="30"/>
      <c r="I19" s="20">
        <v>10</v>
      </c>
      <c r="J19" s="20"/>
      <c r="K19" s="20">
        <v>5</v>
      </c>
      <c r="L19" s="20"/>
      <c r="M19" s="20">
        <f t="shared" si="0"/>
        <v>8081</v>
      </c>
      <c r="N19" s="24">
        <f t="shared" si="1"/>
        <v>10901</v>
      </c>
      <c r="O19" s="25">
        <f t="shared" si="2"/>
        <v>222.22749999999999</v>
      </c>
      <c r="P19" s="26">
        <v>14000</v>
      </c>
      <c r="Q19" s="26">
        <v>170</v>
      </c>
      <c r="R19" s="24">
        <f t="shared" si="3"/>
        <v>10508.772499999999</v>
      </c>
      <c r="S19" s="25">
        <f t="shared" si="4"/>
        <v>76.769499999999994</v>
      </c>
      <c r="T19" s="27">
        <f t="shared" si="5"/>
        <v>-93.230500000000006</v>
      </c>
    </row>
    <row r="20" spans="1:20" ht="15.75" x14ac:dyDescent="0.25">
      <c r="A20" s="28">
        <v>14</v>
      </c>
      <c r="B20" s="20">
        <v>1908446147</v>
      </c>
      <c r="C20" s="20">
        <v>6478</v>
      </c>
      <c r="D20" s="29">
        <v>6478</v>
      </c>
      <c r="E20" s="30"/>
      <c r="F20" s="30"/>
      <c r="G20" s="30"/>
      <c r="H20" s="30"/>
      <c r="I20" s="20">
        <v>8</v>
      </c>
      <c r="J20" s="20"/>
      <c r="K20" s="20"/>
      <c r="L20" s="20"/>
      <c r="M20" s="20">
        <f t="shared" si="0"/>
        <v>6478</v>
      </c>
      <c r="N20" s="24">
        <f t="shared" si="1"/>
        <v>8006</v>
      </c>
      <c r="O20" s="25">
        <f t="shared" si="2"/>
        <v>178.14500000000001</v>
      </c>
      <c r="P20" s="26">
        <v>16000</v>
      </c>
      <c r="Q20" s="26">
        <v>118</v>
      </c>
      <c r="R20" s="24">
        <f t="shared" si="3"/>
        <v>7709.8549999999996</v>
      </c>
      <c r="S20" s="25">
        <f t="shared" si="4"/>
        <v>61.540999999999997</v>
      </c>
      <c r="T20" s="27">
        <f t="shared" si="5"/>
        <v>-56.459000000000003</v>
      </c>
    </row>
    <row r="21" spans="1:20" ht="15.75" x14ac:dyDescent="0.25">
      <c r="A21" s="28">
        <v>15</v>
      </c>
      <c r="B21" s="20">
        <v>1908446148</v>
      </c>
      <c r="C21" s="20">
        <v>3551</v>
      </c>
      <c r="D21" s="29">
        <v>3551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0"/>
        <v>3551</v>
      </c>
      <c r="N21" s="24">
        <f t="shared" si="1"/>
        <v>3742</v>
      </c>
      <c r="O21" s="25">
        <f t="shared" si="2"/>
        <v>97.652500000000003</v>
      </c>
      <c r="P21" s="26"/>
      <c r="Q21" s="26">
        <v>20</v>
      </c>
      <c r="R21" s="24">
        <f t="shared" si="3"/>
        <v>3624.3474999999999</v>
      </c>
      <c r="S21" s="25">
        <f t="shared" si="4"/>
        <v>33.734499999999997</v>
      </c>
      <c r="T21" s="27">
        <f t="shared" si="5"/>
        <v>13.734499999999997</v>
      </c>
    </row>
    <row r="22" spans="1:20" ht="15.75" x14ac:dyDescent="0.25">
      <c r="A22" s="28">
        <v>16</v>
      </c>
      <c r="B22" s="20">
        <v>1908446149</v>
      </c>
      <c r="C22" s="34">
        <v>9563</v>
      </c>
      <c r="D22" s="29">
        <v>9563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10013</v>
      </c>
      <c r="N22" s="24">
        <f t="shared" si="1"/>
        <v>10013</v>
      </c>
      <c r="O22" s="25">
        <f t="shared" si="2"/>
        <v>275.35750000000002</v>
      </c>
      <c r="P22" s="26"/>
      <c r="Q22" s="26">
        <v>500</v>
      </c>
      <c r="R22" s="24">
        <f t="shared" si="3"/>
        <v>9237.6424999999999</v>
      </c>
      <c r="S22" s="25">
        <f t="shared" si="4"/>
        <v>95.123499999999993</v>
      </c>
      <c r="T22" s="27">
        <f t="shared" si="5"/>
        <v>-404.87650000000002</v>
      </c>
    </row>
    <row r="23" spans="1:20" ht="15.75" x14ac:dyDescent="0.25">
      <c r="A23" s="28">
        <v>17</v>
      </c>
      <c r="B23" s="20">
        <v>1908446150</v>
      </c>
      <c r="C23" s="20">
        <v>5628</v>
      </c>
      <c r="D23" s="35">
        <v>5628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5628</v>
      </c>
      <c r="N23" s="24">
        <f t="shared" si="1"/>
        <v>5628</v>
      </c>
      <c r="O23" s="25">
        <f t="shared" si="2"/>
        <v>154.77000000000001</v>
      </c>
      <c r="P23" s="26">
        <v>51185</v>
      </c>
      <c r="Q23" s="26">
        <v>60</v>
      </c>
      <c r="R23" s="24">
        <f t="shared" si="3"/>
        <v>5413.23</v>
      </c>
      <c r="S23" s="25">
        <f t="shared" si="4"/>
        <v>53.466000000000001</v>
      </c>
      <c r="T23" s="27">
        <f t="shared" si="5"/>
        <v>-6.5339999999999989</v>
      </c>
    </row>
    <row r="24" spans="1:20" ht="15.75" x14ac:dyDescent="0.25">
      <c r="A24" s="28">
        <v>18</v>
      </c>
      <c r="B24" s="20">
        <v>1908446151</v>
      </c>
      <c r="C24" s="20">
        <v>10793</v>
      </c>
      <c r="D24" s="29">
        <v>10793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10793</v>
      </c>
      <c r="N24" s="24">
        <f t="shared" si="1"/>
        <v>11557</v>
      </c>
      <c r="O24" s="25">
        <f t="shared" si="2"/>
        <v>296.8075</v>
      </c>
      <c r="P24" s="26">
        <v>2000</v>
      </c>
      <c r="Q24" s="26">
        <v>100</v>
      </c>
      <c r="R24" s="24">
        <f t="shared" si="3"/>
        <v>11160.192499999999</v>
      </c>
      <c r="S24" s="25">
        <f t="shared" si="4"/>
        <v>102.5335</v>
      </c>
      <c r="T24" s="27">
        <f t="shared" si="5"/>
        <v>2.5335000000000036</v>
      </c>
    </row>
    <row r="25" spans="1:20" ht="15.75" x14ac:dyDescent="0.25">
      <c r="A25" s="28">
        <v>19</v>
      </c>
      <c r="B25" s="20">
        <v>1908446152</v>
      </c>
      <c r="C25" s="20">
        <v>6017</v>
      </c>
      <c r="D25" s="29">
        <v>6017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6017</v>
      </c>
      <c r="N25" s="24">
        <f t="shared" si="1"/>
        <v>6017</v>
      </c>
      <c r="O25" s="25">
        <f t="shared" si="2"/>
        <v>165.4675</v>
      </c>
      <c r="P25" s="26"/>
      <c r="Q25" s="26">
        <v>61</v>
      </c>
      <c r="R25" s="24">
        <f t="shared" si="3"/>
        <v>5790.5325000000003</v>
      </c>
      <c r="S25" s="25">
        <f t="shared" si="4"/>
        <v>57.161499999999997</v>
      </c>
      <c r="T25" s="27">
        <f t="shared" si="5"/>
        <v>-3.8385000000000034</v>
      </c>
    </row>
    <row r="26" spans="1:20" ht="15.75" x14ac:dyDescent="0.25">
      <c r="A26" s="28">
        <v>70</v>
      </c>
      <c r="B26" s="20">
        <v>1908446153</v>
      </c>
      <c r="C26" s="36">
        <v>8267</v>
      </c>
      <c r="D26" s="29">
        <v>8267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8267</v>
      </c>
      <c r="N26" s="24">
        <f t="shared" si="1"/>
        <v>8267</v>
      </c>
      <c r="O26" s="25">
        <f t="shared" si="2"/>
        <v>227.3425</v>
      </c>
      <c r="P26" s="26">
        <v>3000</v>
      </c>
      <c r="Q26" s="26">
        <v>39</v>
      </c>
      <c r="R26" s="24">
        <f t="shared" si="3"/>
        <v>8000.6575000000003</v>
      </c>
      <c r="S26" s="25">
        <f t="shared" si="4"/>
        <v>78.536500000000004</v>
      </c>
      <c r="T26" s="27">
        <f t="shared" si="5"/>
        <v>39.536500000000004</v>
      </c>
    </row>
    <row r="27" spans="1:20" ht="16.5" customHeight="1" thickBot="1" x14ac:dyDescent="0.35">
      <c r="A27" s="28">
        <v>21</v>
      </c>
      <c r="B27" s="20">
        <v>1908446154</v>
      </c>
      <c r="C27" s="20">
        <v>4320</v>
      </c>
      <c r="D27" s="37">
        <v>4320</v>
      </c>
      <c r="E27" s="38">
        <v>50</v>
      </c>
      <c r="F27" s="39">
        <v>50</v>
      </c>
      <c r="G27" s="39"/>
      <c r="H27" s="39">
        <v>150</v>
      </c>
      <c r="I27" s="31">
        <v>20</v>
      </c>
      <c r="J27" s="31"/>
      <c r="K27" s="31"/>
      <c r="L27" s="31"/>
      <c r="M27" s="31">
        <f t="shared" si="0"/>
        <v>7170</v>
      </c>
      <c r="N27" s="40">
        <f t="shared" si="1"/>
        <v>10990</v>
      </c>
      <c r="O27" s="25">
        <f t="shared" si="2"/>
        <v>197.17500000000001</v>
      </c>
      <c r="P27" s="41">
        <v>50000</v>
      </c>
      <c r="Q27" s="41">
        <v>100</v>
      </c>
      <c r="R27" s="24">
        <f t="shared" si="3"/>
        <v>10692.825000000001</v>
      </c>
      <c r="S27" s="42">
        <f t="shared" si="4"/>
        <v>68.114999999999995</v>
      </c>
      <c r="T27" s="43">
        <f t="shared" si="5"/>
        <v>-31.885000000000005</v>
      </c>
    </row>
    <row r="28" spans="1:20" ht="16.5" thickBot="1" x14ac:dyDescent="0.3">
      <c r="A28" s="244" t="s">
        <v>44</v>
      </c>
      <c r="B28" s="245"/>
      <c r="C28" s="246"/>
      <c r="D28" s="45">
        <f t="shared" ref="D28:E28" si="6">SUM(D7:D27)</f>
        <v>134242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470</v>
      </c>
      <c r="I28" s="45">
        <f t="shared" si="7"/>
        <v>59</v>
      </c>
      <c r="J28" s="45">
        <f t="shared" si="7"/>
        <v>1</v>
      </c>
      <c r="K28" s="45">
        <f t="shared" si="7"/>
        <v>7</v>
      </c>
      <c r="L28" s="45">
        <f t="shared" si="7"/>
        <v>0</v>
      </c>
      <c r="M28" s="45">
        <f t="shared" si="7"/>
        <v>140972</v>
      </c>
      <c r="N28" s="45">
        <f t="shared" si="7"/>
        <v>153706</v>
      </c>
      <c r="O28" s="46">
        <f t="shared" si="7"/>
        <v>3876.7300000000009</v>
      </c>
      <c r="P28" s="45">
        <f t="shared" si="7"/>
        <v>309012</v>
      </c>
      <c r="Q28" s="45">
        <f t="shared" si="7"/>
        <v>2441</v>
      </c>
      <c r="R28" s="45">
        <f t="shared" si="7"/>
        <v>147388.26999999999</v>
      </c>
      <c r="S28" s="45">
        <f t="shared" si="7"/>
        <v>1339.2340000000002</v>
      </c>
      <c r="T28" s="47">
        <f t="shared" si="7"/>
        <v>-1101.7660000000003</v>
      </c>
    </row>
    <row r="29" spans="1:20" ht="15.75" thickBot="1" x14ac:dyDescent="0.3">
      <c r="A29" s="247" t="s">
        <v>45</v>
      </c>
      <c r="B29" s="248"/>
      <c r="C29" s="249"/>
      <c r="D29" s="48">
        <f>D4+D5-D28</f>
        <v>580171</v>
      </c>
      <c r="E29" s="48">
        <f>E4+E5-E28</f>
        <v>8685</v>
      </c>
      <c r="F29" s="48">
        <f t="shared" ref="F29:L29" si="8">F4+F5-F28</f>
        <v>18470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E4:H6 D28:K29">
    <cfRule type="cellIs" dxfId="592" priority="47" operator="equal">
      <formula>212030016606640</formula>
    </cfRule>
  </conditionalFormatting>
  <conditionalFormatting sqref="E4:E6 D28:K29">
    <cfRule type="cellIs" dxfId="591" priority="45" operator="equal">
      <formula>$E$4</formula>
    </cfRule>
    <cfRule type="cellIs" dxfId="590" priority="46" operator="equal">
      <formula>2120</formula>
    </cfRule>
  </conditionalFormatting>
  <conditionalFormatting sqref="D29:E29 F4:F6 F28:F29">
    <cfRule type="cellIs" dxfId="589" priority="43" operator="equal">
      <formula>$F$4</formula>
    </cfRule>
    <cfRule type="cellIs" dxfId="588" priority="44" operator="equal">
      <formula>300</formula>
    </cfRule>
  </conditionalFormatting>
  <conditionalFormatting sqref="G4:G6 G28:G29">
    <cfRule type="cellIs" dxfId="587" priority="41" operator="equal">
      <formula>$G$4</formula>
    </cfRule>
    <cfRule type="cellIs" dxfId="586" priority="42" operator="equal">
      <formula>1660</formula>
    </cfRule>
  </conditionalFormatting>
  <conditionalFormatting sqref="H4:H6 H28:H29">
    <cfRule type="cellIs" dxfId="585" priority="39" operator="equal">
      <formula>$H$4</formula>
    </cfRule>
    <cfRule type="cellIs" dxfId="584" priority="40" operator="equal">
      <formula>6640</formula>
    </cfRule>
  </conditionalFormatting>
  <conditionalFormatting sqref="T6:T28">
    <cfRule type="cellIs" dxfId="583" priority="38" operator="lessThan">
      <formula>0</formula>
    </cfRule>
  </conditionalFormatting>
  <conditionalFormatting sqref="T7:T27">
    <cfRule type="cellIs" dxfId="582" priority="35" operator="lessThan">
      <formula>0</formula>
    </cfRule>
    <cfRule type="cellIs" dxfId="581" priority="36" operator="lessThan">
      <formula>0</formula>
    </cfRule>
    <cfRule type="cellIs" dxfId="580" priority="37" operator="lessThan">
      <formula>0</formula>
    </cfRule>
  </conditionalFormatting>
  <conditionalFormatting sqref="E4:E6 D28:K28">
    <cfRule type="cellIs" dxfId="579" priority="34" operator="equal">
      <formula>$E$4</formula>
    </cfRule>
  </conditionalFormatting>
  <conditionalFormatting sqref="D29 D6 D4:M4">
    <cfRule type="cellIs" dxfId="578" priority="33" operator="equal">
      <formula>$D$4</formula>
    </cfRule>
  </conditionalFormatting>
  <conditionalFormatting sqref="I4:I6 I28:I29">
    <cfRule type="cellIs" dxfId="577" priority="32" operator="equal">
      <formula>$I$4</formula>
    </cfRule>
  </conditionalFormatting>
  <conditionalFormatting sqref="J4:J6 J28:J29">
    <cfRule type="cellIs" dxfId="576" priority="31" operator="equal">
      <formula>$J$4</formula>
    </cfRule>
  </conditionalFormatting>
  <conditionalFormatting sqref="K4:K6 K28:K29">
    <cfRule type="cellIs" dxfId="575" priority="30" operator="equal">
      <formula>$K$4</formula>
    </cfRule>
  </conditionalFormatting>
  <conditionalFormatting sqref="M4:M6">
    <cfRule type="cellIs" dxfId="574" priority="29" operator="equal">
      <formula>$L$4</formula>
    </cfRule>
  </conditionalFormatting>
  <conditionalFormatting sqref="T7:T28">
    <cfRule type="cellIs" dxfId="573" priority="26" operator="lessThan">
      <formula>0</formula>
    </cfRule>
    <cfRule type="cellIs" dxfId="572" priority="27" operator="lessThan">
      <formula>0</formula>
    </cfRule>
    <cfRule type="cellIs" dxfId="571" priority="28" operator="lessThan">
      <formula>0</formula>
    </cfRule>
  </conditionalFormatting>
  <conditionalFormatting sqref="D5:K5">
    <cfRule type="cellIs" dxfId="570" priority="25" operator="greaterThan">
      <formula>0</formula>
    </cfRule>
  </conditionalFormatting>
  <conditionalFormatting sqref="T6:T28">
    <cfRule type="cellIs" dxfId="569" priority="24" operator="lessThan">
      <formula>0</formula>
    </cfRule>
  </conditionalFormatting>
  <conditionalFormatting sqref="T7:T27">
    <cfRule type="cellIs" dxfId="568" priority="21" operator="lessThan">
      <formula>0</formula>
    </cfRule>
    <cfRule type="cellIs" dxfId="567" priority="22" operator="lessThan">
      <formula>0</formula>
    </cfRule>
    <cfRule type="cellIs" dxfId="566" priority="23" operator="lessThan">
      <formula>0</formula>
    </cfRule>
  </conditionalFormatting>
  <conditionalFormatting sqref="T7:T28">
    <cfRule type="cellIs" dxfId="565" priority="18" operator="lessThan">
      <formula>0</formula>
    </cfRule>
    <cfRule type="cellIs" dxfId="564" priority="19" operator="lessThan">
      <formula>0</formula>
    </cfRule>
    <cfRule type="cellIs" dxfId="563" priority="20" operator="lessThan">
      <formula>0</formula>
    </cfRule>
  </conditionalFormatting>
  <conditionalFormatting sqref="D5:K5">
    <cfRule type="cellIs" dxfId="562" priority="17" operator="greaterThan">
      <formula>0</formula>
    </cfRule>
  </conditionalFormatting>
  <conditionalFormatting sqref="L4 L6 L28:L29">
    <cfRule type="cellIs" dxfId="561" priority="16" operator="equal">
      <formula>$L$4</formula>
    </cfRule>
  </conditionalFormatting>
  <conditionalFormatting sqref="D7:S7">
    <cfRule type="cellIs" dxfId="560" priority="15" operator="greaterThan">
      <formula>0</formula>
    </cfRule>
  </conditionalFormatting>
  <conditionalFormatting sqref="D9:S9">
    <cfRule type="cellIs" dxfId="559" priority="14" operator="greaterThan">
      <formula>0</formula>
    </cfRule>
  </conditionalFormatting>
  <conditionalFormatting sqref="D11:S11">
    <cfRule type="cellIs" dxfId="558" priority="13" operator="greaterThan">
      <formula>0</formula>
    </cfRule>
  </conditionalFormatting>
  <conditionalFormatting sqref="D13:S13">
    <cfRule type="cellIs" dxfId="557" priority="12" operator="greaterThan">
      <formula>0</formula>
    </cfRule>
  </conditionalFormatting>
  <conditionalFormatting sqref="D15:S15">
    <cfRule type="cellIs" dxfId="556" priority="11" operator="greaterThan">
      <formula>0</formula>
    </cfRule>
  </conditionalFormatting>
  <conditionalFormatting sqref="D17:S17">
    <cfRule type="cellIs" dxfId="555" priority="10" operator="greaterThan">
      <formula>0</formula>
    </cfRule>
  </conditionalFormatting>
  <conditionalFormatting sqref="D19:S19">
    <cfRule type="cellIs" dxfId="554" priority="9" operator="greaterThan">
      <formula>0</formula>
    </cfRule>
  </conditionalFormatting>
  <conditionalFormatting sqref="D21:S21">
    <cfRule type="cellIs" dxfId="553" priority="8" operator="greaterThan">
      <formula>0</formula>
    </cfRule>
  </conditionalFormatting>
  <conditionalFormatting sqref="D23:S23">
    <cfRule type="cellIs" dxfId="552" priority="7" operator="greaterThan">
      <formula>0</formula>
    </cfRule>
  </conditionalFormatting>
  <conditionalFormatting sqref="D25:S25">
    <cfRule type="cellIs" dxfId="551" priority="6" operator="greaterThan">
      <formula>0</formula>
    </cfRule>
  </conditionalFormatting>
  <conditionalFormatting sqref="D27:S27">
    <cfRule type="cellIs" dxfId="550" priority="5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117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'21'!D29</f>
        <v>580171</v>
      </c>
      <c r="E4" s="2">
        <f>'21'!E29</f>
        <v>8685</v>
      </c>
      <c r="F4" s="2">
        <f>'21'!F29</f>
        <v>18470</v>
      </c>
      <c r="G4" s="2">
        <f>'21'!G29</f>
        <v>1050</v>
      </c>
      <c r="H4" s="2">
        <f>'21'!H29</f>
        <v>39230</v>
      </c>
      <c r="I4" s="2">
        <f>'21'!I29</f>
        <v>1155</v>
      </c>
      <c r="J4" s="2">
        <f>'21'!J29</f>
        <v>607</v>
      </c>
      <c r="K4" s="2">
        <f>'21'!K29</f>
        <v>149</v>
      </c>
      <c r="L4" s="2">
        <f>'21'!L29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14027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>
        <v>3</v>
      </c>
      <c r="K7" s="23">
        <v>4</v>
      </c>
      <c r="L7" s="23"/>
      <c r="M7" s="20">
        <f>D7+E7*20+F7*10+G7*9+H7*9</f>
        <v>7000</v>
      </c>
      <c r="N7" s="24">
        <f>D7+E7*20+F7*10+G7*9+H7*9+I7*191+J7*191+K7*182+L7*100</f>
        <v>8301</v>
      </c>
      <c r="O7" s="25">
        <f>M7*2.75%</f>
        <v>192.5</v>
      </c>
      <c r="P7" s="26">
        <v>-2338</v>
      </c>
      <c r="Q7" s="26">
        <v>80</v>
      </c>
      <c r="R7" s="24">
        <f>M7-(M7*2.75%)+I7*191+J7*191+K7*182+L7*100-Q7</f>
        <v>8028.5</v>
      </c>
      <c r="S7" s="25">
        <f>M7*0.95%</f>
        <v>66.5</v>
      </c>
      <c r="T7" s="27">
        <f>S7-Q7</f>
        <v>-13.5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3361</v>
      </c>
      <c r="E8" s="30"/>
      <c r="F8" s="30"/>
      <c r="G8" s="30"/>
      <c r="H8" s="30"/>
      <c r="I8" s="20">
        <v>20</v>
      </c>
      <c r="J8" s="20">
        <v>1</v>
      </c>
      <c r="K8" s="20">
        <v>5</v>
      </c>
      <c r="L8" s="20"/>
      <c r="M8" s="20">
        <f t="shared" ref="M8:M27" si="0">D8+E8*20+F8*10+G8*9+H8*9</f>
        <v>3361</v>
      </c>
      <c r="N8" s="24">
        <f t="shared" ref="N8:N27" si="1">D8+E8*20+F8*10+G8*9+H8*9+I8*191+J8*191+K8*182+L8*100</f>
        <v>8282</v>
      </c>
      <c r="O8" s="25">
        <f t="shared" ref="O8:O27" si="2">M8*2.75%</f>
        <v>92.427499999999995</v>
      </c>
      <c r="P8" s="26">
        <v>500</v>
      </c>
      <c r="Q8" s="26">
        <v>80</v>
      </c>
      <c r="R8" s="24">
        <f t="shared" ref="R8:R27" si="3">M8-(M8*2.75%)+I8*191+J8*191+K8*182+L8*100-Q8</f>
        <v>8109.5725000000002</v>
      </c>
      <c r="S8" s="25">
        <f t="shared" ref="S8:S27" si="4">M8*0.95%</f>
        <v>31.929500000000001</v>
      </c>
      <c r="T8" s="27">
        <f t="shared" ref="T8:T27" si="5">S8-Q8</f>
        <v>-48.070499999999996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9408</v>
      </c>
      <c r="E9" s="30">
        <v>50</v>
      </c>
      <c r="F9" s="30">
        <v>20</v>
      </c>
      <c r="G9" s="30"/>
      <c r="H9" s="30">
        <v>120</v>
      </c>
      <c r="I9" s="20">
        <v>2</v>
      </c>
      <c r="J9" s="20"/>
      <c r="K9" s="20">
        <v>2</v>
      </c>
      <c r="L9" s="20"/>
      <c r="M9" s="20">
        <f t="shared" si="0"/>
        <v>11688</v>
      </c>
      <c r="N9" s="24">
        <f t="shared" si="1"/>
        <v>12434</v>
      </c>
      <c r="O9" s="25">
        <f t="shared" si="2"/>
        <v>321.42</v>
      </c>
      <c r="P9" s="26">
        <v>2000</v>
      </c>
      <c r="Q9" s="26">
        <v>132</v>
      </c>
      <c r="R9" s="24">
        <f t="shared" si="3"/>
        <v>11980.58</v>
      </c>
      <c r="S9" s="25">
        <f t="shared" si="4"/>
        <v>111.036</v>
      </c>
      <c r="T9" s="27">
        <f t="shared" si="5"/>
        <v>-20.963999999999999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2946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2946</v>
      </c>
      <c r="N10" s="24">
        <f t="shared" si="1"/>
        <v>4092</v>
      </c>
      <c r="O10" s="25">
        <f t="shared" si="2"/>
        <v>81.015000000000001</v>
      </c>
      <c r="P10" s="26"/>
      <c r="Q10" s="26">
        <v>26</v>
      </c>
      <c r="R10" s="24">
        <f t="shared" si="3"/>
        <v>3984.9850000000001</v>
      </c>
      <c r="S10" s="25">
        <f t="shared" si="4"/>
        <v>27.986999999999998</v>
      </c>
      <c r="T10" s="27">
        <f t="shared" si="5"/>
        <v>1.9869999999999983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>
        <v>250</v>
      </c>
      <c r="I11" s="20"/>
      <c r="J11" s="20"/>
      <c r="K11" s="20"/>
      <c r="L11" s="20"/>
      <c r="M11" s="20">
        <f t="shared" si="0"/>
        <v>3792</v>
      </c>
      <c r="N11" s="24">
        <f t="shared" si="1"/>
        <v>3792</v>
      </c>
      <c r="O11" s="25">
        <f t="shared" si="2"/>
        <v>104.28</v>
      </c>
      <c r="P11" s="26"/>
      <c r="Q11" s="26"/>
      <c r="R11" s="24">
        <f t="shared" si="3"/>
        <v>3687.72</v>
      </c>
      <c r="S11" s="25">
        <f t="shared" si="4"/>
        <v>36.024000000000001</v>
      </c>
      <c r="T11" s="27">
        <f t="shared" si="5"/>
        <v>36.024000000000001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3235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3235</v>
      </c>
      <c r="N13" s="24">
        <f t="shared" si="1"/>
        <v>3235</v>
      </c>
      <c r="O13" s="25">
        <f t="shared" si="2"/>
        <v>88.962500000000006</v>
      </c>
      <c r="P13" s="26"/>
      <c r="Q13" s="26">
        <v>35</v>
      </c>
      <c r="R13" s="24">
        <f t="shared" si="3"/>
        <v>3111.0374999999999</v>
      </c>
      <c r="S13" s="25">
        <f t="shared" si="4"/>
        <v>30.732499999999998</v>
      </c>
      <c r="T13" s="27">
        <f t="shared" si="5"/>
        <v>-4.2675000000000018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10094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10094</v>
      </c>
      <c r="N14" s="24">
        <f t="shared" si="1"/>
        <v>10094</v>
      </c>
      <c r="O14" s="25">
        <f t="shared" si="2"/>
        <v>277.58499999999998</v>
      </c>
      <c r="P14" s="26">
        <v>6998</v>
      </c>
      <c r="Q14" s="26">
        <v>164</v>
      </c>
      <c r="R14" s="24">
        <f t="shared" si="3"/>
        <v>9652.4150000000009</v>
      </c>
      <c r="S14" s="25">
        <f t="shared" si="4"/>
        <v>95.893000000000001</v>
      </c>
      <c r="T14" s="27">
        <f t="shared" si="5"/>
        <v>-68.106999999999999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11488</v>
      </c>
      <c r="E15" s="30">
        <v>20</v>
      </c>
      <c r="F15" s="30">
        <v>40</v>
      </c>
      <c r="G15" s="30">
        <v>20</v>
      </c>
      <c r="H15" s="30">
        <v>50</v>
      </c>
      <c r="I15" s="20"/>
      <c r="J15" s="20"/>
      <c r="K15" s="20"/>
      <c r="L15" s="20"/>
      <c r="M15" s="20">
        <f t="shared" si="0"/>
        <v>12918</v>
      </c>
      <c r="N15" s="24">
        <f t="shared" si="1"/>
        <v>12918</v>
      </c>
      <c r="O15" s="25">
        <f t="shared" si="2"/>
        <v>355.245</v>
      </c>
      <c r="P15" s="26">
        <v>15190</v>
      </c>
      <c r="Q15" s="26">
        <v>140</v>
      </c>
      <c r="R15" s="24">
        <f t="shared" si="3"/>
        <v>12422.754999999999</v>
      </c>
      <c r="S15" s="25">
        <f t="shared" si="4"/>
        <v>122.721</v>
      </c>
      <c r="T15" s="27">
        <f t="shared" si="5"/>
        <v>-17.278999999999996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3393</v>
      </c>
      <c r="E16" s="30"/>
      <c r="F16" s="30"/>
      <c r="G16" s="30">
        <v>200</v>
      </c>
      <c r="H16" s="30">
        <v>100</v>
      </c>
      <c r="I16" s="20"/>
      <c r="J16" s="20"/>
      <c r="K16" s="20">
        <v>2</v>
      </c>
      <c r="L16" s="20"/>
      <c r="M16" s="20">
        <f t="shared" si="0"/>
        <v>6093</v>
      </c>
      <c r="N16" s="24">
        <f t="shared" si="1"/>
        <v>6457</v>
      </c>
      <c r="O16" s="25">
        <f t="shared" si="2"/>
        <v>167.5575</v>
      </c>
      <c r="P16" s="26">
        <v>5500</v>
      </c>
      <c r="Q16" s="26">
        <v>54</v>
      </c>
      <c r="R16" s="24">
        <f t="shared" si="3"/>
        <v>6235.4425000000001</v>
      </c>
      <c r="S16" s="25">
        <f t="shared" si="4"/>
        <v>57.883499999999998</v>
      </c>
      <c r="T16" s="27">
        <f t="shared" si="5"/>
        <v>3.883499999999998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2465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2465</v>
      </c>
      <c r="N17" s="24">
        <f t="shared" si="1"/>
        <v>2465</v>
      </c>
      <c r="O17" s="25">
        <f t="shared" si="2"/>
        <v>67.787499999999994</v>
      </c>
      <c r="P17" s="26">
        <v>15000</v>
      </c>
      <c r="Q17" s="26">
        <v>47</v>
      </c>
      <c r="R17" s="24">
        <f t="shared" si="3"/>
        <v>2350.2125000000001</v>
      </c>
      <c r="S17" s="25">
        <f t="shared" si="4"/>
        <v>23.4175</v>
      </c>
      <c r="T17" s="27">
        <f t="shared" si="5"/>
        <v>-23.5825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8020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8020</v>
      </c>
      <c r="N18" s="24">
        <f t="shared" si="1"/>
        <v>8020</v>
      </c>
      <c r="O18" s="25">
        <f t="shared" si="2"/>
        <v>220.55</v>
      </c>
      <c r="P18" s="26"/>
      <c r="Q18" s="26">
        <v>100</v>
      </c>
      <c r="R18" s="24">
        <f t="shared" si="3"/>
        <v>7699.45</v>
      </c>
      <c r="S18" s="25">
        <f t="shared" si="4"/>
        <v>76.19</v>
      </c>
      <c r="T18" s="27">
        <f t="shared" si="5"/>
        <v>-23.810000000000002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12759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12759</v>
      </c>
      <c r="N19" s="24">
        <f t="shared" si="1"/>
        <v>12759</v>
      </c>
      <c r="O19" s="25">
        <f t="shared" si="2"/>
        <v>350.8725</v>
      </c>
      <c r="P19" s="26">
        <v>3000</v>
      </c>
      <c r="Q19" s="26">
        <v>570</v>
      </c>
      <c r="R19" s="24">
        <f t="shared" si="3"/>
        <v>11838.127500000001</v>
      </c>
      <c r="S19" s="25">
        <f t="shared" si="4"/>
        <v>121.2105</v>
      </c>
      <c r="T19" s="27">
        <f t="shared" si="5"/>
        <v>-448.78949999999998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6581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6581</v>
      </c>
      <c r="N20" s="24">
        <f t="shared" si="1"/>
        <v>7536</v>
      </c>
      <c r="O20" s="25">
        <f t="shared" si="2"/>
        <v>180.97749999999999</v>
      </c>
      <c r="P20" s="26">
        <v>1000</v>
      </c>
      <c r="Q20" s="26">
        <v>120</v>
      </c>
      <c r="R20" s="24">
        <f t="shared" si="3"/>
        <v>7235.0225</v>
      </c>
      <c r="S20" s="25">
        <f t="shared" si="4"/>
        <v>62.519500000000001</v>
      </c>
      <c r="T20" s="27">
        <f t="shared" si="5"/>
        <v>-57.480499999999999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4459</v>
      </c>
      <c r="E21" s="30"/>
      <c r="F21" s="30">
        <v>30</v>
      </c>
      <c r="G21" s="30"/>
      <c r="H21" s="30">
        <v>20</v>
      </c>
      <c r="I21" s="20"/>
      <c r="J21" s="20"/>
      <c r="K21" s="20"/>
      <c r="L21" s="20"/>
      <c r="M21" s="20">
        <f t="shared" si="0"/>
        <v>4939</v>
      </c>
      <c r="N21" s="24">
        <f t="shared" si="1"/>
        <v>4939</v>
      </c>
      <c r="O21" s="25">
        <f t="shared" si="2"/>
        <v>135.82249999999999</v>
      </c>
      <c r="P21" s="26">
        <v>280</v>
      </c>
      <c r="Q21" s="26">
        <v>23</v>
      </c>
      <c r="R21" s="24">
        <f t="shared" si="3"/>
        <v>4780.1774999999998</v>
      </c>
      <c r="S21" s="25">
        <f t="shared" si="4"/>
        <v>46.920499999999997</v>
      </c>
      <c r="T21" s="27">
        <f t="shared" si="5"/>
        <v>23.920499999999997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12853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12853</v>
      </c>
      <c r="N22" s="24">
        <f t="shared" si="1"/>
        <v>12853</v>
      </c>
      <c r="O22" s="25">
        <f t="shared" si="2"/>
        <v>353.45749999999998</v>
      </c>
      <c r="P22" s="26">
        <v>1000</v>
      </c>
      <c r="Q22" s="26">
        <v>150</v>
      </c>
      <c r="R22" s="24">
        <f t="shared" si="3"/>
        <v>12349.5425</v>
      </c>
      <c r="S22" s="25">
        <f t="shared" si="4"/>
        <v>122.1035</v>
      </c>
      <c r="T22" s="27">
        <f t="shared" si="5"/>
        <v>-27.896500000000003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5447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5447</v>
      </c>
      <c r="N23" s="24">
        <f t="shared" si="1"/>
        <v>5447</v>
      </c>
      <c r="O23" s="25">
        <f t="shared" si="2"/>
        <v>149.79249999999999</v>
      </c>
      <c r="P23" s="26"/>
      <c r="Q23" s="26">
        <v>50</v>
      </c>
      <c r="R23" s="24">
        <f t="shared" si="3"/>
        <v>5247.2075000000004</v>
      </c>
      <c r="S23" s="25">
        <f t="shared" si="4"/>
        <v>51.746499999999997</v>
      </c>
      <c r="T23" s="27">
        <f t="shared" si="5"/>
        <v>1.7464999999999975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17784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17784</v>
      </c>
      <c r="N24" s="24">
        <f t="shared" si="1"/>
        <v>17784</v>
      </c>
      <c r="O24" s="25">
        <f t="shared" si="2"/>
        <v>489.06</v>
      </c>
      <c r="P24" s="26">
        <v>3000</v>
      </c>
      <c r="Q24" s="26">
        <v>125</v>
      </c>
      <c r="R24" s="24">
        <f t="shared" si="3"/>
        <v>17169.939999999999</v>
      </c>
      <c r="S24" s="25">
        <f t="shared" si="4"/>
        <v>168.94800000000001</v>
      </c>
      <c r="T24" s="27">
        <f t="shared" si="5"/>
        <v>43.948000000000008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4372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4372</v>
      </c>
      <c r="N25" s="24">
        <f t="shared" si="1"/>
        <v>4372</v>
      </c>
      <c r="O25" s="25">
        <f t="shared" si="2"/>
        <v>120.23</v>
      </c>
      <c r="P25" s="26">
        <v>10000</v>
      </c>
      <c r="Q25" s="26">
        <v>42</v>
      </c>
      <c r="R25" s="24">
        <f t="shared" si="3"/>
        <v>4209.7700000000004</v>
      </c>
      <c r="S25" s="25">
        <f t="shared" si="4"/>
        <v>41.533999999999999</v>
      </c>
      <c r="T25" s="27">
        <f t="shared" si="5"/>
        <v>-0.46600000000000108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9915</v>
      </c>
      <c r="E26" s="29"/>
      <c r="F26" s="30"/>
      <c r="G26" s="30"/>
      <c r="H26" s="30"/>
      <c r="I26" s="20"/>
      <c r="J26" s="20"/>
      <c r="K26" s="20">
        <v>5</v>
      </c>
      <c r="L26" s="20"/>
      <c r="M26" s="20">
        <f t="shared" si="0"/>
        <v>9915</v>
      </c>
      <c r="N26" s="24">
        <f t="shared" si="1"/>
        <v>10825</v>
      </c>
      <c r="O26" s="25">
        <f t="shared" si="2"/>
        <v>272.66250000000002</v>
      </c>
      <c r="P26" s="26"/>
      <c r="Q26" s="26">
        <v>90</v>
      </c>
      <c r="R26" s="24">
        <f t="shared" si="3"/>
        <v>10462.3375</v>
      </c>
      <c r="S26" s="25">
        <f t="shared" si="4"/>
        <v>94.192499999999995</v>
      </c>
      <c r="T26" s="27">
        <f t="shared" si="5"/>
        <v>4.1924999999999955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9255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9255</v>
      </c>
      <c r="N27" s="40">
        <f t="shared" si="1"/>
        <v>9255</v>
      </c>
      <c r="O27" s="25">
        <f t="shared" si="2"/>
        <v>254.51249999999999</v>
      </c>
      <c r="P27" s="41">
        <v>18000</v>
      </c>
      <c r="Q27" s="41">
        <v>100</v>
      </c>
      <c r="R27" s="24">
        <f t="shared" si="3"/>
        <v>8900.4874999999993</v>
      </c>
      <c r="S27" s="42">
        <f t="shared" si="4"/>
        <v>87.922499999999999</v>
      </c>
      <c r="T27" s="43">
        <f t="shared" si="5"/>
        <v>-12.077500000000001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148967</v>
      </c>
      <c r="E28" s="45">
        <f t="shared" si="6"/>
        <v>70</v>
      </c>
      <c r="F28" s="45">
        <f t="shared" ref="F28:T28" si="7">SUM(F7:F27)</f>
        <v>90</v>
      </c>
      <c r="G28" s="45">
        <f t="shared" si="7"/>
        <v>220</v>
      </c>
      <c r="H28" s="45">
        <f t="shared" si="7"/>
        <v>540</v>
      </c>
      <c r="I28" s="45">
        <f t="shared" si="7"/>
        <v>33</v>
      </c>
      <c r="J28" s="45">
        <f t="shared" si="7"/>
        <v>4</v>
      </c>
      <c r="K28" s="45">
        <f t="shared" si="7"/>
        <v>18</v>
      </c>
      <c r="L28" s="45">
        <f t="shared" si="7"/>
        <v>0</v>
      </c>
      <c r="M28" s="45">
        <f t="shared" si="7"/>
        <v>158107</v>
      </c>
      <c r="N28" s="45">
        <f t="shared" si="7"/>
        <v>168450</v>
      </c>
      <c r="O28" s="46">
        <f t="shared" si="7"/>
        <v>4347.9425000000001</v>
      </c>
      <c r="P28" s="45">
        <f t="shared" si="7"/>
        <v>79130</v>
      </c>
      <c r="Q28" s="45">
        <f t="shared" si="7"/>
        <v>2146</v>
      </c>
      <c r="R28" s="45">
        <f t="shared" si="7"/>
        <v>161956.05749999997</v>
      </c>
      <c r="S28" s="45">
        <f t="shared" si="7"/>
        <v>1502.0165</v>
      </c>
      <c r="T28" s="47">
        <f t="shared" si="7"/>
        <v>-643.98350000000005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445231</v>
      </c>
      <c r="E29" s="48">
        <f t="shared" ref="E29:L29" si="8">E4+E5-E28</f>
        <v>8615</v>
      </c>
      <c r="F29" s="48">
        <f t="shared" si="8"/>
        <v>18380</v>
      </c>
      <c r="G29" s="48">
        <f t="shared" si="8"/>
        <v>830</v>
      </c>
      <c r="H29" s="48">
        <f t="shared" si="8"/>
        <v>38690</v>
      </c>
      <c r="I29" s="48">
        <f t="shared" si="8"/>
        <v>1122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49" priority="43" operator="equal">
      <formula>212030016606640</formula>
    </cfRule>
  </conditionalFormatting>
  <conditionalFormatting sqref="D29 E4:E6 E28:K29">
    <cfRule type="cellIs" dxfId="548" priority="41" operator="equal">
      <formula>$E$4</formula>
    </cfRule>
    <cfRule type="cellIs" dxfId="547" priority="42" operator="equal">
      <formula>2120</formula>
    </cfRule>
  </conditionalFormatting>
  <conditionalFormatting sqref="D29:E29 F4:F6 F28:F29">
    <cfRule type="cellIs" dxfId="546" priority="39" operator="equal">
      <formula>$F$4</formula>
    </cfRule>
    <cfRule type="cellIs" dxfId="545" priority="40" operator="equal">
      <formula>300</formula>
    </cfRule>
  </conditionalFormatting>
  <conditionalFormatting sqref="G4:G6 G28:G29">
    <cfRule type="cellIs" dxfId="544" priority="37" operator="equal">
      <formula>$G$4</formula>
    </cfRule>
    <cfRule type="cellIs" dxfId="543" priority="38" operator="equal">
      <formula>1660</formula>
    </cfRule>
  </conditionalFormatting>
  <conditionalFormatting sqref="H4:H6 H28:H29">
    <cfRule type="cellIs" dxfId="542" priority="35" operator="equal">
      <formula>$H$4</formula>
    </cfRule>
    <cfRule type="cellIs" dxfId="541" priority="36" operator="equal">
      <formula>6640</formula>
    </cfRule>
  </conditionalFormatting>
  <conditionalFormatting sqref="T6:T28">
    <cfRule type="cellIs" dxfId="540" priority="34" operator="lessThan">
      <formula>0</formula>
    </cfRule>
  </conditionalFormatting>
  <conditionalFormatting sqref="T7:T27">
    <cfRule type="cellIs" dxfId="539" priority="31" operator="lessThan">
      <formula>0</formula>
    </cfRule>
    <cfRule type="cellIs" dxfId="538" priority="32" operator="lessThan">
      <formula>0</formula>
    </cfRule>
    <cfRule type="cellIs" dxfId="537" priority="33" operator="lessThan">
      <formula>0</formula>
    </cfRule>
  </conditionalFormatting>
  <conditionalFormatting sqref="E4:E6 E28:K28">
    <cfRule type="cellIs" dxfId="536" priority="30" operator="equal">
      <formula>$E$4</formula>
    </cfRule>
  </conditionalFormatting>
  <conditionalFormatting sqref="D28:D29 D6 D4:M4">
    <cfRule type="cellIs" dxfId="535" priority="29" operator="equal">
      <formula>$D$4</formula>
    </cfRule>
  </conditionalFormatting>
  <conditionalFormatting sqref="I4:I6 I28:I29">
    <cfRule type="cellIs" dxfId="534" priority="28" operator="equal">
      <formula>$I$4</formula>
    </cfRule>
  </conditionalFormatting>
  <conditionalFormatting sqref="J4:J6 J28:J29">
    <cfRule type="cellIs" dxfId="533" priority="27" operator="equal">
      <formula>$J$4</formula>
    </cfRule>
  </conditionalFormatting>
  <conditionalFormatting sqref="K4:K6 K28:K29">
    <cfRule type="cellIs" dxfId="532" priority="26" operator="equal">
      <formula>$K$4</formula>
    </cfRule>
  </conditionalFormatting>
  <conditionalFormatting sqref="M4:M6">
    <cfRule type="cellIs" dxfId="531" priority="25" operator="equal">
      <formula>$L$4</formula>
    </cfRule>
  </conditionalFormatting>
  <conditionalFormatting sqref="T7:T28">
    <cfRule type="cellIs" dxfId="530" priority="22" operator="lessThan">
      <formula>0</formula>
    </cfRule>
    <cfRule type="cellIs" dxfId="529" priority="23" operator="lessThan">
      <formula>0</formula>
    </cfRule>
    <cfRule type="cellIs" dxfId="528" priority="24" operator="lessThan">
      <formula>0</formula>
    </cfRule>
  </conditionalFormatting>
  <conditionalFormatting sqref="D5:K5">
    <cfRule type="cellIs" dxfId="527" priority="21" operator="greaterThan">
      <formula>0</formula>
    </cfRule>
  </conditionalFormatting>
  <conditionalFormatting sqref="T6:T28">
    <cfRule type="cellIs" dxfId="526" priority="20" operator="lessThan">
      <formula>0</formula>
    </cfRule>
  </conditionalFormatting>
  <conditionalFormatting sqref="T7:T27">
    <cfRule type="cellIs" dxfId="525" priority="17" operator="lessThan">
      <formula>0</formula>
    </cfRule>
    <cfRule type="cellIs" dxfId="524" priority="18" operator="lessThan">
      <formula>0</formula>
    </cfRule>
    <cfRule type="cellIs" dxfId="523" priority="19" operator="lessThan">
      <formula>0</formula>
    </cfRule>
  </conditionalFormatting>
  <conditionalFormatting sqref="T7:T28">
    <cfRule type="cellIs" dxfId="522" priority="14" operator="lessThan">
      <formula>0</formula>
    </cfRule>
    <cfRule type="cellIs" dxfId="521" priority="15" operator="lessThan">
      <formula>0</formula>
    </cfRule>
    <cfRule type="cellIs" dxfId="520" priority="16" operator="lessThan">
      <formula>0</formula>
    </cfRule>
  </conditionalFormatting>
  <conditionalFormatting sqref="D5:K5">
    <cfRule type="cellIs" dxfId="519" priority="13" operator="greaterThan">
      <formula>0</formula>
    </cfRule>
  </conditionalFormatting>
  <conditionalFormatting sqref="L4 L6 L28:L29">
    <cfRule type="cellIs" dxfId="518" priority="12" operator="equal">
      <formula>$L$4</formula>
    </cfRule>
  </conditionalFormatting>
  <conditionalFormatting sqref="D7:S7">
    <cfRule type="cellIs" dxfId="517" priority="11" operator="greaterThan">
      <formula>0</formula>
    </cfRule>
  </conditionalFormatting>
  <conditionalFormatting sqref="D9:S9">
    <cfRule type="cellIs" dxfId="516" priority="10" operator="greaterThan">
      <formula>0</formula>
    </cfRule>
  </conditionalFormatting>
  <conditionalFormatting sqref="D11:S11">
    <cfRule type="cellIs" dxfId="515" priority="9" operator="greaterThan">
      <formula>0</formula>
    </cfRule>
  </conditionalFormatting>
  <conditionalFormatting sqref="D13:S13">
    <cfRule type="cellIs" dxfId="514" priority="8" operator="greaterThan">
      <formula>0</formula>
    </cfRule>
  </conditionalFormatting>
  <conditionalFormatting sqref="D15:S15">
    <cfRule type="cellIs" dxfId="513" priority="7" operator="greaterThan">
      <formula>0</formula>
    </cfRule>
  </conditionalFormatting>
  <conditionalFormatting sqref="D17:S17">
    <cfRule type="cellIs" dxfId="512" priority="6" operator="greaterThan">
      <formula>0</formula>
    </cfRule>
  </conditionalFormatting>
  <conditionalFormatting sqref="D19:S19">
    <cfRule type="cellIs" dxfId="511" priority="5" operator="greaterThan">
      <formula>0</formula>
    </cfRule>
  </conditionalFormatting>
  <conditionalFormatting sqref="D21:S21">
    <cfRule type="cellIs" dxfId="510" priority="4" operator="greaterThan">
      <formula>0</formula>
    </cfRule>
  </conditionalFormatting>
  <conditionalFormatting sqref="D23:S23">
    <cfRule type="cellIs" dxfId="509" priority="3" operator="greaterThan">
      <formula>0</formula>
    </cfRule>
  </conditionalFormatting>
  <conditionalFormatting sqref="D25:S25">
    <cfRule type="cellIs" dxfId="508" priority="2" operator="greaterThan">
      <formula>0</formula>
    </cfRule>
  </conditionalFormatting>
  <conditionalFormatting sqref="D27:S27">
    <cfRule type="cellIs" dxfId="507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118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'22'!D29</f>
        <v>445231</v>
      </c>
      <c r="E4" s="2">
        <f>'22'!E29</f>
        <v>8615</v>
      </c>
      <c r="F4" s="2">
        <f>'22'!F29</f>
        <v>18380</v>
      </c>
      <c r="G4" s="2">
        <f>'22'!G29</f>
        <v>830</v>
      </c>
      <c r="H4" s="2">
        <f>'22'!H29</f>
        <v>38690</v>
      </c>
      <c r="I4" s="2">
        <f>'22'!I29</f>
        <v>1122</v>
      </c>
      <c r="J4" s="2">
        <f>'22'!J29</f>
        <v>603</v>
      </c>
      <c r="K4" s="2">
        <f>'22'!K29</f>
        <v>131</v>
      </c>
      <c r="L4" s="2">
        <f>'22'!L29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6470</v>
      </c>
      <c r="N8" s="24">
        <f t="shared" ref="N8:N27" si="1">D8+E8*20+F8*10+G8*9+H8*9+I8*191+J8*191+K8*182+L8*100</f>
        <v>6470</v>
      </c>
      <c r="O8" s="25">
        <f t="shared" ref="O8:O27" si="2">M8*2.75%</f>
        <v>177.92500000000001</v>
      </c>
      <c r="P8" s="26"/>
      <c r="Q8" s="26">
        <v>62</v>
      </c>
      <c r="R8" s="24">
        <f t="shared" ref="R8:R27" si="3">M8-(M8*2.75%)+I8*191+J8*191+K8*182+L8*100-Q8</f>
        <v>6230.0749999999998</v>
      </c>
      <c r="S8" s="25">
        <f t="shared" ref="S8:S27" si="4">M8*0.95%</f>
        <v>61.464999999999996</v>
      </c>
      <c r="T8" s="27">
        <f t="shared" ref="T8:T27" si="5">S8-Q8</f>
        <v>-0.53500000000000369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14812</v>
      </c>
      <c r="E9" s="30">
        <v>20</v>
      </c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16702</v>
      </c>
      <c r="N9" s="24">
        <f t="shared" si="1"/>
        <v>16702</v>
      </c>
      <c r="O9" s="25">
        <f t="shared" si="2"/>
        <v>459.30500000000001</v>
      </c>
      <c r="P9" s="26">
        <v>2500</v>
      </c>
      <c r="Q9" s="26">
        <v>143</v>
      </c>
      <c r="R9" s="24">
        <f t="shared" si="3"/>
        <v>16099.695</v>
      </c>
      <c r="S9" s="25">
        <f t="shared" si="4"/>
        <v>158.66899999999998</v>
      </c>
      <c r="T9" s="27">
        <f t="shared" si="5"/>
        <v>15.668999999999983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2994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3444</v>
      </c>
      <c r="N10" s="24">
        <f t="shared" si="1"/>
        <v>4017</v>
      </c>
      <c r="O10" s="25">
        <f t="shared" si="2"/>
        <v>94.71</v>
      </c>
      <c r="P10" s="26"/>
      <c r="Q10" s="26">
        <v>22</v>
      </c>
      <c r="R10" s="24">
        <f t="shared" si="3"/>
        <v>3900.29</v>
      </c>
      <c r="S10" s="25">
        <f t="shared" si="4"/>
        <v>32.717999999999996</v>
      </c>
      <c r="T10" s="27">
        <f t="shared" si="5"/>
        <v>10.717999999999996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1337</v>
      </c>
      <c r="N11" s="24">
        <f t="shared" si="1"/>
        <v>1337</v>
      </c>
      <c r="O11" s="25">
        <f t="shared" si="2"/>
        <v>36.767499999999998</v>
      </c>
      <c r="P11" s="26"/>
      <c r="Q11" s="26"/>
      <c r="R11" s="24">
        <f t="shared" si="3"/>
        <v>1300.2325000000001</v>
      </c>
      <c r="S11" s="25">
        <f t="shared" si="4"/>
        <v>12.701499999999999</v>
      </c>
      <c r="T11" s="27">
        <f t="shared" si="5"/>
        <v>12.701499999999999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5689</v>
      </c>
      <c r="N12" s="24">
        <f t="shared" si="1"/>
        <v>5689</v>
      </c>
      <c r="O12" s="25">
        <f t="shared" si="2"/>
        <v>156.44749999999999</v>
      </c>
      <c r="P12" s="26"/>
      <c r="Q12" s="26">
        <v>32</v>
      </c>
      <c r="R12" s="24">
        <f t="shared" si="3"/>
        <v>5500.5524999999998</v>
      </c>
      <c r="S12" s="25">
        <f t="shared" si="4"/>
        <v>54.045499999999997</v>
      </c>
      <c r="T12" s="27">
        <f t="shared" si="5"/>
        <v>22.045499999999997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3626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3626</v>
      </c>
      <c r="N13" s="24">
        <f t="shared" si="1"/>
        <v>3626</v>
      </c>
      <c r="O13" s="25">
        <f t="shared" si="2"/>
        <v>99.715000000000003</v>
      </c>
      <c r="P13" s="26"/>
      <c r="Q13" s="26">
        <v>36</v>
      </c>
      <c r="R13" s="24">
        <f t="shared" si="3"/>
        <v>3490.2849999999999</v>
      </c>
      <c r="S13" s="25">
        <f t="shared" si="4"/>
        <v>34.446999999999996</v>
      </c>
      <c r="T13" s="27">
        <f t="shared" si="5"/>
        <v>-1.5530000000000044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10364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14864</v>
      </c>
      <c r="N14" s="24">
        <f t="shared" si="1"/>
        <v>17729</v>
      </c>
      <c r="O14" s="25">
        <f t="shared" si="2"/>
        <v>408.76</v>
      </c>
      <c r="P14" s="26"/>
      <c r="Q14" s="26">
        <v>150</v>
      </c>
      <c r="R14" s="24">
        <f t="shared" si="3"/>
        <v>17170.239999999998</v>
      </c>
      <c r="S14" s="25">
        <f t="shared" si="4"/>
        <v>141.208</v>
      </c>
      <c r="T14" s="27">
        <f t="shared" si="5"/>
        <v>-8.7920000000000016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13093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13093</v>
      </c>
      <c r="N15" s="24">
        <f t="shared" si="1"/>
        <v>13475</v>
      </c>
      <c r="O15" s="25">
        <f t="shared" si="2"/>
        <v>360.0575</v>
      </c>
      <c r="P15" s="26"/>
      <c r="Q15" s="26">
        <v>140</v>
      </c>
      <c r="R15" s="24">
        <f t="shared" si="3"/>
        <v>12974.942499999999</v>
      </c>
      <c r="S15" s="25">
        <f t="shared" si="4"/>
        <v>124.3835</v>
      </c>
      <c r="T15" s="27">
        <f t="shared" si="5"/>
        <v>-15.616500000000002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24</v>
      </c>
      <c r="R16" s="24">
        <f t="shared" si="3"/>
        <v>2475.3249999999998</v>
      </c>
      <c r="S16" s="25">
        <f t="shared" si="4"/>
        <v>24.414999999999999</v>
      </c>
      <c r="T16" s="27">
        <f t="shared" si="5"/>
        <v>0.41499999999999915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2512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2512</v>
      </c>
      <c r="N17" s="24">
        <f t="shared" si="1"/>
        <v>2512</v>
      </c>
      <c r="O17" s="25">
        <f t="shared" si="2"/>
        <v>69.08</v>
      </c>
      <c r="P17" s="26">
        <v>4000</v>
      </c>
      <c r="Q17" s="26">
        <v>42</v>
      </c>
      <c r="R17" s="24">
        <f t="shared" si="3"/>
        <v>2400.92</v>
      </c>
      <c r="S17" s="25">
        <f t="shared" si="4"/>
        <v>23.864000000000001</v>
      </c>
      <c r="T17" s="27">
        <f t="shared" si="5"/>
        <v>-18.135999999999999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5143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5143</v>
      </c>
      <c r="N19" s="24">
        <f t="shared" si="1"/>
        <v>5143</v>
      </c>
      <c r="O19" s="25">
        <f t="shared" si="2"/>
        <v>141.4325</v>
      </c>
      <c r="P19" s="26">
        <v>2000</v>
      </c>
      <c r="Q19" s="26">
        <v>120</v>
      </c>
      <c r="R19" s="24">
        <f t="shared" si="3"/>
        <v>4881.5675000000001</v>
      </c>
      <c r="S19" s="25">
        <f t="shared" si="4"/>
        <v>48.858499999999999</v>
      </c>
      <c r="T19" s="27">
        <f t="shared" si="5"/>
        <v>-71.141500000000008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3246</v>
      </c>
      <c r="E21" s="30">
        <v>50</v>
      </c>
      <c r="F21" s="30">
        <v>70</v>
      </c>
      <c r="G21" s="30"/>
      <c r="H21" s="30"/>
      <c r="I21" s="20"/>
      <c r="J21" s="20"/>
      <c r="K21" s="20"/>
      <c r="L21" s="20"/>
      <c r="M21" s="20">
        <f t="shared" si="0"/>
        <v>4946</v>
      </c>
      <c r="N21" s="24">
        <f t="shared" si="1"/>
        <v>4946</v>
      </c>
      <c r="O21" s="25">
        <f t="shared" si="2"/>
        <v>136.01500000000001</v>
      </c>
      <c r="P21" s="26"/>
      <c r="Q21" s="26">
        <v>46</v>
      </c>
      <c r="R21" s="24">
        <f>M21-(M21*2.75%)+I21*191+J21*191+K21*182+L21*100-Q21</f>
        <v>4763.9849999999997</v>
      </c>
      <c r="S21" s="25">
        <f t="shared" si="4"/>
        <v>46.987000000000002</v>
      </c>
      <c r="T21" s="27">
        <f t="shared" si="5"/>
        <v>0.98700000000000188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11229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11229</v>
      </c>
      <c r="N22" s="24">
        <f t="shared" si="1"/>
        <v>11229</v>
      </c>
      <c r="O22" s="25">
        <f t="shared" si="2"/>
        <v>308.79750000000001</v>
      </c>
      <c r="P22" s="26">
        <v>500</v>
      </c>
      <c r="Q22" s="26">
        <v>100</v>
      </c>
      <c r="R22" s="24">
        <f t="shared" si="3"/>
        <v>10820.202499999999</v>
      </c>
      <c r="S22" s="25">
        <f t="shared" si="4"/>
        <v>106.6755</v>
      </c>
      <c r="T22" s="27">
        <f t="shared" si="5"/>
        <v>6.6754999999999995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4368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4368</v>
      </c>
      <c r="N23" s="24">
        <f t="shared" si="1"/>
        <v>4368</v>
      </c>
      <c r="O23" s="25">
        <f t="shared" si="2"/>
        <v>120.12</v>
      </c>
      <c r="P23" s="26"/>
      <c r="Q23" s="26">
        <v>40</v>
      </c>
      <c r="R23" s="24">
        <f t="shared" si="3"/>
        <v>4207.88</v>
      </c>
      <c r="S23" s="25">
        <f t="shared" si="4"/>
        <v>41.496000000000002</v>
      </c>
      <c r="T23" s="27">
        <f t="shared" si="5"/>
        <v>1.4960000000000022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16549</v>
      </c>
      <c r="E24" s="30"/>
      <c r="F24" s="30">
        <v>100</v>
      </c>
      <c r="G24" s="30"/>
      <c r="H24" s="30">
        <v>120</v>
      </c>
      <c r="I24" s="20"/>
      <c r="J24" s="20"/>
      <c r="K24" s="20"/>
      <c r="L24" s="20"/>
      <c r="M24" s="20">
        <f t="shared" si="0"/>
        <v>18629</v>
      </c>
      <c r="N24" s="24">
        <f t="shared" si="1"/>
        <v>18629</v>
      </c>
      <c r="O24" s="25">
        <f t="shared" si="2"/>
        <v>512.29750000000001</v>
      </c>
      <c r="P24" s="26">
        <v>1000</v>
      </c>
      <c r="Q24" s="26">
        <v>116</v>
      </c>
      <c r="R24" s="24">
        <f t="shared" si="3"/>
        <v>18000.702499999999</v>
      </c>
      <c r="S24" s="25">
        <f t="shared" si="4"/>
        <v>176.97549999999998</v>
      </c>
      <c r="T24" s="27">
        <f t="shared" si="5"/>
        <v>60.975499999999982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>
        <v>250</v>
      </c>
      <c r="G25" s="30"/>
      <c r="H25" s="30">
        <v>250</v>
      </c>
      <c r="I25" s="20"/>
      <c r="J25" s="20"/>
      <c r="K25" s="20"/>
      <c r="L25" s="20"/>
      <c r="M25" s="20">
        <f t="shared" si="0"/>
        <v>12565</v>
      </c>
      <c r="N25" s="24">
        <f t="shared" si="1"/>
        <v>12565</v>
      </c>
      <c r="O25" s="25">
        <f t="shared" si="2"/>
        <v>345.53750000000002</v>
      </c>
      <c r="P25" s="26">
        <v>14000</v>
      </c>
      <c r="Q25" s="26">
        <v>78</v>
      </c>
      <c r="R25" s="24">
        <f t="shared" si="3"/>
        <v>12141.4625</v>
      </c>
      <c r="S25" s="25">
        <f t="shared" si="4"/>
        <v>119.36749999999999</v>
      </c>
      <c r="T25" s="27">
        <f t="shared" si="5"/>
        <v>41.367499999999993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>
        <v>1000</v>
      </c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2159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2159</v>
      </c>
      <c r="N27" s="40">
        <f t="shared" si="1"/>
        <v>2159</v>
      </c>
      <c r="O27" s="25">
        <f t="shared" si="2"/>
        <v>59.372500000000002</v>
      </c>
      <c r="P27" s="41"/>
      <c r="Q27" s="41"/>
      <c r="R27" s="24">
        <f t="shared" si="3"/>
        <v>2099.6275000000001</v>
      </c>
      <c r="S27" s="42">
        <f t="shared" si="4"/>
        <v>20.5105</v>
      </c>
      <c r="T27" s="43">
        <f t="shared" si="5"/>
        <v>20.5105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121032</v>
      </c>
      <c r="E28" s="45">
        <f t="shared" si="6"/>
        <v>70</v>
      </c>
      <c r="F28" s="45">
        <f t="shared" ref="F28:T28" si="7">SUM(F7:F27)</f>
        <v>470</v>
      </c>
      <c r="G28" s="45">
        <f t="shared" si="7"/>
        <v>0</v>
      </c>
      <c r="H28" s="45">
        <f t="shared" si="7"/>
        <v>1030</v>
      </c>
      <c r="I28" s="45">
        <f t="shared" si="7"/>
        <v>20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136402</v>
      </c>
      <c r="N28" s="45">
        <f t="shared" si="7"/>
        <v>140222</v>
      </c>
      <c r="O28" s="46">
        <f t="shared" si="7"/>
        <v>3751.0549999999998</v>
      </c>
      <c r="P28" s="45">
        <f t="shared" si="7"/>
        <v>25000</v>
      </c>
      <c r="Q28" s="45">
        <f t="shared" si="7"/>
        <v>1151</v>
      </c>
      <c r="R28" s="45">
        <f t="shared" si="7"/>
        <v>135319.94500000001</v>
      </c>
      <c r="S28" s="45">
        <f t="shared" si="7"/>
        <v>1295.8190000000002</v>
      </c>
      <c r="T28" s="47">
        <f t="shared" si="7"/>
        <v>144.81899999999993</v>
      </c>
    </row>
    <row r="29" spans="1:20" ht="15.75" thickBot="1" x14ac:dyDescent="0.3">
      <c r="A29" s="247" t="s">
        <v>45</v>
      </c>
      <c r="B29" s="248"/>
      <c r="C29" s="249"/>
      <c r="D29" s="48">
        <f>D4+D5-D28</f>
        <v>531991</v>
      </c>
      <c r="E29" s="48">
        <f t="shared" ref="E29:L29" si="8">E4+E5-E28</f>
        <v>8545</v>
      </c>
      <c r="F29" s="48">
        <f t="shared" si="8"/>
        <v>17910</v>
      </c>
      <c r="G29" s="48">
        <f t="shared" si="8"/>
        <v>830</v>
      </c>
      <c r="H29" s="48">
        <f t="shared" si="8"/>
        <v>37660</v>
      </c>
      <c r="I29" s="48">
        <f t="shared" si="8"/>
        <v>1102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06" priority="43" operator="equal">
      <formula>212030016606640</formula>
    </cfRule>
  </conditionalFormatting>
  <conditionalFormatting sqref="D29 E4:E6 E28:K29">
    <cfRule type="cellIs" dxfId="505" priority="41" operator="equal">
      <formula>$E$4</formula>
    </cfRule>
    <cfRule type="cellIs" dxfId="504" priority="42" operator="equal">
      <formula>2120</formula>
    </cfRule>
  </conditionalFormatting>
  <conditionalFormatting sqref="D29:E29 F4:F6 F28:F29">
    <cfRule type="cellIs" dxfId="503" priority="39" operator="equal">
      <formula>$F$4</formula>
    </cfRule>
    <cfRule type="cellIs" dxfId="502" priority="40" operator="equal">
      <formula>300</formula>
    </cfRule>
  </conditionalFormatting>
  <conditionalFormatting sqref="G4:G6 G28:G29">
    <cfRule type="cellIs" dxfId="501" priority="37" operator="equal">
      <formula>$G$4</formula>
    </cfRule>
    <cfRule type="cellIs" dxfId="500" priority="38" operator="equal">
      <formula>1660</formula>
    </cfRule>
  </conditionalFormatting>
  <conditionalFormatting sqref="H4:H6 H28:H29">
    <cfRule type="cellIs" dxfId="499" priority="35" operator="equal">
      <formula>$H$4</formula>
    </cfRule>
    <cfRule type="cellIs" dxfId="498" priority="36" operator="equal">
      <formula>6640</formula>
    </cfRule>
  </conditionalFormatting>
  <conditionalFormatting sqref="T6:T28">
    <cfRule type="cellIs" dxfId="497" priority="34" operator="lessThan">
      <formula>0</formula>
    </cfRule>
  </conditionalFormatting>
  <conditionalFormatting sqref="T7:T27">
    <cfRule type="cellIs" dxfId="496" priority="31" operator="lessThan">
      <formula>0</formula>
    </cfRule>
    <cfRule type="cellIs" dxfId="495" priority="32" operator="lessThan">
      <formula>0</formula>
    </cfRule>
    <cfRule type="cellIs" dxfId="494" priority="33" operator="lessThan">
      <formula>0</formula>
    </cfRule>
  </conditionalFormatting>
  <conditionalFormatting sqref="E4:E6 E28:K28">
    <cfRule type="cellIs" dxfId="493" priority="30" operator="equal">
      <formula>$E$4</formula>
    </cfRule>
  </conditionalFormatting>
  <conditionalFormatting sqref="D28:D29 D6 D4:M4">
    <cfRule type="cellIs" dxfId="492" priority="29" operator="equal">
      <formula>$D$4</formula>
    </cfRule>
  </conditionalFormatting>
  <conditionalFormatting sqref="I4:I6 I28:I29">
    <cfRule type="cellIs" dxfId="491" priority="28" operator="equal">
      <formula>$I$4</formula>
    </cfRule>
  </conditionalFormatting>
  <conditionalFormatting sqref="J4:J6 J28:J29">
    <cfRule type="cellIs" dxfId="490" priority="27" operator="equal">
      <formula>$J$4</formula>
    </cfRule>
  </conditionalFormatting>
  <conditionalFormatting sqref="K4:K6 K28:K29">
    <cfRule type="cellIs" dxfId="489" priority="26" operator="equal">
      <formula>$K$4</formula>
    </cfRule>
  </conditionalFormatting>
  <conditionalFormatting sqref="M4:M6">
    <cfRule type="cellIs" dxfId="488" priority="25" operator="equal">
      <formula>$L$4</formula>
    </cfRule>
  </conditionalFormatting>
  <conditionalFormatting sqref="T7:T28">
    <cfRule type="cellIs" dxfId="487" priority="22" operator="lessThan">
      <formula>0</formula>
    </cfRule>
    <cfRule type="cellIs" dxfId="486" priority="23" operator="lessThan">
      <formula>0</formula>
    </cfRule>
    <cfRule type="cellIs" dxfId="485" priority="24" operator="lessThan">
      <formula>0</formula>
    </cfRule>
  </conditionalFormatting>
  <conditionalFormatting sqref="D5:K5">
    <cfRule type="cellIs" dxfId="484" priority="21" operator="greaterThan">
      <formula>0</formula>
    </cfRule>
  </conditionalFormatting>
  <conditionalFormatting sqref="T6:T28">
    <cfRule type="cellIs" dxfId="483" priority="20" operator="lessThan">
      <formula>0</formula>
    </cfRule>
  </conditionalFormatting>
  <conditionalFormatting sqref="T7:T27">
    <cfRule type="cellIs" dxfId="482" priority="17" operator="lessThan">
      <formula>0</formula>
    </cfRule>
    <cfRule type="cellIs" dxfId="481" priority="18" operator="lessThan">
      <formula>0</formula>
    </cfRule>
    <cfRule type="cellIs" dxfId="480" priority="19" operator="lessThan">
      <formula>0</formula>
    </cfRule>
  </conditionalFormatting>
  <conditionalFormatting sqref="T7:T28">
    <cfRule type="cellIs" dxfId="479" priority="14" operator="lessThan">
      <formula>0</formula>
    </cfRule>
    <cfRule type="cellIs" dxfId="478" priority="15" operator="lessThan">
      <formula>0</formula>
    </cfRule>
    <cfRule type="cellIs" dxfId="477" priority="16" operator="lessThan">
      <formula>0</formula>
    </cfRule>
  </conditionalFormatting>
  <conditionalFormatting sqref="D5:K5">
    <cfRule type="cellIs" dxfId="476" priority="13" operator="greaterThan">
      <formula>0</formula>
    </cfRule>
  </conditionalFormatting>
  <conditionalFormatting sqref="L4 L6 L28:L29">
    <cfRule type="cellIs" dxfId="475" priority="12" operator="equal">
      <formula>$L$4</formula>
    </cfRule>
  </conditionalFormatting>
  <conditionalFormatting sqref="D7:S7">
    <cfRule type="cellIs" dxfId="474" priority="11" operator="greaterThan">
      <formula>0</formula>
    </cfRule>
  </conditionalFormatting>
  <conditionalFormatting sqref="D9:S9">
    <cfRule type="cellIs" dxfId="473" priority="10" operator="greaterThan">
      <formula>0</formula>
    </cfRule>
  </conditionalFormatting>
  <conditionalFormatting sqref="D11:S11">
    <cfRule type="cellIs" dxfId="472" priority="9" operator="greaterThan">
      <formula>0</formula>
    </cfRule>
  </conditionalFormatting>
  <conditionalFormatting sqref="D13:S13">
    <cfRule type="cellIs" dxfId="471" priority="8" operator="greaterThan">
      <formula>0</formula>
    </cfRule>
  </conditionalFormatting>
  <conditionalFormatting sqref="D15:S15">
    <cfRule type="cellIs" dxfId="470" priority="7" operator="greaterThan">
      <formula>0</formula>
    </cfRule>
  </conditionalFormatting>
  <conditionalFormatting sqref="D17:S17">
    <cfRule type="cellIs" dxfId="469" priority="6" operator="greaterThan">
      <formula>0</formula>
    </cfRule>
  </conditionalFormatting>
  <conditionalFormatting sqref="D19:S19">
    <cfRule type="cellIs" dxfId="468" priority="5" operator="greaterThan">
      <formula>0</formula>
    </cfRule>
  </conditionalFormatting>
  <conditionalFormatting sqref="D21:S21">
    <cfRule type="cellIs" dxfId="467" priority="4" operator="greaterThan">
      <formula>0</formula>
    </cfRule>
  </conditionalFormatting>
  <conditionalFormatting sqref="D23:S23">
    <cfRule type="cellIs" dxfId="466" priority="3" operator="greaterThan">
      <formula>0</formula>
    </cfRule>
  </conditionalFormatting>
  <conditionalFormatting sqref="D25:S25">
    <cfRule type="cellIs" dxfId="465" priority="2" operator="greaterThan">
      <formula>0</formula>
    </cfRule>
  </conditionalFormatting>
  <conditionalFormatting sqref="D27:S27">
    <cfRule type="cellIs" dxfId="46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119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'23'!D29</f>
        <v>531991</v>
      </c>
      <c r="E4" s="2">
        <f>'23'!E29</f>
        <v>8545</v>
      </c>
      <c r="F4" s="2">
        <f>'23'!F29</f>
        <v>17910</v>
      </c>
      <c r="G4" s="2">
        <f>'23'!G29</f>
        <v>830</v>
      </c>
      <c r="H4" s="2">
        <f>'23'!H29</f>
        <v>37660</v>
      </c>
      <c r="I4" s="2">
        <f>'23'!I29</f>
        <v>1102</v>
      </c>
      <c r="J4" s="2">
        <f>'23'!J29</f>
        <v>603</v>
      </c>
      <c r="K4" s="2">
        <f>'23'!K29</f>
        <v>131</v>
      </c>
      <c r="L4" s="2">
        <f>'23'!L29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7248</v>
      </c>
      <c r="N7" s="24">
        <f>D7+E7*20+F7*10+G7*9+H7*9+I7*191+J7*191+K7*182+L7*100</f>
        <v>7248</v>
      </c>
      <c r="O7" s="25">
        <f>M7*2.75%</f>
        <v>199.32</v>
      </c>
      <c r="P7" s="26"/>
      <c r="Q7" s="26">
        <v>89</v>
      </c>
      <c r="R7" s="24">
        <f>M7-(M7*2.75%)+I7*191+J7*191+K7*182+L7*100-Q7</f>
        <v>6959.68</v>
      </c>
      <c r="S7" s="25">
        <f>M7*0.95%</f>
        <v>68.855999999999995</v>
      </c>
      <c r="T7" s="27">
        <f>S7-Q7</f>
        <v>-20.144000000000005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6008</v>
      </c>
      <c r="N8" s="24">
        <f t="shared" ref="N8:N27" si="1">D8+E8*20+F8*10+G8*9+H8*9+I8*191+J8*191+K8*182+L8*100</f>
        <v>6008</v>
      </c>
      <c r="O8" s="25">
        <f t="shared" ref="O8:O27" si="2">M8*2.75%</f>
        <v>165.22</v>
      </c>
      <c r="P8" s="26">
        <v>30</v>
      </c>
      <c r="Q8" s="26">
        <v>80</v>
      </c>
      <c r="R8" s="24">
        <f t="shared" ref="R8:R27" si="3">M8-(M8*2.75%)+I8*191+J8*191+K8*182+L8*100-Q8</f>
        <v>5762.78</v>
      </c>
      <c r="S8" s="25">
        <f t="shared" ref="S8:S27" si="4">M8*0.95%</f>
        <v>57.076000000000001</v>
      </c>
      <c r="T8" s="27">
        <f t="shared" ref="T8:T27" si="5">S8-Q8</f>
        <v>-22.923999999999999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15376</v>
      </c>
      <c r="E9" s="30"/>
      <c r="F9" s="30">
        <v>20</v>
      </c>
      <c r="G9" s="30"/>
      <c r="H9" s="30">
        <v>120</v>
      </c>
      <c r="I9" s="20"/>
      <c r="J9" s="20"/>
      <c r="K9" s="20"/>
      <c r="L9" s="20"/>
      <c r="M9" s="20">
        <f t="shared" si="0"/>
        <v>16656</v>
      </c>
      <c r="N9" s="24">
        <f t="shared" si="1"/>
        <v>16656</v>
      </c>
      <c r="O9" s="25">
        <f t="shared" si="2"/>
        <v>458.04</v>
      </c>
      <c r="P9" s="26">
        <v>-2500</v>
      </c>
      <c r="Q9" s="26">
        <v>148</v>
      </c>
      <c r="R9" s="24">
        <f t="shared" si="3"/>
        <v>16049.96</v>
      </c>
      <c r="S9" s="25">
        <f t="shared" si="4"/>
        <v>158.232</v>
      </c>
      <c r="T9" s="27">
        <f t="shared" si="5"/>
        <v>10.231999999999999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26</v>
      </c>
      <c r="R10" s="24">
        <f t="shared" si="3"/>
        <v>2975.1350000000002</v>
      </c>
      <c r="S10" s="25">
        <f t="shared" si="4"/>
        <v>29.317</v>
      </c>
      <c r="T10" s="27">
        <f t="shared" si="5"/>
        <v>3.3170000000000002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1131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1131</v>
      </c>
      <c r="N11" s="24">
        <f t="shared" si="1"/>
        <v>1131</v>
      </c>
      <c r="O11" s="25">
        <f t="shared" si="2"/>
        <v>31.102499999999999</v>
      </c>
      <c r="P11" s="26"/>
      <c r="Q11" s="26"/>
      <c r="R11" s="24">
        <f t="shared" si="3"/>
        <v>1099.8975</v>
      </c>
      <c r="S11" s="25">
        <f t="shared" si="4"/>
        <v>10.7445</v>
      </c>
      <c r="T11" s="27">
        <f t="shared" si="5"/>
        <v>10.7445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4162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4162</v>
      </c>
      <c r="N12" s="24">
        <f t="shared" si="1"/>
        <v>4162</v>
      </c>
      <c r="O12" s="25">
        <f t="shared" si="2"/>
        <v>114.455</v>
      </c>
      <c r="P12" s="26"/>
      <c r="Q12" s="26">
        <v>27</v>
      </c>
      <c r="R12" s="24">
        <f t="shared" si="3"/>
        <v>4020.5450000000001</v>
      </c>
      <c r="S12" s="25">
        <f t="shared" si="4"/>
        <v>39.539000000000001</v>
      </c>
      <c r="T12" s="27">
        <f t="shared" si="5"/>
        <v>12.539000000000001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20</v>
      </c>
      <c r="R13" s="24">
        <f t="shared" si="3"/>
        <v>1479.595</v>
      </c>
      <c r="S13" s="25">
        <f t="shared" si="4"/>
        <v>14.648999999999999</v>
      </c>
      <c r="T13" s="27">
        <f t="shared" si="5"/>
        <v>-5.3510000000000009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9800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14300</v>
      </c>
      <c r="N14" s="24">
        <f t="shared" si="1"/>
        <v>17165</v>
      </c>
      <c r="O14" s="25">
        <f t="shared" si="2"/>
        <v>393.25</v>
      </c>
      <c r="P14" s="26"/>
      <c r="Q14" s="26">
        <v>182</v>
      </c>
      <c r="R14" s="24">
        <f t="shared" si="3"/>
        <v>16589.75</v>
      </c>
      <c r="S14" s="25">
        <f t="shared" si="4"/>
        <v>135.85</v>
      </c>
      <c r="T14" s="27">
        <f t="shared" si="5"/>
        <v>-46.150000000000006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23500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23500</v>
      </c>
      <c r="N15" s="24">
        <f t="shared" si="1"/>
        <v>23500</v>
      </c>
      <c r="O15" s="25">
        <f t="shared" si="2"/>
        <v>646.25</v>
      </c>
      <c r="P15" s="26"/>
      <c r="Q15" s="26">
        <v>140</v>
      </c>
      <c r="R15" s="24">
        <f t="shared" si="3"/>
        <v>22713.75</v>
      </c>
      <c r="S15" s="25">
        <f t="shared" si="4"/>
        <v>223.25</v>
      </c>
      <c r="T15" s="27">
        <f t="shared" si="5"/>
        <v>83.25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9255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9255</v>
      </c>
      <c r="N16" s="24">
        <f t="shared" si="1"/>
        <v>9255</v>
      </c>
      <c r="O16" s="25">
        <f t="shared" si="2"/>
        <v>254.51249999999999</v>
      </c>
      <c r="P16" s="26"/>
      <c r="Q16" s="26">
        <v>90</v>
      </c>
      <c r="R16" s="24">
        <f>M16-(M16*2.75%)+I16*191+J16*191+K16*182+L16*100-Q16</f>
        <v>8910.4874999999993</v>
      </c>
      <c r="S16" s="25">
        <f t="shared" si="4"/>
        <v>87.922499999999999</v>
      </c>
      <c r="T16" s="27">
        <f t="shared" si="5"/>
        <v>-2.0775000000000006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4161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4161</v>
      </c>
      <c r="N17" s="24">
        <f t="shared" si="1"/>
        <v>4161</v>
      </c>
      <c r="O17" s="25">
        <f t="shared" si="2"/>
        <v>114.42749999999999</v>
      </c>
      <c r="P17" s="26">
        <v>3000</v>
      </c>
      <c r="Q17" s="26">
        <v>46</v>
      </c>
      <c r="R17" s="24">
        <f t="shared" si="3"/>
        <v>4000.5725000000002</v>
      </c>
      <c r="S17" s="25">
        <f t="shared" si="4"/>
        <v>39.529499999999999</v>
      </c>
      <c r="T17" s="27">
        <f t="shared" si="5"/>
        <v>-6.4705000000000013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7967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7967</v>
      </c>
      <c r="N18" s="24">
        <f t="shared" si="1"/>
        <v>7967</v>
      </c>
      <c r="O18" s="25">
        <f t="shared" si="2"/>
        <v>219.0925</v>
      </c>
      <c r="P18" s="26"/>
      <c r="Q18" s="26"/>
      <c r="R18" s="24">
        <f t="shared" si="3"/>
        <v>7747.9075000000003</v>
      </c>
      <c r="S18" s="25">
        <f t="shared" si="4"/>
        <v>75.686499999999995</v>
      </c>
      <c r="T18" s="27">
        <f t="shared" si="5"/>
        <v>75.686499999999995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8446</v>
      </c>
      <c r="E19" s="30"/>
      <c r="F19" s="30"/>
      <c r="G19" s="30"/>
      <c r="H19" s="30">
        <v>80</v>
      </c>
      <c r="I19" s="20">
        <v>10</v>
      </c>
      <c r="J19" s="20"/>
      <c r="K19" s="20"/>
      <c r="L19" s="20"/>
      <c r="M19" s="20">
        <f t="shared" si="0"/>
        <v>9166</v>
      </c>
      <c r="N19" s="24">
        <f t="shared" si="1"/>
        <v>11076</v>
      </c>
      <c r="O19" s="25">
        <f t="shared" si="2"/>
        <v>252.065</v>
      </c>
      <c r="P19" s="26"/>
      <c r="Q19" s="26">
        <v>120</v>
      </c>
      <c r="R19" s="24">
        <f t="shared" si="3"/>
        <v>10703.934999999999</v>
      </c>
      <c r="S19" s="25">
        <f t="shared" si="4"/>
        <v>87.076999999999998</v>
      </c>
      <c r="T19" s="27">
        <f t="shared" si="5"/>
        <v>-32.923000000000002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7917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7917</v>
      </c>
      <c r="N20" s="24">
        <f t="shared" si="1"/>
        <v>7917</v>
      </c>
      <c r="O20" s="25">
        <f t="shared" si="2"/>
        <v>217.7175</v>
      </c>
      <c r="P20" s="26"/>
      <c r="Q20" s="26">
        <v>120</v>
      </c>
      <c r="R20" s="24">
        <f t="shared" si="3"/>
        <v>7579.2825000000003</v>
      </c>
      <c r="S20" s="25">
        <f t="shared" si="4"/>
        <v>75.211500000000001</v>
      </c>
      <c r="T20" s="27">
        <f t="shared" si="5"/>
        <v>-44.788499999999999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3552</v>
      </c>
      <c r="E21" s="30"/>
      <c r="F21" s="30">
        <v>10</v>
      </c>
      <c r="G21" s="30"/>
      <c r="H21" s="30">
        <v>20</v>
      </c>
      <c r="I21" s="20">
        <v>1</v>
      </c>
      <c r="J21" s="20"/>
      <c r="K21" s="20"/>
      <c r="L21" s="20"/>
      <c r="M21" s="20">
        <f t="shared" si="0"/>
        <v>3832</v>
      </c>
      <c r="N21" s="24">
        <f t="shared" si="1"/>
        <v>4023</v>
      </c>
      <c r="O21" s="25">
        <f t="shared" si="2"/>
        <v>105.38</v>
      </c>
      <c r="P21" s="26"/>
      <c r="Q21" s="26">
        <v>17</v>
      </c>
      <c r="R21" s="24">
        <f t="shared" si="3"/>
        <v>3900.62</v>
      </c>
      <c r="S21" s="25">
        <f t="shared" si="4"/>
        <v>36.403999999999996</v>
      </c>
      <c r="T21" s="27">
        <f t="shared" si="5"/>
        <v>19.403999999999996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18244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18244</v>
      </c>
      <c r="N22" s="24">
        <f t="shared" si="1"/>
        <v>18244</v>
      </c>
      <c r="O22" s="25">
        <f t="shared" si="2"/>
        <v>501.71</v>
      </c>
      <c r="P22" s="26"/>
      <c r="Q22" s="26">
        <v>150</v>
      </c>
      <c r="R22" s="24">
        <f t="shared" si="3"/>
        <v>17592.29</v>
      </c>
      <c r="S22" s="25">
        <f t="shared" si="4"/>
        <v>173.31799999999998</v>
      </c>
      <c r="T22" s="27">
        <f t="shared" si="5"/>
        <v>23.317999999999984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7303</v>
      </c>
      <c r="N23" s="24">
        <f t="shared" si="1"/>
        <v>7303</v>
      </c>
      <c r="O23" s="25">
        <f t="shared" si="2"/>
        <v>200.83250000000001</v>
      </c>
      <c r="P23" s="26"/>
      <c r="Q23" s="26">
        <v>70</v>
      </c>
      <c r="R23" s="24">
        <f t="shared" si="3"/>
        <v>7032.1674999999996</v>
      </c>
      <c r="S23" s="25">
        <f t="shared" si="4"/>
        <v>69.378500000000003</v>
      </c>
      <c r="T23" s="27">
        <f t="shared" si="5"/>
        <v>-0.6214999999999975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18108</v>
      </c>
      <c r="E24" s="30"/>
      <c r="F24" s="30">
        <v>100</v>
      </c>
      <c r="G24" s="30"/>
      <c r="H24" s="30">
        <v>250</v>
      </c>
      <c r="I24" s="20">
        <v>13</v>
      </c>
      <c r="J24" s="20"/>
      <c r="K24" s="20"/>
      <c r="L24" s="20"/>
      <c r="M24" s="20">
        <f t="shared" si="0"/>
        <v>21358</v>
      </c>
      <c r="N24" s="24">
        <f t="shared" si="1"/>
        <v>23841</v>
      </c>
      <c r="O24" s="25">
        <f t="shared" si="2"/>
        <v>587.34500000000003</v>
      </c>
      <c r="P24" s="26"/>
      <c r="Q24" s="26">
        <v>124</v>
      </c>
      <c r="R24" s="24">
        <f t="shared" si="3"/>
        <v>23129.654999999999</v>
      </c>
      <c r="S24" s="25">
        <f t="shared" si="4"/>
        <v>202.90099999999998</v>
      </c>
      <c r="T24" s="27">
        <f t="shared" si="5"/>
        <v>78.900999999999982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5912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5912</v>
      </c>
      <c r="N25" s="24">
        <f t="shared" si="1"/>
        <v>5912</v>
      </c>
      <c r="O25" s="25">
        <f t="shared" si="2"/>
        <v>162.58000000000001</v>
      </c>
      <c r="P25" s="26"/>
      <c r="Q25" s="26">
        <v>60</v>
      </c>
      <c r="R25" s="24">
        <f t="shared" si="3"/>
        <v>5689.42</v>
      </c>
      <c r="S25" s="25">
        <f t="shared" si="4"/>
        <v>56.164000000000001</v>
      </c>
      <c r="T25" s="27">
        <f t="shared" si="5"/>
        <v>-3.8359999999999985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1020</v>
      </c>
      <c r="N26" s="24">
        <f t="shared" si="1"/>
        <v>1020</v>
      </c>
      <c r="O26" s="25">
        <f t="shared" si="2"/>
        <v>28.05</v>
      </c>
      <c r="P26" s="26"/>
      <c r="Q26" s="26"/>
      <c r="R26" s="24">
        <f t="shared" si="3"/>
        <v>991.95</v>
      </c>
      <c r="S26" s="25">
        <f t="shared" si="4"/>
        <v>9.69</v>
      </c>
      <c r="T26" s="27">
        <f t="shared" si="5"/>
        <v>9.69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4566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4566</v>
      </c>
      <c r="N27" s="40">
        <f t="shared" si="1"/>
        <v>4566</v>
      </c>
      <c r="O27" s="25">
        <f t="shared" si="2"/>
        <v>125.565</v>
      </c>
      <c r="P27" s="41"/>
      <c r="Q27" s="41">
        <v>100</v>
      </c>
      <c r="R27" s="24">
        <f t="shared" si="3"/>
        <v>4340.4350000000004</v>
      </c>
      <c r="S27" s="42">
        <f t="shared" si="4"/>
        <v>43.377000000000002</v>
      </c>
      <c r="T27" s="43">
        <f t="shared" si="5"/>
        <v>-56.622999999999998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168304</v>
      </c>
      <c r="E28" s="45">
        <f t="shared" si="6"/>
        <v>0</v>
      </c>
      <c r="F28" s="45">
        <f t="shared" ref="F28:T28" si="7">SUM(F7:F27)</f>
        <v>130</v>
      </c>
      <c r="G28" s="45">
        <f t="shared" si="7"/>
        <v>0</v>
      </c>
      <c r="H28" s="45">
        <f t="shared" si="7"/>
        <v>970</v>
      </c>
      <c r="I28" s="45">
        <f t="shared" si="7"/>
        <v>39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178334</v>
      </c>
      <c r="N28" s="45">
        <f t="shared" si="7"/>
        <v>185783</v>
      </c>
      <c r="O28" s="46">
        <f t="shared" si="7"/>
        <v>4904.1849999999995</v>
      </c>
      <c r="P28" s="45">
        <f t="shared" si="7"/>
        <v>530</v>
      </c>
      <c r="Q28" s="45">
        <f t="shared" si="7"/>
        <v>1609</v>
      </c>
      <c r="R28" s="45">
        <f t="shared" si="7"/>
        <v>179269.81500000003</v>
      </c>
      <c r="S28" s="45">
        <f t="shared" si="7"/>
        <v>1694.1730000000002</v>
      </c>
      <c r="T28" s="47">
        <f t="shared" si="7"/>
        <v>85.172999999999945</v>
      </c>
    </row>
    <row r="29" spans="1:20" ht="15.75" thickBot="1" x14ac:dyDescent="0.3">
      <c r="A29" s="247" t="s">
        <v>45</v>
      </c>
      <c r="B29" s="248"/>
      <c r="C29" s="249"/>
      <c r="D29" s="48">
        <f>D4+D5-D28</f>
        <v>363687</v>
      </c>
      <c r="E29" s="48">
        <f t="shared" ref="E29:L29" si="8">E4+E5-E28</f>
        <v>8545</v>
      </c>
      <c r="F29" s="48">
        <f t="shared" si="8"/>
        <v>17780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63" priority="43" operator="equal">
      <formula>212030016606640</formula>
    </cfRule>
  </conditionalFormatting>
  <conditionalFormatting sqref="D29 E4:E6 E28:K29">
    <cfRule type="cellIs" dxfId="462" priority="41" operator="equal">
      <formula>$E$4</formula>
    </cfRule>
    <cfRule type="cellIs" dxfId="461" priority="42" operator="equal">
      <formula>2120</formula>
    </cfRule>
  </conditionalFormatting>
  <conditionalFormatting sqref="D29:E29 F4:F6 F28:F29">
    <cfRule type="cellIs" dxfId="460" priority="39" operator="equal">
      <formula>$F$4</formula>
    </cfRule>
    <cfRule type="cellIs" dxfId="459" priority="40" operator="equal">
      <formula>300</formula>
    </cfRule>
  </conditionalFormatting>
  <conditionalFormatting sqref="G4:G6 G28:G29">
    <cfRule type="cellIs" dxfId="458" priority="37" operator="equal">
      <formula>$G$4</formula>
    </cfRule>
    <cfRule type="cellIs" dxfId="457" priority="38" operator="equal">
      <formula>1660</formula>
    </cfRule>
  </conditionalFormatting>
  <conditionalFormatting sqref="H4:H6 H28:H29">
    <cfRule type="cellIs" dxfId="456" priority="35" operator="equal">
      <formula>$H$4</formula>
    </cfRule>
    <cfRule type="cellIs" dxfId="455" priority="36" operator="equal">
      <formula>6640</formula>
    </cfRule>
  </conditionalFormatting>
  <conditionalFormatting sqref="T6:T28">
    <cfRule type="cellIs" dxfId="454" priority="34" operator="lessThan">
      <formula>0</formula>
    </cfRule>
  </conditionalFormatting>
  <conditionalFormatting sqref="T7:T27">
    <cfRule type="cellIs" dxfId="453" priority="31" operator="lessThan">
      <formula>0</formula>
    </cfRule>
    <cfRule type="cellIs" dxfId="452" priority="32" operator="lessThan">
      <formula>0</formula>
    </cfRule>
    <cfRule type="cellIs" dxfId="451" priority="33" operator="lessThan">
      <formula>0</formula>
    </cfRule>
  </conditionalFormatting>
  <conditionalFormatting sqref="E4:E6 E28:K28">
    <cfRule type="cellIs" dxfId="450" priority="30" operator="equal">
      <formula>$E$4</formula>
    </cfRule>
  </conditionalFormatting>
  <conditionalFormatting sqref="D28:D29 D6 D4:M4">
    <cfRule type="cellIs" dxfId="449" priority="29" operator="equal">
      <formula>$D$4</formula>
    </cfRule>
  </conditionalFormatting>
  <conditionalFormatting sqref="I4:I6 I28:I29">
    <cfRule type="cellIs" dxfId="448" priority="28" operator="equal">
      <formula>$I$4</formula>
    </cfRule>
  </conditionalFormatting>
  <conditionalFormatting sqref="J4:J6 J28:J29">
    <cfRule type="cellIs" dxfId="447" priority="27" operator="equal">
      <formula>$J$4</formula>
    </cfRule>
  </conditionalFormatting>
  <conditionalFormatting sqref="K4:K6 K28:K29">
    <cfRule type="cellIs" dxfId="446" priority="26" operator="equal">
      <formula>$K$4</formula>
    </cfRule>
  </conditionalFormatting>
  <conditionalFormatting sqref="M4:M6">
    <cfRule type="cellIs" dxfId="445" priority="25" operator="equal">
      <formula>$L$4</formula>
    </cfRule>
  </conditionalFormatting>
  <conditionalFormatting sqref="T7:T28">
    <cfRule type="cellIs" dxfId="444" priority="22" operator="lessThan">
      <formula>0</formula>
    </cfRule>
    <cfRule type="cellIs" dxfId="443" priority="23" operator="lessThan">
      <formula>0</formula>
    </cfRule>
    <cfRule type="cellIs" dxfId="442" priority="24" operator="lessThan">
      <formula>0</formula>
    </cfRule>
  </conditionalFormatting>
  <conditionalFormatting sqref="D5:K5">
    <cfRule type="cellIs" dxfId="441" priority="21" operator="greaterThan">
      <formula>0</formula>
    </cfRule>
  </conditionalFormatting>
  <conditionalFormatting sqref="T6:T28">
    <cfRule type="cellIs" dxfId="440" priority="20" operator="lessThan">
      <formula>0</formula>
    </cfRule>
  </conditionalFormatting>
  <conditionalFormatting sqref="T7:T27">
    <cfRule type="cellIs" dxfId="439" priority="17" operator="lessThan">
      <formula>0</formula>
    </cfRule>
    <cfRule type="cellIs" dxfId="438" priority="18" operator="lessThan">
      <formula>0</formula>
    </cfRule>
    <cfRule type="cellIs" dxfId="437" priority="19" operator="lessThan">
      <formula>0</formula>
    </cfRule>
  </conditionalFormatting>
  <conditionalFormatting sqref="T7:T28">
    <cfRule type="cellIs" dxfId="436" priority="14" operator="lessThan">
      <formula>0</formula>
    </cfRule>
    <cfRule type="cellIs" dxfId="435" priority="15" operator="lessThan">
      <formula>0</formula>
    </cfRule>
    <cfRule type="cellIs" dxfId="434" priority="16" operator="lessThan">
      <formula>0</formula>
    </cfRule>
  </conditionalFormatting>
  <conditionalFormatting sqref="D5:K5">
    <cfRule type="cellIs" dxfId="433" priority="13" operator="greaterThan">
      <formula>0</formula>
    </cfRule>
  </conditionalFormatting>
  <conditionalFormatting sqref="L4 L6 L28:L29">
    <cfRule type="cellIs" dxfId="432" priority="12" operator="equal">
      <formula>$L$4</formula>
    </cfRule>
  </conditionalFormatting>
  <conditionalFormatting sqref="D7:S7">
    <cfRule type="cellIs" dxfId="431" priority="11" operator="greaterThan">
      <formula>0</formula>
    </cfRule>
  </conditionalFormatting>
  <conditionalFormatting sqref="D9:S9">
    <cfRule type="cellIs" dxfId="430" priority="10" operator="greaterThan">
      <formula>0</formula>
    </cfRule>
  </conditionalFormatting>
  <conditionalFormatting sqref="D11:S11">
    <cfRule type="cellIs" dxfId="429" priority="9" operator="greaterThan">
      <formula>0</formula>
    </cfRule>
  </conditionalFormatting>
  <conditionalFormatting sqref="D13:S13">
    <cfRule type="cellIs" dxfId="428" priority="8" operator="greaterThan">
      <formula>0</formula>
    </cfRule>
  </conditionalFormatting>
  <conditionalFormatting sqref="D15:S15">
    <cfRule type="cellIs" dxfId="427" priority="7" operator="greaterThan">
      <formula>0</formula>
    </cfRule>
  </conditionalFormatting>
  <conditionalFormatting sqref="D17:S17">
    <cfRule type="cellIs" dxfId="426" priority="6" operator="greaterThan">
      <formula>0</formula>
    </cfRule>
  </conditionalFormatting>
  <conditionalFormatting sqref="D19:S19">
    <cfRule type="cellIs" dxfId="425" priority="5" operator="greaterThan">
      <formula>0</formula>
    </cfRule>
  </conditionalFormatting>
  <conditionalFormatting sqref="D21:S21">
    <cfRule type="cellIs" dxfId="424" priority="4" operator="greaterThan">
      <formula>0</formula>
    </cfRule>
  </conditionalFormatting>
  <conditionalFormatting sqref="D23:S23">
    <cfRule type="cellIs" dxfId="423" priority="3" operator="greaterThan">
      <formula>0</formula>
    </cfRule>
  </conditionalFormatting>
  <conditionalFormatting sqref="D25:S25">
    <cfRule type="cellIs" dxfId="422" priority="2" operator="greaterThan">
      <formula>0</formula>
    </cfRule>
  </conditionalFormatting>
  <conditionalFormatting sqref="D27:S27">
    <cfRule type="cellIs" dxfId="421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L23" sqref="L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5703125" bestFit="1" customWidth="1"/>
  </cols>
  <sheetData>
    <row r="1" spans="1:22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2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2" ht="18.75" x14ac:dyDescent="0.25">
      <c r="A3" s="254" t="s">
        <v>122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69"/>
      <c r="N3" s="269"/>
      <c r="O3" s="269"/>
      <c r="P3" s="269"/>
      <c r="Q3" s="269"/>
      <c r="R3" s="269"/>
      <c r="S3" s="269"/>
      <c r="T3" s="269"/>
    </row>
    <row r="4" spans="1:22" x14ac:dyDescent="0.25">
      <c r="A4" s="258" t="s">
        <v>1</v>
      </c>
      <c r="B4" s="258"/>
      <c r="C4" s="1"/>
      <c r="D4" s="2">
        <f>'24'!D29</f>
        <v>363687</v>
      </c>
      <c r="E4" s="2">
        <f>'24'!E29</f>
        <v>8545</v>
      </c>
      <c r="F4" s="2">
        <f>'24'!F29</f>
        <v>17780</v>
      </c>
      <c r="G4" s="2">
        <f>'24'!G29</f>
        <v>830</v>
      </c>
      <c r="H4" s="2">
        <f>'24'!H29</f>
        <v>36690</v>
      </c>
      <c r="I4" s="2">
        <f>'24'!I29</f>
        <v>1063</v>
      </c>
      <c r="J4" s="2">
        <f>'24'!J29</f>
        <v>603</v>
      </c>
      <c r="K4" s="2">
        <f>'24'!K29</f>
        <v>131</v>
      </c>
      <c r="L4" s="2">
        <f>'24'!L29</f>
        <v>0</v>
      </c>
      <c r="M4" s="3"/>
      <c r="N4" s="265"/>
      <c r="O4" s="266"/>
      <c r="P4" s="266"/>
      <c r="Q4" s="266"/>
      <c r="R4" s="266"/>
      <c r="S4" s="266"/>
      <c r="T4" s="266"/>
      <c r="U4" s="266"/>
      <c r="V4" s="267"/>
    </row>
    <row r="5" spans="1:22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65"/>
      <c r="O5" s="266"/>
      <c r="P5" s="266"/>
      <c r="Q5" s="266"/>
      <c r="R5" s="266"/>
      <c r="S5" s="266"/>
      <c r="T5" s="266"/>
      <c r="U5" s="266"/>
      <c r="V5" s="26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230" t="s">
        <v>15</v>
      </c>
      <c r="N6" s="229" t="s">
        <v>16</v>
      </c>
      <c r="O6" s="17" t="s">
        <v>17</v>
      </c>
      <c r="P6" s="229" t="s">
        <v>18</v>
      </c>
      <c r="Q6" s="229" t="s">
        <v>19</v>
      </c>
      <c r="R6" s="229" t="s">
        <v>20</v>
      </c>
      <c r="S6" s="17" t="s">
        <v>21</v>
      </c>
      <c r="T6" s="18" t="s">
        <v>22</v>
      </c>
      <c r="U6" s="18" t="s">
        <v>120</v>
      </c>
      <c r="V6" s="18" t="s">
        <v>121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  <c r="U7" s="234"/>
      <c r="V7" s="235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  <c r="U8" s="234"/>
      <c r="V8" s="235"/>
    </row>
    <row r="9" spans="1:22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  <c r="U9" s="234"/>
      <c r="V9" s="235"/>
    </row>
    <row r="10" spans="1:22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  <c r="U10" s="234"/>
      <c r="V10" s="235"/>
    </row>
    <row r="11" spans="1:22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  <c r="U11" s="234"/>
      <c r="V11" s="235"/>
    </row>
    <row r="12" spans="1:22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  <c r="U12" s="234"/>
      <c r="V12" s="235"/>
    </row>
    <row r="13" spans="1:22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  <c r="U13" s="234"/>
      <c r="V13" s="235"/>
    </row>
    <row r="14" spans="1:22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  <c r="U14" s="234"/>
      <c r="V14" s="235"/>
    </row>
    <row r="15" spans="1:22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  <c r="U15" s="234"/>
      <c r="V15" s="235"/>
    </row>
    <row r="16" spans="1:22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  <c r="U16" s="234"/>
      <c r="V16" s="235"/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  <c r="U17" s="234"/>
      <c r="V17" s="235"/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  <c r="U18" s="234"/>
      <c r="V18" s="235"/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  <c r="U19" s="234"/>
      <c r="V19" s="235"/>
    </row>
    <row r="20" spans="1:22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  <c r="U20" s="234"/>
      <c r="V20" s="235"/>
    </row>
    <row r="21" spans="1:22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  <c r="U21" s="234"/>
      <c r="V21" s="235"/>
    </row>
    <row r="22" spans="1:22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  <c r="U22" s="234"/>
      <c r="V22" s="235"/>
    </row>
    <row r="23" spans="1:22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  <c r="U23" s="234"/>
      <c r="V23" s="235"/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  <c r="U24" s="234"/>
      <c r="V24" s="235"/>
    </row>
    <row r="25" spans="1:22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  <c r="U25" s="234"/>
      <c r="V25" s="235"/>
    </row>
    <row r="26" spans="1:22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  <c r="U26" s="234"/>
      <c r="V26" s="235"/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20">
        <f t="shared" si="0"/>
        <v>0</v>
      </c>
      <c r="N27" s="24">
        <f t="shared" si="1"/>
        <v>0</v>
      </c>
      <c r="O27" s="25">
        <f t="shared" si="2"/>
        <v>0</v>
      </c>
      <c r="P27" s="26"/>
      <c r="Q27" s="26"/>
      <c r="R27" s="24">
        <f t="shared" si="3"/>
        <v>0</v>
      </c>
      <c r="S27" s="25">
        <f t="shared" si="4"/>
        <v>0</v>
      </c>
      <c r="T27" s="27">
        <f t="shared" si="5"/>
        <v>0</v>
      </c>
      <c r="U27" s="234"/>
      <c r="V27" s="235"/>
    </row>
    <row r="28" spans="1:22" ht="16.5" thickBot="1" x14ac:dyDescent="0.3">
      <c r="A28" s="244" t="s">
        <v>44</v>
      </c>
      <c r="B28" s="245"/>
      <c r="C28" s="246"/>
      <c r="D28" s="44">
        <f t="shared" ref="D28:E28" si="6">SUM(D7:D27)</f>
        <v>0</v>
      </c>
      <c r="E28" s="45">
        <f t="shared" si="6"/>
        <v>0</v>
      </c>
      <c r="F28" s="45">
        <f t="shared" ref="F28:V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231">
        <f t="shared" si="7"/>
        <v>0</v>
      </c>
      <c r="N28" s="231">
        <f t="shared" si="7"/>
        <v>0</v>
      </c>
      <c r="O28" s="232">
        <f t="shared" si="7"/>
        <v>0</v>
      </c>
      <c r="P28" s="231">
        <f t="shared" si="7"/>
        <v>0</v>
      </c>
      <c r="Q28" s="231">
        <f t="shared" si="7"/>
        <v>0</v>
      </c>
      <c r="R28" s="231">
        <f t="shared" si="7"/>
        <v>0</v>
      </c>
      <c r="S28" s="231">
        <f t="shared" si="7"/>
        <v>0</v>
      </c>
      <c r="T28" s="231">
        <f t="shared" si="7"/>
        <v>0</v>
      </c>
      <c r="U28" s="231">
        <f t="shared" si="7"/>
        <v>0</v>
      </c>
      <c r="V28" s="231">
        <f t="shared" si="7"/>
        <v>0</v>
      </c>
    </row>
    <row r="29" spans="1:22" ht="15.75" thickBot="1" x14ac:dyDescent="0.3">
      <c r="A29" s="247" t="s">
        <v>45</v>
      </c>
      <c r="B29" s="248"/>
      <c r="C29" s="249"/>
      <c r="D29" s="48">
        <f>D4+D5-D28</f>
        <v>363687</v>
      </c>
      <c r="E29" s="48">
        <f t="shared" ref="E29:L29" si="8">E4+E5-E28</f>
        <v>8545</v>
      </c>
      <c r="F29" s="48">
        <f t="shared" si="8"/>
        <v>17780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70"/>
      <c r="N29" s="271"/>
      <c r="O29" s="271"/>
      <c r="P29" s="271"/>
      <c r="Q29" s="271"/>
      <c r="R29" s="271"/>
      <c r="S29" s="271"/>
      <c r="T29" s="271"/>
      <c r="U29" s="271"/>
      <c r="V29" s="27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420" priority="63" operator="equal">
      <formula>212030016606640</formula>
    </cfRule>
  </conditionalFormatting>
  <conditionalFormatting sqref="D29 E4:E6 E28:K29">
    <cfRule type="cellIs" dxfId="419" priority="61" operator="equal">
      <formula>$E$4</formula>
    </cfRule>
    <cfRule type="cellIs" dxfId="418" priority="62" operator="equal">
      <formula>2120</formula>
    </cfRule>
  </conditionalFormatting>
  <conditionalFormatting sqref="D29:E29 F4:F6 F28:F29">
    <cfRule type="cellIs" dxfId="417" priority="59" operator="equal">
      <formula>$F$4</formula>
    </cfRule>
    <cfRule type="cellIs" dxfId="416" priority="60" operator="equal">
      <formula>300</formula>
    </cfRule>
  </conditionalFormatting>
  <conditionalFormatting sqref="G4:G6 G28:G29">
    <cfRule type="cellIs" dxfId="415" priority="57" operator="equal">
      <formula>$G$4</formula>
    </cfRule>
    <cfRule type="cellIs" dxfId="414" priority="58" operator="equal">
      <formula>1660</formula>
    </cfRule>
  </conditionalFormatting>
  <conditionalFormatting sqref="H4:H6 H28:H29">
    <cfRule type="cellIs" dxfId="413" priority="55" operator="equal">
      <formula>$H$4</formula>
    </cfRule>
    <cfRule type="cellIs" dxfId="412" priority="56" operator="equal">
      <formula>6640</formula>
    </cfRule>
  </conditionalFormatting>
  <conditionalFormatting sqref="T6:T28 U28:V28">
    <cfRule type="cellIs" dxfId="411" priority="54" operator="lessThan">
      <formula>0</formula>
    </cfRule>
  </conditionalFormatting>
  <conditionalFormatting sqref="T7:T27">
    <cfRule type="cellIs" dxfId="410" priority="51" operator="lessThan">
      <formula>0</formula>
    </cfRule>
    <cfRule type="cellIs" dxfId="409" priority="52" operator="lessThan">
      <formula>0</formula>
    </cfRule>
    <cfRule type="cellIs" dxfId="408" priority="53" operator="lessThan">
      <formula>0</formula>
    </cfRule>
  </conditionalFormatting>
  <conditionalFormatting sqref="E4:E6 E28:K28">
    <cfRule type="cellIs" dxfId="407" priority="50" operator="equal">
      <formula>$E$4</formula>
    </cfRule>
  </conditionalFormatting>
  <conditionalFormatting sqref="D28:D29 D6 D4:M4">
    <cfRule type="cellIs" dxfId="406" priority="49" operator="equal">
      <formula>$D$4</formula>
    </cfRule>
  </conditionalFormatting>
  <conditionalFormatting sqref="I4:I6 I28:I29">
    <cfRule type="cellIs" dxfId="405" priority="48" operator="equal">
      <formula>$I$4</formula>
    </cfRule>
  </conditionalFormatting>
  <conditionalFormatting sqref="J4:J6 J28:J29">
    <cfRule type="cellIs" dxfId="404" priority="47" operator="equal">
      <formula>$J$4</formula>
    </cfRule>
  </conditionalFormatting>
  <conditionalFormatting sqref="K4:K6 K28:K29">
    <cfRule type="cellIs" dxfId="403" priority="46" operator="equal">
      <formula>$K$4</formula>
    </cfRule>
  </conditionalFormatting>
  <conditionalFormatting sqref="M4:M6">
    <cfRule type="cellIs" dxfId="402" priority="45" operator="equal">
      <formula>$L$4</formula>
    </cfRule>
  </conditionalFormatting>
  <conditionalFormatting sqref="T7:T28 U28:V28">
    <cfRule type="cellIs" dxfId="401" priority="42" operator="lessThan">
      <formula>0</formula>
    </cfRule>
    <cfRule type="cellIs" dxfId="400" priority="43" operator="lessThan">
      <formula>0</formula>
    </cfRule>
    <cfRule type="cellIs" dxfId="399" priority="44" operator="lessThan">
      <formula>0</formula>
    </cfRule>
  </conditionalFormatting>
  <conditionalFormatting sqref="D5:K5">
    <cfRule type="cellIs" dxfId="398" priority="41" operator="greaterThan">
      <formula>0</formula>
    </cfRule>
  </conditionalFormatting>
  <conditionalFormatting sqref="T6:T28 U28:V28">
    <cfRule type="cellIs" dxfId="397" priority="40" operator="lessThan">
      <formula>0</formula>
    </cfRule>
  </conditionalFormatting>
  <conditionalFormatting sqref="T7:T27">
    <cfRule type="cellIs" dxfId="396" priority="37" operator="lessThan">
      <formula>0</formula>
    </cfRule>
    <cfRule type="cellIs" dxfId="395" priority="38" operator="lessThan">
      <formula>0</formula>
    </cfRule>
    <cfRule type="cellIs" dxfId="394" priority="39" operator="lessThan">
      <formula>0</formula>
    </cfRule>
  </conditionalFormatting>
  <conditionalFormatting sqref="T7:T28 U28:V28">
    <cfRule type="cellIs" dxfId="393" priority="34" operator="lessThan">
      <formula>0</formula>
    </cfRule>
    <cfRule type="cellIs" dxfId="392" priority="35" operator="lessThan">
      <formula>0</formula>
    </cfRule>
    <cfRule type="cellIs" dxfId="391" priority="36" operator="lessThan">
      <formula>0</formula>
    </cfRule>
  </conditionalFormatting>
  <conditionalFormatting sqref="D5:K5">
    <cfRule type="cellIs" dxfId="390" priority="33" operator="greaterThan">
      <formula>0</formula>
    </cfRule>
  </conditionalFormatting>
  <conditionalFormatting sqref="L4 L6 L28:L29">
    <cfRule type="cellIs" dxfId="389" priority="32" operator="equal">
      <formula>$L$4</formula>
    </cfRule>
  </conditionalFormatting>
  <conditionalFormatting sqref="D7:S7">
    <cfRule type="cellIs" dxfId="388" priority="31" operator="greaterThan">
      <formula>0</formula>
    </cfRule>
  </conditionalFormatting>
  <conditionalFormatting sqref="D9:S9">
    <cfRule type="cellIs" dxfId="387" priority="30" operator="greaterThan">
      <formula>0</formula>
    </cfRule>
  </conditionalFormatting>
  <conditionalFormatting sqref="D11:S11">
    <cfRule type="cellIs" dxfId="386" priority="29" operator="greaterThan">
      <formula>0</formula>
    </cfRule>
  </conditionalFormatting>
  <conditionalFormatting sqref="D13:S13">
    <cfRule type="cellIs" dxfId="385" priority="28" operator="greaterThan">
      <formula>0</formula>
    </cfRule>
  </conditionalFormatting>
  <conditionalFormatting sqref="D15:S15">
    <cfRule type="cellIs" dxfId="384" priority="27" operator="greaterThan">
      <formula>0</formula>
    </cfRule>
  </conditionalFormatting>
  <conditionalFormatting sqref="D17:S17">
    <cfRule type="cellIs" dxfId="383" priority="26" operator="greaterThan">
      <formula>0</formula>
    </cfRule>
  </conditionalFormatting>
  <conditionalFormatting sqref="D19:S19">
    <cfRule type="cellIs" dxfId="382" priority="25" operator="greaterThan">
      <formula>0</formula>
    </cfRule>
  </conditionalFormatting>
  <conditionalFormatting sqref="D21:S21">
    <cfRule type="cellIs" dxfId="381" priority="24" operator="greaterThan">
      <formula>0</formula>
    </cfRule>
  </conditionalFormatting>
  <conditionalFormatting sqref="D23:S23">
    <cfRule type="cellIs" dxfId="380" priority="23" operator="greaterThan">
      <formula>0</formula>
    </cfRule>
  </conditionalFormatting>
  <conditionalFormatting sqref="D25:S25">
    <cfRule type="cellIs" dxfId="379" priority="22" operator="greaterThan">
      <formula>0</formula>
    </cfRule>
  </conditionalFormatting>
  <conditionalFormatting sqref="D27:S27">
    <cfRule type="cellIs" dxfId="378" priority="21" operator="greaterThan">
      <formula>0</formula>
    </cfRule>
  </conditionalFormatting>
  <conditionalFormatting sqref="U6">
    <cfRule type="cellIs" dxfId="377" priority="4" operator="lessThan">
      <formula>0</formula>
    </cfRule>
  </conditionalFormatting>
  <conditionalFormatting sqref="U6">
    <cfRule type="cellIs" dxfId="376" priority="3" operator="lessThan">
      <formula>0</formula>
    </cfRule>
  </conditionalFormatting>
  <conditionalFormatting sqref="V6">
    <cfRule type="cellIs" dxfId="375" priority="2" operator="lessThan">
      <formula>0</formula>
    </cfRule>
  </conditionalFormatting>
  <conditionalFormatting sqref="V6">
    <cfRule type="cellIs" dxfId="37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8.28515625" bestFit="1" customWidth="1"/>
  </cols>
  <sheetData>
    <row r="1" spans="1:22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2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2" ht="18.75" x14ac:dyDescent="0.25">
      <c r="A3" s="254" t="s">
        <v>122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2" x14ac:dyDescent="0.25">
      <c r="A4" s="258" t="s">
        <v>1</v>
      </c>
      <c r="B4" s="258"/>
      <c r="C4" s="1"/>
      <c r="D4" s="2">
        <f>'25'!D29</f>
        <v>363687</v>
      </c>
      <c r="E4" s="2">
        <f>'25'!E29</f>
        <v>8545</v>
      </c>
      <c r="F4" s="2">
        <f>'25'!F29</f>
        <v>17780</v>
      </c>
      <c r="G4" s="2">
        <f>'25'!G29</f>
        <v>830</v>
      </c>
      <c r="H4" s="2">
        <f>'25'!H29</f>
        <v>36690</v>
      </c>
      <c r="I4" s="2">
        <f>'25'!I29</f>
        <v>1063</v>
      </c>
      <c r="J4" s="2">
        <f>'25'!J29</f>
        <v>603</v>
      </c>
      <c r="K4" s="2">
        <f>'25'!K29</f>
        <v>131</v>
      </c>
      <c r="L4" s="2">
        <f>'25'!L29</f>
        <v>0</v>
      </c>
      <c r="M4" s="3"/>
      <c r="N4" s="265"/>
      <c r="O4" s="266"/>
      <c r="P4" s="266"/>
      <c r="Q4" s="266"/>
      <c r="R4" s="266"/>
      <c r="S4" s="266"/>
      <c r="T4" s="266"/>
      <c r="U4" s="266"/>
      <c r="V4" s="267"/>
    </row>
    <row r="5" spans="1:22" x14ac:dyDescent="0.25">
      <c r="A5" s="258" t="s">
        <v>2</v>
      </c>
      <c r="B5" s="258"/>
      <c r="C5" s="1"/>
      <c r="D5" s="1">
        <v>311688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265"/>
      <c r="O5" s="266"/>
      <c r="P5" s="266"/>
      <c r="Q5" s="266"/>
      <c r="R5" s="266"/>
      <c r="S5" s="266"/>
      <c r="T5" s="266"/>
      <c r="U5" s="266"/>
      <c r="V5" s="26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220" t="s">
        <v>123</v>
      </c>
      <c r="V6" s="18" t="s">
        <v>124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25238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25238</v>
      </c>
      <c r="N7" s="24">
        <f>D7+E7*20+F7*10+G7*9+H7*9+I7*191+J7*191+K7*182+L7*100</f>
        <v>25238</v>
      </c>
      <c r="O7" s="25">
        <f>M7*2.75%</f>
        <v>694.04499999999996</v>
      </c>
      <c r="P7" s="26"/>
      <c r="Q7" s="26">
        <v>120</v>
      </c>
      <c r="R7" s="24">
        <f>M7-(M7*2.75%)+I7*191+J7*191+K7*182+L7*100-Q7</f>
        <v>24423.955000000002</v>
      </c>
      <c r="S7" s="25">
        <f>M7*0.95%</f>
        <v>239.761</v>
      </c>
      <c r="T7" s="221">
        <f>S7-Q7</f>
        <v>119.761</v>
      </c>
      <c r="U7" s="223">
        <v>104</v>
      </c>
      <c r="V7" s="233">
        <f t="shared" ref="V7:V15" si="0">R7-U7</f>
        <v>24319.955000000002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10079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10079</v>
      </c>
      <c r="N8" s="24">
        <f t="shared" ref="N8:N27" si="2">D8+E8*20+F8*10+G8*9+H8*9+I8*191+J8*191+K8*182+L8*100</f>
        <v>10079</v>
      </c>
      <c r="O8" s="25">
        <f t="shared" ref="O8:O27" si="3">M8*2.75%</f>
        <v>277.17250000000001</v>
      </c>
      <c r="P8" s="26"/>
      <c r="Q8" s="26">
        <v>97</v>
      </c>
      <c r="R8" s="24">
        <f t="shared" ref="R8:R27" si="4">M8-(M8*2.75%)+I8*191+J8*191+K8*182+L8*100-Q8</f>
        <v>9704.8274999999994</v>
      </c>
      <c r="S8" s="25">
        <f t="shared" ref="S8:S27" si="5">M8*0.95%</f>
        <v>95.750500000000002</v>
      </c>
      <c r="T8" s="221">
        <f t="shared" ref="T8:T27" si="6">S8-Q8</f>
        <v>-1.2494999999999976</v>
      </c>
      <c r="U8" s="223">
        <v>14</v>
      </c>
      <c r="V8" s="233">
        <f t="shared" si="0"/>
        <v>9690.8274999999994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39968</v>
      </c>
      <c r="E9" s="30"/>
      <c r="F9" s="30"/>
      <c r="G9" s="30"/>
      <c r="H9" s="30"/>
      <c r="I9" s="20">
        <v>11</v>
      </c>
      <c r="J9" s="20"/>
      <c r="K9" s="20"/>
      <c r="L9" s="20"/>
      <c r="M9" s="20">
        <f t="shared" si="1"/>
        <v>39968</v>
      </c>
      <c r="N9" s="24">
        <f t="shared" si="2"/>
        <v>42069</v>
      </c>
      <c r="O9" s="25">
        <f t="shared" si="3"/>
        <v>1099.1200000000001</v>
      </c>
      <c r="P9" s="26">
        <v>2500</v>
      </c>
      <c r="Q9" s="26">
        <v>214</v>
      </c>
      <c r="R9" s="24">
        <f t="shared" si="4"/>
        <v>40755.879999999997</v>
      </c>
      <c r="S9" s="25">
        <f t="shared" si="5"/>
        <v>379.69599999999997</v>
      </c>
      <c r="T9" s="221">
        <f t="shared" si="6"/>
        <v>165.69599999999997</v>
      </c>
      <c r="U9" s="223">
        <v>256</v>
      </c>
      <c r="V9" s="233">
        <f t="shared" si="0"/>
        <v>40499.879999999997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8674</v>
      </c>
      <c r="E10" s="30"/>
      <c r="F10" s="30"/>
      <c r="G10" s="30"/>
      <c r="H10" s="30"/>
      <c r="I10" s="20"/>
      <c r="J10" s="20"/>
      <c r="K10" s="20"/>
      <c r="L10" s="20"/>
      <c r="M10" s="20">
        <f t="shared" si="1"/>
        <v>8674</v>
      </c>
      <c r="N10" s="24">
        <f t="shared" si="2"/>
        <v>8674</v>
      </c>
      <c r="O10" s="25">
        <f t="shared" si="3"/>
        <v>238.535</v>
      </c>
      <c r="P10" s="26"/>
      <c r="Q10" s="26">
        <v>27</v>
      </c>
      <c r="R10" s="24">
        <f t="shared" si="4"/>
        <v>8408.4650000000001</v>
      </c>
      <c r="S10" s="25">
        <f t="shared" si="5"/>
        <v>82.402999999999992</v>
      </c>
      <c r="T10" s="221">
        <f t="shared" si="6"/>
        <v>55.402999999999992</v>
      </c>
      <c r="U10" s="223">
        <v>28</v>
      </c>
      <c r="V10" s="233">
        <f t="shared" si="0"/>
        <v>8380.4650000000001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15963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15963</v>
      </c>
      <c r="N11" s="24">
        <f t="shared" si="2"/>
        <v>15963</v>
      </c>
      <c r="O11" s="25">
        <f t="shared" si="3"/>
        <v>438.98250000000002</v>
      </c>
      <c r="P11" s="26"/>
      <c r="Q11" s="26">
        <v>33</v>
      </c>
      <c r="R11" s="24">
        <f t="shared" si="4"/>
        <v>15491.0175</v>
      </c>
      <c r="S11" s="25">
        <f t="shared" si="5"/>
        <v>151.64849999999998</v>
      </c>
      <c r="T11" s="221">
        <f t="shared" si="6"/>
        <v>118.64849999999998</v>
      </c>
      <c r="U11" s="223">
        <v>42</v>
      </c>
      <c r="V11" s="233">
        <f t="shared" si="0"/>
        <v>15449.0175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17070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17070</v>
      </c>
      <c r="N12" s="24">
        <f t="shared" si="2"/>
        <v>17070</v>
      </c>
      <c r="O12" s="25">
        <f t="shared" si="3"/>
        <v>469.42500000000001</v>
      </c>
      <c r="P12" s="26"/>
      <c r="Q12" s="26">
        <v>58</v>
      </c>
      <c r="R12" s="24">
        <f t="shared" si="4"/>
        <v>16542.575000000001</v>
      </c>
      <c r="S12" s="25">
        <f t="shared" si="5"/>
        <v>162.16499999999999</v>
      </c>
      <c r="T12" s="221">
        <f t="shared" si="6"/>
        <v>104.16499999999999</v>
      </c>
      <c r="U12" s="223">
        <v>112</v>
      </c>
      <c r="V12" s="233">
        <f t="shared" si="0"/>
        <v>16430.575000000001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10061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10061</v>
      </c>
      <c r="N13" s="24">
        <f t="shared" si="2"/>
        <v>10061</v>
      </c>
      <c r="O13" s="25">
        <f t="shared" si="3"/>
        <v>276.67750000000001</v>
      </c>
      <c r="P13" s="26"/>
      <c r="Q13" s="26">
        <v>53</v>
      </c>
      <c r="R13" s="24">
        <f t="shared" si="4"/>
        <v>9731.3225000000002</v>
      </c>
      <c r="S13" s="25">
        <f t="shared" si="5"/>
        <v>95.579499999999996</v>
      </c>
      <c r="T13" s="221">
        <f t="shared" si="6"/>
        <v>42.579499999999996</v>
      </c>
      <c r="U13" s="223">
        <v>56</v>
      </c>
      <c r="V13" s="233">
        <f t="shared" si="0"/>
        <v>9675.3225000000002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47784</v>
      </c>
      <c r="E14" s="30"/>
      <c r="F14" s="30"/>
      <c r="G14" s="30"/>
      <c r="H14" s="30"/>
      <c r="I14" s="20">
        <v>4</v>
      </c>
      <c r="J14" s="20"/>
      <c r="K14" s="20"/>
      <c r="L14" s="20"/>
      <c r="M14" s="20">
        <f t="shared" si="1"/>
        <v>47784</v>
      </c>
      <c r="N14" s="24">
        <f t="shared" si="2"/>
        <v>48548</v>
      </c>
      <c r="O14" s="25">
        <f t="shared" si="3"/>
        <v>1314.06</v>
      </c>
      <c r="P14" s="26"/>
      <c r="Q14" s="26">
        <v>205</v>
      </c>
      <c r="R14" s="24">
        <f t="shared" si="4"/>
        <v>47028.94</v>
      </c>
      <c r="S14" s="25">
        <f t="shared" si="5"/>
        <v>453.94799999999998</v>
      </c>
      <c r="T14" s="221">
        <f t="shared" si="6"/>
        <v>248.94799999999998</v>
      </c>
      <c r="U14" s="223">
        <v>259</v>
      </c>
      <c r="V14" s="233">
        <f t="shared" si="0"/>
        <v>46769.94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33502</v>
      </c>
      <c r="E15" s="30"/>
      <c r="F15" s="30"/>
      <c r="G15" s="30"/>
      <c r="H15" s="30"/>
      <c r="I15" s="20">
        <v>8</v>
      </c>
      <c r="J15" s="20"/>
      <c r="K15" s="20"/>
      <c r="L15" s="20"/>
      <c r="M15" s="20">
        <f t="shared" si="1"/>
        <v>33502</v>
      </c>
      <c r="N15" s="24">
        <f t="shared" si="2"/>
        <v>35030</v>
      </c>
      <c r="O15" s="25">
        <f t="shared" si="3"/>
        <v>921.30499999999995</v>
      </c>
      <c r="P15" s="26"/>
      <c r="Q15" s="26">
        <v>180</v>
      </c>
      <c r="R15" s="24">
        <f t="shared" si="4"/>
        <v>33928.695</v>
      </c>
      <c r="S15" s="25">
        <f t="shared" si="5"/>
        <v>318.26900000000001</v>
      </c>
      <c r="T15" s="221">
        <f t="shared" si="6"/>
        <v>138.26900000000001</v>
      </c>
      <c r="U15" s="223">
        <v>154</v>
      </c>
      <c r="V15" s="233">
        <f t="shared" si="0"/>
        <v>33774.695</v>
      </c>
    </row>
    <row r="16" spans="1:22" ht="15.75" x14ac:dyDescent="0.25">
      <c r="A16" s="28">
        <v>10</v>
      </c>
      <c r="B16" s="241">
        <f>C16-D16</f>
        <v>2070</v>
      </c>
      <c r="C16" s="53">
        <v>27252</v>
      </c>
      <c r="D16" s="212">
        <v>25182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25182</v>
      </c>
      <c r="N16" s="24">
        <f t="shared" si="2"/>
        <v>25182</v>
      </c>
      <c r="O16" s="25">
        <f t="shared" si="3"/>
        <v>692.505</v>
      </c>
      <c r="P16" s="26">
        <v>-2000</v>
      </c>
      <c r="Q16" s="26">
        <v>161</v>
      </c>
      <c r="R16" s="24">
        <f t="shared" si="4"/>
        <v>24328.494999999999</v>
      </c>
      <c r="S16" s="25">
        <f t="shared" si="5"/>
        <v>239.22899999999998</v>
      </c>
      <c r="T16" s="221">
        <f t="shared" si="6"/>
        <v>78.228999999999985</v>
      </c>
      <c r="U16" s="223">
        <v>128</v>
      </c>
      <c r="V16" s="233">
        <f>R16-U16</f>
        <v>24200.494999999999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16528</v>
      </c>
      <c r="E17" s="30"/>
      <c r="F17" s="1"/>
      <c r="G17" s="30"/>
      <c r="H17" s="30"/>
      <c r="I17" s="20"/>
      <c r="J17" s="20"/>
      <c r="K17" s="20"/>
      <c r="L17" s="20"/>
      <c r="M17" s="20">
        <f t="shared" si="1"/>
        <v>16528</v>
      </c>
      <c r="N17" s="24">
        <f t="shared" si="2"/>
        <v>16528</v>
      </c>
      <c r="O17" s="25">
        <f t="shared" si="3"/>
        <v>454.52</v>
      </c>
      <c r="P17" s="26">
        <v>1000</v>
      </c>
      <c r="Q17" s="26">
        <v>128</v>
      </c>
      <c r="R17" s="24">
        <f t="shared" si="4"/>
        <v>15945.48</v>
      </c>
      <c r="S17" s="25">
        <f t="shared" si="5"/>
        <v>157.01599999999999</v>
      </c>
      <c r="T17" s="221">
        <f t="shared" si="6"/>
        <v>29.015999999999991</v>
      </c>
      <c r="U17" s="223">
        <v>70</v>
      </c>
      <c r="V17" s="233">
        <f t="shared" ref="V17:V27" si="7">R17-U17</f>
        <v>15875.48</v>
      </c>
    </row>
    <row r="18" spans="1:22" ht="15.75" x14ac:dyDescent="0.25">
      <c r="A18" s="28">
        <v>12</v>
      </c>
      <c r="B18" s="20">
        <v>1908446145</v>
      </c>
      <c r="C18" s="31" t="s">
        <v>51</v>
      </c>
      <c r="D18" s="29">
        <v>33301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33301</v>
      </c>
      <c r="N18" s="24">
        <f t="shared" si="2"/>
        <v>33301</v>
      </c>
      <c r="O18" s="25">
        <f t="shared" si="3"/>
        <v>915.77750000000003</v>
      </c>
      <c r="P18" s="26"/>
      <c r="Q18" s="26">
        <v>200</v>
      </c>
      <c r="R18" s="24">
        <f t="shared" si="4"/>
        <v>32185.2225</v>
      </c>
      <c r="S18" s="25">
        <f t="shared" si="5"/>
        <v>316.35949999999997</v>
      </c>
      <c r="T18" s="221">
        <f t="shared" si="6"/>
        <v>116.35949999999997</v>
      </c>
      <c r="U18" s="223">
        <v>140</v>
      </c>
      <c r="V18" s="233">
        <f t="shared" si="7"/>
        <v>32045.2225</v>
      </c>
    </row>
    <row r="19" spans="1:22" ht="15.75" x14ac:dyDescent="0.25">
      <c r="A19" s="28">
        <v>13</v>
      </c>
      <c r="B19" s="20">
        <v>1908446146</v>
      </c>
      <c r="C19" s="20" t="s">
        <v>125</v>
      </c>
      <c r="D19" s="29">
        <v>15743</v>
      </c>
      <c r="E19" s="30"/>
      <c r="F19" s="30"/>
      <c r="G19" s="30"/>
      <c r="H19" s="30">
        <v>110</v>
      </c>
      <c r="I19" s="20">
        <v>8</v>
      </c>
      <c r="J19" s="20"/>
      <c r="K19" s="20"/>
      <c r="L19" s="20"/>
      <c r="M19" s="20">
        <f t="shared" si="1"/>
        <v>16733</v>
      </c>
      <c r="N19" s="24">
        <f t="shared" si="2"/>
        <v>18261</v>
      </c>
      <c r="O19" s="25">
        <f t="shared" si="3"/>
        <v>460.15750000000003</v>
      </c>
      <c r="P19" s="26">
        <v>-2379</v>
      </c>
      <c r="Q19" s="26">
        <v>120</v>
      </c>
      <c r="R19" s="24">
        <f t="shared" si="4"/>
        <v>17680.842499999999</v>
      </c>
      <c r="S19" s="25">
        <f t="shared" si="5"/>
        <v>158.96349999999998</v>
      </c>
      <c r="T19" s="221">
        <f t="shared" si="6"/>
        <v>38.963499999999982</v>
      </c>
      <c r="U19" s="223">
        <v>56</v>
      </c>
      <c r="V19" s="233">
        <f t="shared" si="7"/>
        <v>17624.842499999999</v>
      </c>
    </row>
    <row r="20" spans="1:22" ht="15.75" x14ac:dyDescent="0.25">
      <c r="A20" s="28">
        <v>14</v>
      </c>
      <c r="B20" s="20">
        <v>1908446147</v>
      </c>
      <c r="C20" s="20" t="s">
        <v>50</v>
      </c>
      <c r="D20" s="29">
        <v>12340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12340</v>
      </c>
      <c r="N20" s="24">
        <f t="shared" si="2"/>
        <v>12340</v>
      </c>
      <c r="O20" s="25">
        <f t="shared" si="3"/>
        <v>339.35</v>
      </c>
      <c r="P20" s="26"/>
      <c r="Q20" s="26">
        <v>121</v>
      </c>
      <c r="R20" s="24">
        <f t="shared" si="4"/>
        <v>11879.65</v>
      </c>
      <c r="S20" s="25">
        <f t="shared" si="5"/>
        <v>117.23</v>
      </c>
      <c r="T20" s="221">
        <f t="shared" si="6"/>
        <v>-3.769999999999996</v>
      </c>
      <c r="U20" s="223">
        <v>56</v>
      </c>
      <c r="V20" s="233">
        <f t="shared" si="7"/>
        <v>11823.65</v>
      </c>
    </row>
    <row r="21" spans="1:22" ht="15.75" x14ac:dyDescent="0.25">
      <c r="A21" s="28">
        <v>15</v>
      </c>
      <c r="B21" s="20">
        <v>1908446148</v>
      </c>
      <c r="C21" s="20" t="s">
        <v>126</v>
      </c>
      <c r="D21" s="29">
        <v>10583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10583</v>
      </c>
      <c r="N21" s="24">
        <f t="shared" si="2"/>
        <v>10583</v>
      </c>
      <c r="O21" s="25">
        <f t="shared" si="3"/>
        <v>291.03250000000003</v>
      </c>
      <c r="P21" s="26"/>
      <c r="Q21" s="26">
        <v>20</v>
      </c>
      <c r="R21" s="24">
        <f t="shared" si="4"/>
        <v>10271.967500000001</v>
      </c>
      <c r="S21" s="25">
        <f t="shared" si="5"/>
        <v>100.5385</v>
      </c>
      <c r="T21" s="221">
        <f t="shared" si="6"/>
        <v>80.538499999999999</v>
      </c>
      <c r="U21" s="223">
        <v>42</v>
      </c>
      <c r="V21" s="233">
        <f t="shared" si="7"/>
        <v>10229.967500000001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27091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27091</v>
      </c>
      <c r="N22" s="24">
        <f t="shared" si="2"/>
        <v>27091</v>
      </c>
      <c r="O22" s="25">
        <f t="shared" si="3"/>
        <v>745.00250000000005</v>
      </c>
      <c r="P22" s="26">
        <v>-518</v>
      </c>
      <c r="Q22" s="26">
        <v>160</v>
      </c>
      <c r="R22" s="24">
        <f t="shared" si="4"/>
        <v>26185.997500000001</v>
      </c>
      <c r="S22" s="25">
        <f t="shared" si="5"/>
        <v>257.36450000000002</v>
      </c>
      <c r="T22" s="221">
        <f t="shared" si="6"/>
        <v>97.364500000000021</v>
      </c>
      <c r="U22" s="223">
        <v>144</v>
      </c>
      <c r="V22" s="233">
        <f t="shared" si="7"/>
        <v>26041.997500000001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12149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12149</v>
      </c>
      <c r="N23" s="24">
        <f t="shared" si="2"/>
        <v>12149</v>
      </c>
      <c r="O23" s="25">
        <f t="shared" si="3"/>
        <v>334.09750000000003</v>
      </c>
      <c r="P23" s="26">
        <v>21700</v>
      </c>
      <c r="Q23" s="26">
        <v>120</v>
      </c>
      <c r="R23" s="24">
        <f t="shared" si="4"/>
        <v>11694.9025</v>
      </c>
      <c r="S23" s="25">
        <f t="shared" si="5"/>
        <v>115.41549999999999</v>
      </c>
      <c r="T23" s="221">
        <f t="shared" si="6"/>
        <v>-4.5845000000000056</v>
      </c>
      <c r="U23" s="223">
        <v>42</v>
      </c>
      <c r="V23" s="233">
        <f t="shared" si="7"/>
        <v>11652.9025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29401</v>
      </c>
      <c r="E24" s="30"/>
      <c r="F24" s="30"/>
      <c r="G24" s="30"/>
      <c r="H24" s="30"/>
      <c r="I24" s="20"/>
      <c r="J24" s="20"/>
      <c r="K24" s="20"/>
      <c r="L24" s="20"/>
      <c r="M24" s="20">
        <f t="shared" si="1"/>
        <v>29401</v>
      </c>
      <c r="N24" s="24">
        <f t="shared" si="2"/>
        <v>29401</v>
      </c>
      <c r="O24" s="25">
        <f t="shared" si="3"/>
        <v>808.52750000000003</v>
      </c>
      <c r="P24" s="26"/>
      <c r="Q24" s="26">
        <v>122</v>
      </c>
      <c r="R24" s="24">
        <f t="shared" si="4"/>
        <v>28470.4725</v>
      </c>
      <c r="S24" s="25">
        <f t="shared" si="5"/>
        <v>279.30950000000001</v>
      </c>
      <c r="T24" s="221">
        <f t="shared" si="6"/>
        <v>157.30950000000001</v>
      </c>
      <c r="U24" s="223">
        <v>120</v>
      </c>
      <c r="V24" s="233">
        <f t="shared" si="7"/>
        <v>28350.4725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14288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14288</v>
      </c>
      <c r="N25" s="24">
        <f t="shared" si="2"/>
        <v>14288</v>
      </c>
      <c r="O25" s="25">
        <f t="shared" si="3"/>
        <v>392.92</v>
      </c>
      <c r="P25" s="26">
        <v>6200</v>
      </c>
      <c r="Q25" s="26">
        <v>133</v>
      </c>
      <c r="R25" s="24">
        <f t="shared" si="4"/>
        <v>13762.08</v>
      </c>
      <c r="S25" s="25">
        <f t="shared" si="5"/>
        <v>135.73599999999999</v>
      </c>
      <c r="T25" s="221">
        <f t="shared" si="6"/>
        <v>2.73599999999999</v>
      </c>
      <c r="U25" s="223">
        <v>63</v>
      </c>
      <c r="V25" s="233">
        <f t="shared" si="7"/>
        <v>13699.08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20370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20370</v>
      </c>
      <c r="N26" s="24">
        <f t="shared" si="2"/>
        <v>20370</v>
      </c>
      <c r="O26" s="25">
        <f t="shared" si="3"/>
        <v>560.17499999999995</v>
      </c>
      <c r="P26" s="26"/>
      <c r="Q26" s="26">
        <v>100</v>
      </c>
      <c r="R26" s="24">
        <f t="shared" si="4"/>
        <v>19709.825000000001</v>
      </c>
      <c r="S26" s="25">
        <f t="shared" si="5"/>
        <v>193.51499999999999</v>
      </c>
      <c r="T26" s="221">
        <f t="shared" si="6"/>
        <v>93.514999999999986</v>
      </c>
      <c r="U26" s="223">
        <v>119</v>
      </c>
      <c r="V26" s="233">
        <f t="shared" si="7"/>
        <v>19590.825000000001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24243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24243</v>
      </c>
      <c r="N27" s="40">
        <f t="shared" si="2"/>
        <v>24243</v>
      </c>
      <c r="O27" s="42">
        <f t="shared" si="3"/>
        <v>666.6825</v>
      </c>
      <c r="P27" s="41">
        <v>5000</v>
      </c>
      <c r="Q27" s="41">
        <v>100</v>
      </c>
      <c r="R27" s="40">
        <f t="shared" si="4"/>
        <v>23476.317500000001</v>
      </c>
      <c r="S27" s="42">
        <f t="shared" si="5"/>
        <v>230.30849999999998</v>
      </c>
      <c r="T27" s="222">
        <f t="shared" si="6"/>
        <v>130.30849999999998</v>
      </c>
      <c r="U27" s="236">
        <v>101</v>
      </c>
      <c r="V27" s="237">
        <f t="shared" si="7"/>
        <v>23375.317500000001</v>
      </c>
    </row>
    <row r="28" spans="1:22" ht="16.5" thickBot="1" x14ac:dyDescent="0.3">
      <c r="A28" s="244" t="s">
        <v>44</v>
      </c>
      <c r="B28" s="245"/>
      <c r="C28" s="246"/>
      <c r="D28" s="44">
        <f t="shared" ref="D28:E28" si="8">SUM(D7:D27)</f>
        <v>449558</v>
      </c>
      <c r="E28" s="45">
        <f t="shared" si="8"/>
        <v>0</v>
      </c>
      <c r="F28" s="45">
        <f t="shared" ref="F28:V28" si="9">SUM(F7:F27)</f>
        <v>0</v>
      </c>
      <c r="G28" s="45">
        <f t="shared" si="9"/>
        <v>0</v>
      </c>
      <c r="H28" s="45">
        <f t="shared" si="9"/>
        <v>110</v>
      </c>
      <c r="I28" s="45">
        <f t="shared" si="9"/>
        <v>31</v>
      </c>
      <c r="J28" s="45">
        <f t="shared" si="9"/>
        <v>0</v>
      </c>
      <c r="K28" s="45">
        <f t="shared" si="9"/>
        <v>0</v>
      </c>
      <c r="L28" s="45">
        <f t="shared" si="9"/>
        <v>0</v>
      </c>
      <c r="M28" s="231">
        <f t="shared" si="9"/>
        <v>450548</v>
      </c>
      <c r="N28" s="231">
        <f t="shared" si="9"/>
        <v>456469</v>
      </c>
      <c r="O28" s="232">
        <f t="shared" si="9"/>
        <v>12390.07</v>
      </c>
      <c r="P28" s="231">
        <f t="shared" si="9"/>
        <v>31503</v>
      </c>
      <c r="Q28" s="231">
        <f t="shared" si="9"/>
        <v>2472</v>
      </c>
      <c r="R28" s="231">
        <f t="shared" si="9"/>
        <v>441606.93000000011</v>
      </c>
      <c r="S28" s="231">
        <f t="shared" si="9"/>
        <v>4280.2060000000001</v>
      </c>
      <c r="T28" s="231">
        <f t="shared" si="9"/>
        <v>1808.2060000000006</v>
      </c>
      <c r="U28" s="231">
        <f t="shared" si="9"/>
        <v>2106</v>
      </c>
      <c r="V28" s="231">
        <f t="shared" si="9"/>
        <v>439500.93000000011</v>
      </c>
    </row>
    <row r="29" spans="1:22" ht="15.75" thickBot="1" x14ac:dyDescent="0.3">
      <c r="A29" s="247" t="s">
        <v>45</v>
      </c>
      <c r="B29" s="248"/>
      <c r="C29" s="249"/>
      <c r="D29" s="48">
        <f>D4+D5-D28</f>
        <v>225817</v>
      </c>
      <c r="E29" s="48">
        <f t="shared" ref="E29:L29" si="10">E4+E5-E28</f>
        <v>8545</v>
      </c>
      <c r="F29" s="48">
        <f t="shared" si="10"/>
        <v>17780</v>
      </c>
      <c r="G29" s="48">
        <f t="shared" si="10"/>
        <v>830</v>
      </c>
      <c r="H29" s="48">
        <f t="shared" si="10"/>
        <v>36580</v>
      </c>
      <c r="I29" s="48">
        <f t="shared" si="10"/>
        <v>1032</v>
      </c>
      <c r="J29" s="48">
        <f t="shared" si="10"/>
        <v>603</v>
      </c>
      <c r="K29" s="48">
        <f t="shared" si="10"/>
        <v>631</v>
      </c>
      <c r="L29" s="48">
        <f t="shared" si="10"/>
        <v>0</v>
      </c>
      <c r="M29" s="268"/>
      <c r="N29" s="268"/>
      <c r="O29" s="268"/>
      <c r="P29" s="268"/>
      <c r="Q29" s="268"/>
      <c r="R29" s="268"/>
      <c r="S29" s="268"/>
      <c r="T29" s="268"/>
      <c r="U29" s="268"/>
      <c r="V29" s="26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73" priority="63" operator="equal">
      <formula>212030016606640</formula>
    </cfRule>
  </conditionalFormatting>
  <conditionalFormatting sqref="D29 E4:E6 E28:K29">
    <cfRule type="cellIs" dxfId="372" priority="61" operator="equal">
      <formula>$E$4</formula>
    </cfRule>
    <cfRule type="cellIs" dxfId="371" priority="62" operator="equal">
      <formula>2120</formula>
    </cfRule>
  </conditionalFormatting>
  <conditionalFormatting sqref="D29:E29 F4:F6 F28:F29">
    <cfRule type="cellIs" dxfId="370" priority="59" operator="equal">
      <formula>$F$4</formula>
    </cfRule>
    <cfRule type="cellIs" dxfId="369" priority="60" operator="equal">
      <formula>300</formula>
    </cfRule>
  </conditionalFormatting>
  <conditionalFormatting sqref="G4:G6 G28:G29">
    <cfRule type="cellIs" dxfId="368" priority="57" operator="equal">
      <formula>$G$4</formula>
    </cfRule>
    <cfRule type="cellIs" dxfId="367" priority="58" operator="equal">
      <formula>1660</formula>
    </cfRule>
  </conditionalFormatting>
  <conditionalFormatting sqref="H4:H6 H28:H29">
    <cfRule type="cellIs" dxfId="366" priority="55" operator="equal">
      <formula>$H$4</formula>
    </cfRule>
    <cfRule type="cellIs" dxfId="365" priority="56" operator="equal">
      <formula>6640</formula>
    </cfRule>
  </conditionalFormatting>
  <conditionalFormatting sqref="T6:T28 U28:V28">
    <cfRule type="cellIs" dxfId="364" priority="54" operator="lessThan">
      <formula>0</formula>
    </cfRule>
  </conditionalFormatting>
  <conditionalFormatting sqref="T7:T27">
    <cfRule type="cellIs" dxfId="363" priority="51" operator="lessThan">
      <formula>0</formula>
    </cfRule>
    <cfRule type="cellIs" dxfId="362" priority="52" operator="lessThan">
      <formula>0</formula>
    </cfRule>
    <cfRule type="cellIs" dxfId="361" priority="53" operator="lessThan">
      <formula>0</formula>
    </cfRule>
  </conditionalFormatting>
  <conditionalFormatting sqref="E4:E6 E28:K28">
    <cfRule type="cellIs" dxfId="360" priority="50" operator="equal">
      <formula>$E$4</formula>
    </cfRule>
  </conditionalFormatting>
  <conditionalFormatting sqref="D28:D29 D6 D4:M4">
    <cfRule type="cellIs" dxfId="359" priority="49" operator="equal">
      <formula>$D$4</formula>
    </cfRule>
  </conditionalFormatting>
  <conditionalFormatting sqref="I4:I6 I28:I29">
    <cfRule type="cellIs" dxfId="358" priority="48" operator="equal">
      <formula>$I$4</formula>
    </cfRule>
  </conditionalFormatting>
  <conditionalFormatting sqref="J4:J6 J28:J29">
    <cfRule type="cellIs" dxfId="357" priority="47" operator="equal">
      <formula>$J$4</formula>
    </cfRule>
  </conditionalFormatting>
  <conditionalFormatting sqref="K4:K6 K28:K29">
    <cfRule type="cellIs" dxfId="356" priority="46" operator="equal">
      <formula>$K$4</formula>
    </cfRule>
  </conditionalFormatting>
  <conditionalFormatting sqref="M4:M6">
    <cfRule type="cellIs" dxfId="355" priority="45" operator="equal">
      <formula>$L$4</formula>
    </cfRule>
  </conditionalFormatting>
  <conditionalFormatting sqref="T7:T28 U28:V28">
    <cfRule type="cellIs" dxfId="354" priority="42" operator="lessThan">
      <formula>0</formula>
    </cfRule>
    <cfRule type="cellIs" dxfId="353" priority="43" operator="lessThan">
      <formula>0</formula>
    </cfRule>
    <cfRule type="cellIs" dxfId="352" priority="44" operator="lessThan">
      <formula>0</formula>
    </cfRule>
  </conditionalFormatting>
  <conditionalFormatting sqref="D5:K5">
    <cfRule type="cellIs" dxfId="351" priority="41" operator="greaterThan">
      <formula>0</formula>
    </cfRule>
  </conditionalFormatting>
  <conditionalFormatting sqref="T6:T28 U28:V28">
    <cfRule type="cellIs" dxfId="350" priority="40" operator="lessThan">
      <formula>0</formula>
    </cfRule>
  </conditionalFormatting>
  <conditionalFormatting sqref="T7:T27">
    <cfRule type="cellIs" dxfId="349" priority="37" operator="lessThan">
      <formula>0</formula>
    </cfRule>
    <cfRule type="cellIs" dxfId="348" priority="38" operator="lessThan">
      <formula>0</formula>
    </cfRule>
    <cfRule type="cellIs" dxfId="347" priority="39" operator="lessThan">
      <formula>0</formula>
    </cfRule>
  </conditionalFormatting>
  <conditionalFormatting sqref="T7:T28 U28:V28">
    <cfRule type="cellIs" dxfId="346" priority="34" operator="lessThan">
      <formula>0</formula>
    </cfRule>
    <cfRule type="cellIs" dxfId="345" priority="35" operator="lessThan">
      <formula>0</formula>
    </cfRule>
    <cfRule type="cellIs" dxfId="344" priority="36" operator="lessThan">
      <formula>0</formula>
    </cfRule>
  </conditionalFormatting>
  <conditionalFormatting sqref="D5:K5">
    <cfRule type="cellIs" dxfId="343" priority="33" operator="greaterThan">
      <formula>0</formula>
    </cfRule>
  </conditionalFormatting>
  <conditionalFormatting sqref="L4 L6 L28:L29">
    <cfRule type="cellIs" dxfId="342" priority="32" operator="equal">
      <formula>$L$4</formula>
    </cfRule>
  </conditionalFormatting>
  <conditionalFormatting sqref="D7:S7">
    <cfRule type="cellIs" dxfId="341" priority="31" operator="greaterThan">
      <formula>0</formula>
    </cfRule>
  </conditionalFormatting>
  <conditionalFormatting sqref="D9:S9">
    <cfRule type="cellIs" dxfId="340" priority="30" operator="greaterThan">
      <formula>0</formula>
    </cfRule>
  </conditionalFormatting>
  <conditionalFormatting sqref="D11:S11">
    <cfRule type="cellIs" dxfId="339" priority="29" operator="greaterThan">
      <formula>0</formula>
    </cfRule>
  </conditionalFormatting>
  <conditionalFormatting sqref="D13:S13">
    <cfRule type="cellIs" dxfId="338" priority="28" operator="greaterThan">
      <formula>0</formula>
    </cfRule>
  </conditionalFormatting>
  <conditionalFormatting sqref="D15:S15">
    <cfRule type="cellIs" dxfId="337" priority="27" operator="greaterThan">
      <formula>0</formula>
    </cfRule>
  </conditionalFormatting>
  <conditionalFormatting sqref="D17:S17">
    <cfRule type="cellIs" dxfId="336" priority="26" operator="greaterThan">
      <formula>0</formula>
    </cfRule>
  </conditionalFormatting>
  <conditionalFormatting sqref="D19:S19">
    <cfRule type="cellIs" dxfId="335" priority="25" operator="greaterThan">
      <formula>0</formula>
    </cfRule>
  </conditionalFormatting>
  <conditionalFormatting sqref="D21:S21">
    <cfRule type="cellIs" dxfId="334" priority="24" operator="greaterThan">
      <formula>0</formula>
    </cfRule>
  </conditionalFormatting>
  <conditionalFormatting sqref="D23:S23">
    <cfRule type="cellIs" dxfId="333" priority="23" operator="greaterThan">
      <formula>0</formula>
    </cfRule>
  </conditionalFormatting>
  <conditionalFormatting sqref="D25:S25">
    <cfRule type="cellIs" dxfId="332" priority="22" operator="greaterThan">
      <formula>0</formula>
    </cfRule>
  </conditionalFormatting>
  <conditionalFormatting sqref="D27:S27">
    <cfRule type="cellIs" dxfId="331" priority="21" operator="greaterThan">
      <formula>0</formula>
    </cfRule>
  </conditionalFormatting>
  <conditionalFormatting sqref="U6">
    <cfRule type="cellIs" dxfId="330" priority="20" operator="lessThan">
      <formula>0</formula>
    </cfRule>
  </conditionalFormatting>
  <conditionalFormatting sqref="U6">
    <cfRule type="cellIs" dxfId="329" priority="19" operator="lessThan">
      <formula>0</formula>
    </cfRule>
  </conditionalFormatting>
  <conditionalFormatting sqref="V6">
    <cfRule type="cellIs" dxfId="328" priority="18" operator="lessThan">
      <formula>0</formula>
    </cfRule>
  </conditionalFormatting>
  <conditionalFormatting sqref="V6">
    <cfRule type="cellIs" dxfId="327" priority="17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H9" sqref="H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71093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2" bestFit="1" customWidth="1"/>
  </cols>
  <sheetData>
    <row r="1" spans="1:23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3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3" ht="18.75" x14ac:dyDescent="0.25">
      <c r="A3" s="254" t="s">
        <v>127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3" x14ac:dyDescent="0.25">
      <c r="A4" s="258" t="s">
        <v>1</v>
      </c>
      <c r="B4" s="258"/>
      <c r="C4" s="1"/>
      <c r="D4" s="2">
        <f>'26'!D29</f>
        <v>225817</v>
      </c>
      <c r="E4" s="2">
        <f>'26'!E29</f>
        <v>8545</v>
      </c>
      <c r="F4" s="2">
        <f>'26'!F29</f>
        <v>17780</v>
      </c>
      <c r="G4" s="2">
        <f>'26'!G29</f>
        <v>830</v>
      </c>
      <c r="H4" s="2">
        <f>'26'!H29</f>
        <v>36580</v>
      </c>
      <c r="I4" s="2">
        <f>'26'!I29</f>
        <v>1032</v>
      </c>
      <c r="J4" s="2">
        <f>'26'!J29</f>
        <v>603</v>
      </c>
      <c r="K4" s="2">
        <f>'26'!K29</f>
        <v>631</v>
      </c>
      <c r="L4" s="2">
        <f>'26'!L29</f>
        <v>0</v>
      </c>
      <c r="M4" s="3"/>
      <c r="N4" s="265"/>
      <c r="O4" s="266"/>
      <c r="P4" s="266"/>
      <c r="Q4" s="266"/>
      <c r="R4" s="266"/>
      <c r="S4" s="266"/>
      <c r="T4" s="266"/>
      <c r="U4" s="266"/>
      <c r="V4" s="267"/>
    </row>
    <row r="5" spans="1:23" x14ac:dyDescent="0.25">
      <c r="A5" s="258" t="s">
        <v>2</v>
      </c>
      <c r="B5" s="258"/>
      <c r="C5" s="1"/>
      <c r="D5" s="1">
        <v>987013</v>
      </c>
      <c r="E5" s="4"/>
      <c r="F5" s="4"/>
      <c r="G5" s="4"/>
      <c r="H5" s="4"/>
      <c r="I5" s="1"/>
      <c r="J5" s="1"/>
      <c r="K5" s="1"/>
      <c r="L5" s="1"/>
      <c r="M5" s="5"/>
      <c r="N5" s="265"/>
      <c r="O5" s="266"/>
      <c r="P5" s="266"/>
      <c r="Q5" s="266"/>
      <c r="R5" s="266"/>
      <c r="S5" s="266"/>
      <c r="T5" s="266"/>
      <c r="U5" s="266"/>
      <c r="V5" s="26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18" t="s">
        <v>128</v>
      </c>
      <c r="V6" s="18" t="s">
        <v>124</v>
      </c>
    </row>
    <row r="7" spans="1:23" ht="18.75" x14ac:dyDescent="0.25">
      <c r="A7" s="19">
        <v>1</v>
      </c>
      <c r="B7" s="20">
        <v>1908446134</v>
      </c>
      <c r="C7" s="20">
        <v>13111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>
        <v>100</v>
      </c>
      <c r="R7" s="24">
        <f>M7-(M7*2.75%)+I7*191+J7*191+K7*182+L7*100-Q7</f>
        <v>12650.4475</v>
      </c>
      <c r="S7" s="25">
        <f>M7*0.95%</f>
        <v>124.55449999999999</v>
      </c>
      <c r="T7" s="221">
        <f>S7-Q7</f>
        <v>24.55449999999999</v>
      </c>
      <c r="U7" s="223">
        <v>14</v>
      </c>
      <c r="V7" s="238">
        <f>R7-U7</f>
        <v>12636.4475</v>
      </c>
    </row>
    <row r="8" spans="1:23" ht="18.75" x14ac:dyDescent="0.25">
      <c r="A8" s="28">
        <v>2</v>
      </c>
      <c r="B8" s="20">
        <v>1908446135</v>
      </c>
      <c r="C8" s="23">
        <v>11383</v>
      </c>
      <c r="D8" s="29">
        <v>11383</v>
      </c>
      <c r="E8" s="30">
        <v>100</v>
      </c>
      <c r="F8" s="30"/>
      <c r="G8" s="30">
        <v>100</v>
      </c>
      <c r="H8" s="30"/>
      <c r="I8" s="20"/>
      <c r="J8" s="20"/>
      <c r="K8" s="20"/>
      <c r="L8" s="20"/>
      <c r="M8" s="20">
        <f t="shared" ref="M8:M27" si="0">D8+E8*20+F8*10+G8*9+H8*9</f>
        <v>14283</v>
      </c>
      <c r="N8" s="24">
        <f t="shared" ref="N8:N27" si="1">D8+E8*20+F8*10+G8*9+H8*9+I8*191+J8*191+K8*182+L8*100</f>
        <v>14283</v>
      </c>
      <c r="O8" s="25">
        <f t="shared" ref="O8:O27" si="2">M8*2.75%</f>
        <v>392.78250000000003</v>
      </c>
      <c r="P8" s="26"/>
      <c r="Q8" s="26">
        <v>100</v>
      </c>
      <c r="R8" s="24">
        <f t="shared" ref="R8:R27" si="3">M8-(M8*2.75%)+I8*191+J8*191+K8*182+L8*100-Q8</f>
        <v>13790.217500000001</v>
      </c>
      <c r="S8" s="25">
        <f t="shared" ref="S8:S27" si="4">M8*0.95%</f>
        <v>135.6885</v>
      </c>
      <c r="T8" s="221">
        <f t="shared" ref="T8:T27" si="5">S8-Q8</f>
        <v>35.688500000000005</v>
      </c>
      <c r="U8" s="223">
        <v>14</v>
      </c>
      <c r="V8" s="238">
        <f t="shared" ref="V8:V27" si="6">R8-U8</f>
        <v>13776.217500000001</v>
      </c>
    </row>
    <row r="9" spans="1:23" ht="18.75" x14ac:dyDescent="0.25">
      <c r="A9" s="28">
        <v>3</v>
      </c>
      <c r="B9" s="20">
        <v>1908446136</v>
      </c>
      <c r="C9" s="20">
        <v>39146</v>
      </c>
      <c r="D9" s="29">
        <v>39146</v>
      </c>
      <c r="E9" s="30">
        <v>80</v>
      </c>
      <c r="F9" s="30"/>
      <c r="G9" s="30"/>
      <c r="H9" s="30">
        <v>130</v>
      </c>
      <c r="I9" s="20"/>
      <c r="J9" s="20"/>
      <c r="K9" s="20"/>
      <c r="L9" s="20"/>
      <c r="M9" s="20">
        <f t="shared" si="0"/>
        <v>41916</v>
      </c>
      <c r="N9" s="24">
        <f t="shared" si="1"/>
        <v>41916</v>
      </c>
      <c r="O9" s="25">
        <f t="shared" si="2"/>
        <v>1152.69</v>
      </c>
      <c r="P9" s="26">
        <v>-5000</v>
      </c>
      <c r="Q9" s="26">
        <v>168</v>
      </c>
      <c r="R9" s="24">
        <f t="shared" si="3"/>
        <v>40595.31</v>
      </c>
      <c r="S9" s="25">
        <f t="shared" si="4"/>
        <v>398.202</v>
      </c>
      <c r="T9" s="221">
        <f t="shared" si="5"/>
        <v>230.202</v>
      </c>
      <c r="U9" s="223">
        <v>256</v>
      </c>
      <c r="V9" s="238">
        <f t="shared" si="6"/>
        <v>40339.31</v>
      </c>
    </row>
    <row r="10" spans="1:23" ht="18.75" x14ac:dyDescent="0.25">
      <c r="A10" s="28">
        <v>4</v>
      </c>
      <c r="B10" s="20">
        <v>1908446137</v>
      </c>
      <c r="C10" s="20">
        <v>5245</v>
      </c>
      <c r="D10" s="29">
        <v>5245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5245</v>
      </c>
      <c r="N10" s="24">
        <f t="shared" si="1"/>
        <v>5245</v>
      </c>
      <c r="O10" s="25">
        <f t="shared" si="2"/>
        <v>144.23750000000001</v>
      </c>
      <c r="P10" s="26"/>
      <c r="Q10" s="26">
        <v>30</v>
      </c>
      <c r="R10" s="24">
        <f t="shared" si="3"/>
        <v>5070.7624999999998</v>
      </c>
      <c r="S10" s="25">
        <f t="shared" si="4"/>
        <v>49.827500000000001</v>
      </c>
      <c r="T10" s="221">
        <f t="shared" si="5"/>
        <v>19.827500000000001</v>
      </c>
      <c r="U10" s="223"/>
      <c r="V10" s="238">
        <f t="shared" si="6"/>
        <v>5070.7624999999998</v>
      </c>
    </row>
    <row r="11" spans="1:23" ht="18.75" x14ac:dyDescent="0.25">
      <c r="A11" s="28">
        <v>5</v>
      </c>
      <c r="B11" s="20">
        <v>1908446138</v>
      </c>
      <c r="C11" s="31">
        <v>6196</v>
      </c>
      <c r="D11" s="29">
        <v>6196</v>
      </c>
      <c r="E11" s="30"/>
      <c r="F11" s="30"/>
      <c r="G11" s="32"/>
      <c r="H11" s="30"/>
      <c r="I11" s="20">
        <v>10</v>
      </c>
      <c r="J11" s="20">
        <v>1</v>
      </c>
      <c r="K11" s="20">
        <v>1</v>
      </c>
      <c r="L11" s="20"/>
      <c r="M11" s="20">
        <f t="shared" si="0"/>
        <v>6196</v>
      </c>
      <c r="N11" s="24">
        <f t="shared" si="1"/>
        <v>8479</v>
      </c>
      <c r="O11" s="25">
        <f t="shared" si="2"/>
        <v>170.39000000000001</v>
      </c>
      <c r="P11" s="26"/>
      <c r="Q11" s="26">
        <v>30</v>
      </c>
      <c r="R11" s="24">
        <f t="shared" si="3"/>
        <v>8278.61</v>
      </c>
      <c r="S11" s="25">
        <f t="shared" si="4"/>
        <v>58.862000000000002</v>
      </c>
      <c r="T11" s="221">
        <f t="shared" si="5"/>
        <v>28.862000000000002</v>
      </c>
      <c r="U11" s="223">
        <v>28</v>
      </c>
      <c r="V11" s="238">
        <f t="shared" si="6"/>
        <v>8250.61</v>
      </c>
    </row>
    <row r="12" spans="1:23" ht="18.75" x14ac:dyDescent="0.25">
      <c r="A12" s="28">
        <v>6</v>
      </c>
      <c r="B12" s="20">
        <v>1908446139</v>
      </c>
      <c r="C12" s="20">
        <v>11370</v>
      </c>
      <c r="D12" s="29">
        <v>11370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11370</v>
      </c>
      <c r="N12" s="24">
        <f t="shared" si="1"/>
        <v>11370</v>
      </c>
      <c r="O12" s="25">
        <f t="shared" si="2"/>
        <v>312.67500000000001</v>
      </c>
      <c r="P12" s="26"/>
      <c r="Q12" s="26">
        <v>37</v>
      </c>
      <c r="R12" s="24">
        <f t="shared" si="3"/>
        <v>11020.325000000001</v>
      </c>
      <c r="S12" s="25">
        <f t="shared" si="4"/>
        <v>108.015</v>
      </c>
      <c r="T12" s="221">
        <f t="shared" si="5"/>
        <v>71.015000000000001</v>
      </c>
      <c r="U12" s="223">
        <v>70</v>
      </c>
      <c r="V12" s="238">
        <f t="shared" si="6"/>
        <v>10950.325000000001</v>
      </c>
    </row>
    <row r="13" spans="1:23" ht="18.75" x14ac:dyDescent="0.25">
      <c r="A13" s="28">
        <v>7</v>
      </c>
      <c r="B13" s="20">
        <v>1908446140</v>
      </c>
      <c r="C13" s="20">
        <v>18000</v>
      </c>
      <c r="D13" s="29">
        <v>18000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18000</v>
      </c>
      <c r="N13" s="24">
        <f t="shared" si="1"/>
        <v>18000</v>
      </c>
      <c r="O13" s="25">
        <f t="shared" si="2"/>
        <v>495</v>
      </c>
      <c r="P13" s="26"/>
      <c r="Q13" s="26">
        <v>55</v>
      </c>
      <c r="R13" s="24">
        <f t="shared" si="3"/>
        <v>17450</v>
      </c>
      <c r="S13" s="25">
        <f t="shared" si="4"/>
        <v>171</v>
      </c>
      <c r="T13" s="221">
        <f t="shared" si="5"/>
        <v>116</v>
      </c>
      <c r="U13" s="223">
        <v>112</v>
      </c>
      <c r="V13" s="238">
        <f t="shared" si="6"/>
        <v>17338</v>
      </c>
    </row>
    <row r="14" spans="1:23" ht="18.75" x14ac:dyDescent="0.25">
      <c r="A14" s="28">
        <v>8</v>
      </c>
      <c r="B14" s="20">
        <v>1908446141</v>
      </c>
      <c r="C14" s="20">
        <v>31845</v>
      </c>
      <c r="D14" s="29">
        <v>31845</v>
      </c>
      <c r="E14" s="30">
        <v>50</v>
      </c>
      <c r="F14" s="30">
        <v>250</v>
      </c>
      <c r="G14" s="30"/>
      <c r="H14" s="30">
        <v>420</v>
      </c>
      <c r="I14" s="20"/>
      <c r="J14" s="20"/>
      <c r="K14" s="20"/>
      <c r="L14" s="20"/>
      <c r="M14" s="20">
        <f t="shared" si="0"/>
        <v>39125</v>
      </c>
      <c r="N14" s="24">
        <f t="shared" si="1"/>
        <v>39125</v>
      </c>
      <c r="O14" s="25">
        <f t="shared" si="2"/>
        <v>1075.9375</v>
      </c>
      <c r="P14" s="26"/>
      <c r="Q14" s="26">
        <v>227</v>
      </c>
      <c r="R14" s="24">
        <f t="shared" si="3"/>
        <v>37822.0625</v>
      </c>
      <c r="S14" s="25">
        <f t="shared" si="4"/>
        <v>371.6875</v>
      </c>
      <c r="T14" s="221">
        <f t="shared" si="5"/>
        <v>144.6875</v>
      </c>
      <c r="U14" s="223">
        <v>175</v>
      </c>
      <c r="V14" s="238">
        <f t="shared" si="6"/>
        <v>37647.0625</v>
      </c>
      <c r="W14">
        <v>49</v>
      </c>
    </row>
    <row r="15" spans="1:23" ht="18.75" x14ac:dyDescent="0.25">
      <c r="A15" s="28">
        <v>9</v>
      </c>
      <c r="B15" s="20">
        <v>1908446142</v>
      </c>
      <c r="C15" s="33">
        <v>21734</v>
      </c>
      <c r="D15" s="29">
        <v>21734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21734</v>
      </c>
      <c r="N15" s="24">
        <f t="shared" si="1"/>
        <v>21734</v>
      </c>
      <c r="O15" s="25">
        <f t="shared" si="2"/>
        <v>597.68500000000006</v>
      </c>
      <c r="P15" s="26">
        <v>75370</v>
      </c>
      <c r="Q15" s="26">
        <v>160</v>
      </c>
      <c r="R15" s="24">
        <f t="shared" si="3"/>
        <v>20976.314999999999</v>
      </c>
      <c r="S15" s="25">
        <f t="shared" si="4"/>
        <v>206.47299999999998</v>
      </c>
      <c r="T15" s="221">
        <f t="shared" si="5"/>
        <v>46.472999999999985</v>
      </c>
      <c r="U15" s="223">
        <v>105</v>
      </c>
      <c r="V15" s="238">
        <f t="shared" si="6"/>
        <v>20871.314999999999</v>
      </c>
    </row>
    <row r="16" spans="1:23" ht="18.75" x14ac:dyDescent="0.25">
      <c r="A16" s="28">
        <v>10</v>
      </c>
      <c r="B16" s="20">
        <v>1908446143</v>
      </c>
      <c r="C16" s="20">
        <v>50514</v>
      </c>
      <c r="D16" s="29">
        <v>50514</v>
      </c>
      <c r="E16" s="30">
        <v>100</v>
      </c>
      <c r="F16" s="30">
        <v>100</v>
      </c>
      <c r="G16" s="30">
        <v>150</v>
      </c>
      <c r="H16" s="30">
        <v>350</v>
      </c>
      <c r="I16" s="20">
        <v>10</v>
      </c>
      <c r="J16" s="20">
        <v>7</v>
      </c>
      <c r="K16" s="20">
        <v>5</v>
      </c>
      <c r="L16" s="20"/>
      <c r="M16" s="20">
        <f t="shared" si="0"/>
        <v>58014</v>
      </c>
      <c r="N16" s="24">
        <f t="shared" si="1"/>
        <v>62171</v>
      </c>
      <c r="O16" s="25">
        <f t="shared" si="2"/>
        <v>1595.385</v>
      </c>
      <c r="P16" s="26">
        <v>9000</v>
      </c>
      <c r="Q16" s="26">
        <v>202</v>
      </c>
      <c r="R16" s="24">
        <f t="shared" si="3"/>
        <v>60373.614999999998</v>
      </c>
      <c r="S16" s="25">
        <f t="shared" si="4"/>
        <v>551.13300000000004</v>
      </c>
      <c r="T16" s="221">
        <f t="shared" si="5"/>
        <v>349.13300000000004</v>
      </c>
      <c r="U16" s="223">
        <v>273</v>
      </c>
      <c r="V16" s="238">
        <f t="shared" si="6"/>
        <v>60100.614999999998</v>
      </c>
    </row>
    <row r="17" spans="1:22" ht="18.75" x14ac:dyDescent="0.25">
      <c r="A17" s="28">
        <v>11</v>
      </c>
      <c r="B17" s="20">
        <v>1908446144</v>
      </c>
      <c r="C17" s="33">
        <v>6680</v>
      </c>
      <c r="D17" s="29">
        <v>6680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6680</v>
      </c>
      <c r="N17" s="24">
        <f t="shared" si="1"/>
        <v>6680</v>
      </c>
      <c r="O17" s="25">
        <f t="shared" si="2"/>
        <v>183.7</v>
      </c>
      <c r="P17" s="26">
        <v>2000</v>
      </c>
      <c r="Q17" s="26">
        <v>50</v>
      </c>
      <c r="R17" s="24">
        <f t="shared" si="3"/>
        <v>6446.3</v>
      </c>
      <c r="S17" s="25">
        <f t="shared" si="4"/>
        <v>63.46</v>
      </c>
      <c r="T17" s="221">
        <f t="shared" si="5"/>
        <v>13.46</v>
      </c>
      <c r="U17" s="223"/>
      <c r="V17" s="238">
        <f t="shared" si="6"/>
        <v>6446.3</v>
      </c>
    </row>
    <row r="18" spans="1:22" ht="18.75" x14ac:dyDescent="0.25">
      <c r="A18" s="28">
        <v>12</v>
      </c>
      <c r="B18" s="20">
        <v>1908446145</v>
      </c>
      <c r="C18" s="31">
        <v>21941</v>
      </c>
      <c r="D18" s="29">
        <v>21941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21941</v>
      </c>
      <c r="N18" s="24">
        <f t="shared" si="1"/>
        <v>21941</v>
      </c>
      <c r="O18" s="25">
        <f t="shared" si="2"/>
        <v>603.37750000000005</v>
      </c>
      <c r="P18" s="26">
        <v>39700</v>
      </c>
      <c r="Q18" s="26">
        <v>150</v>
      </c>
      <c r="R18" s="24">
        <f t="shared" si="3"/>
        <v>21187.622500000001</v>
      </c>
      <c r="S18" s="25">
        <f t="shared" si="4"/>
        <v>208.43949999999998</v>
      </c>
      <c r="T18" s="221">
        <f t="shared" si="5"/>
        <v>58.439499999999981</v>
      </c>
      <c r="U18" s="223">
        <v>126</v>
      </c>
      <c r="V18" s="238">
        <f t="shared" si="6"/>
        <v>21061.622500000001</v>
      </c>
    </row>
    <row r="19" spans="1:22" ht="18.75" x14ac:dyDescent="0.25">
      <c r="A19" s="28">
        <v>13</v>
      </c>
      <c r="B19" s="20">
        <v>1908446146</v>
      </c>
      <c r="C19" s="20">
        <v>30157</v>
      </c>
      <c r="D19" s="29">
        <v>30157</v>
      </c>
      <c r="E19" s="30">
        <v>50</v>
      </c>
      <c r="F19" s="30">
        <v>60</v>
      </c>
      <c r="G19" s="30"/>
      <c r="H19" s="30">
        <v>60</v>
      </c>
      <c r="I19" s="20"/>
      <c r="J19" s="20"/>
      <c r="K19" s="20"/>
      <c r="L19" s="20"/>
      <c r="M19" s="20">
        <f t="shared" si="0"/>
        <v>32297</v>
      </c>
      <c r="N19" s="24">
        <f t="shared" si="1"/>
        <v>32297</v>
      </c>
      <c r="O19" s="25">
        <f t="shared" si="2"/>
        <v>888.16750000000002</v>
      </c>
      <c r="P19" s="26">
        <v>2380</v>
      </c>
      <c r="Q19" s="26">
        <v>120</v>
      </c>
      <c r="R19" s="24">
        <f t="shared" si="3"/>
        <v>31288.8325</v>
      </c>
      <c r="S19" s="25">
        <f t="shared" si="4"/>
        <v>306.82150000000001</v>
      </c>
      <c r="T19" s="221">
        <f t="shared" si="5"/>
        <v>186.82150000000001</v>
      </c>
      <c r="U19" s="223">
        <v>84</v>
      </c>
      <c r="V19" s="238">
        <f t="shared" si="6"/>
        <v>31204.8325</v>
      </c>
    </row>
    <row r="20" spans="1:22" ht="18.75" x14ac:dyDescent="0.25">
      <c r="A20" s="28">
        <v>14</v>
      </c>
      <c r="B20" s="20">
        <v>1908446147</v>
      </c>
      <c r="C20" s="20">
        <v>10000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/>
      <c r="Q20" s="26">
        <v>170</v>
      </c>
      <c r="R20" s="24">
        <f t="shared" si="3"/>
        <v>9555</v>
      </c>
      <c r="S20" s="25">
        <f t="shared" si="4"/>
        <v>95</v>
      </c>
      <c r="T20" s="221">
        <f t="shared" si="5"/>
        <v>-75</v>
      </c>
      <c r="U20" s="223">
        <v>35</v>
      </c>
      <c r="V20" s="238">
        <f t="shared" si="6"/>
        <v>9520</v>
      </c>
    </row>
    <row r="21" spans="1:22" ht="18.75" x14ac:dyDescent="0.25">
      <c r="A21" s="28">
        <v>15</v>
      </c>
      <c r="B21" s="20">
        <v>1908446148</v>
      </c>
      <c r="C21" s="20">
        <v>8054</v>
      </c>
      <c r="D21" s="29">
        <v>8054</v>
      </c>
      <c r="E21" s="30"/>
      <c r="F21" s="30">
        <v>100</v>
      </c>
      <c r="G21" s="30"/>
      <c r="H21" s="30">
        <v>100</v>
      </c>
      <c r="I21" s="20">
        <v>7</v>
      </c>
      <c r="J21" s="20"/>
      <c r="K21" s="20"/>
      <c r="L21" s="20"/>
      <c r="M21" s="20">
        <f t="shared" si="0"/>
        <v>9954</v>
      </c>
      <c r="N21" s="24">
        <f t="shared" si="1"/>
        <v>11291</v>
      </c>
      <c r="O21" s="25">
        <f t="shared" si="2"/>
        <v>273.73500000000001</v>
      </c>
      <c r="P21" s="26"/>
      <c r="Q21" s="26">
        <v>20</v>
      </c>
      <c r="R21" s="24">
        <f t="shared" si="3"/>
        <v>10997.264999999999</v>
      </c>
      <c r="S21" s="25">
        <f t="shared" si="4"/>
        <v>94.563000000000002</v>
      </c>
      <c r="T21" s="221">
        <f t="shared" si="5"/>
        <v>74.563000000000002</v>
      </c>
      <c r="U21" s="223">
        <v>28</v>
      </c>
      <c r="V21" s="238">
        <f t="shared" si="6"/>
        <v>10969.264999999999</v>
      </c>
    </row>
    <row r="22" spans="1:22" ht="18.75" x14ac:dyDescent="0.25">
      <c r="A22" s="28">
        <v>16</v>
      </c>
      <c r="B22" s="20">
        <v>1908446149</v>
      </c>
      <c r="C22" s="34">
        <v>61902</v>
      </c>
      <c r="D22" s="29">
        <v>61902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61902</v>
      </c>
      <c r="N22" s="24">
        <f t="shared" si="1"/>
        <v>61902</v>
      </c>
      <c r="O22" s="25">
        <f t="shared" si="2"/>
        <v>1702.3050000000001</v>
      </c>
      <c r="P22" s="26">
        <v>518</v>
      </c>
      <c r="Q22" s="26">
        <v>200</v>
      </c>
      <c r="R22" s="24">
        <f t="shared" si="3"/>
        <v>59999.695</v>
      </c>
      <c r="S22" s="25">
        <f t="shared" si="4"/>
        <v>588.06899999999996</v>
      </c>
      <c r="T22" s="221">
        <f t="shared" si="5"/>
        <v>388.06899999999996</v>
      </c>
      <c r="U22" s="223">
        <v>364</v>
      </c>
      <c r="V22" s="238">
        <f t="shared" si="6"/>
        <v>59635.695</v>
      </c>
    </row>
    <row r="23" spans="1:22" ht="18.75" x14ac:dyDescent="0.25">
      <c r="A23" s="28">
        <v>17</v>
      </c>
      <c r="B23" s="20">
        <v>1908446150</v>
      </c>
      <c r="C23" s="20">
        <v>12519</v>
      </c>
      <c r="D23" s="35">
        <v>12519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12519</v>
      </c>
      <c r="N23" s="24">
        <f t="shared" si="1"/>
        <v>12519</v>
      </c>
      <c r="O23" s="25">
        <f t="shared" si="2"/>
        <v>344.27249999999998</v>
      </c>
      <c r="P23" s="26">
        <v>20000</v>
      </c>
      <c r="Q23" s="26">
        <v>120</v>
      </c>
      <c r="R23" s="24">
        <f t="shared" si="3"/>
        <v>12054.727500000001</v>
      </c>
      <c r="S23" s="25">
        <f t="shared" si="4"/>
        <v>118.93049999999999</v>
      </c>
      <c r="T23" s="221">
        <f t="shared" si="5"/>
        <v>-1.069500000000005</v>
      </c>
      <c r="U23" s="223">
        <v>60</v>
      </c>
      <c r="V23" s="238">
        <f t="shared" si="6"/>
        <v>11994.727500000001</v>
      </c>
    </row>
    <row r="24" spans="1:22" ht="18.75" x14ac:dyDescent="0.25">
      <c r="A24" s="28">
        <v>18</v>
      </c>
      <c r="B24" s="20">
        <v>1908446151</v>
      </c>
      <c r="C24" s="20">
        <v>31971</v>
      </c>
      <c r="D24" s="29">
        <v>31971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31971</v>
      </c>
      <c r="N24" s="24">
        <f t="shared" si="1"/>
        <v>31971</v>
      </c>
      <c r="O24" s="25">
        <f t="shared" si="2"/>
        <v>879.20249999999999</v>
      </c>
      <c r="P24" s="26"/>
      <c r="Q24" s="26">
        <v>132</v>
      </c>
      <c r="R24" s="24">
        <f t="shared" si="3"/>
        <v>30959.797500000001</v>
      </c>
      <c r="S24" s="25">
        <f t="shared" si="4"/>
        <v>303.72449999999998</v>
      </c>
      <c r="T24" s="221">
        <f t="shared" si="5"/>
        <v>171.72449999999998</v>
      </c>
      <c r="U24" s="223">
        <v>120</v>
      </c>
      <c r="V24" s="238">
        <f t="shared" si="6"/>
        <v>30839.797500000001</v>
      </c>
    </row>
    <row r="25" spans="1:22" ht="18.75" x14ac:dyDescent="0.25">
      <c r="A25" s="28">
        <v>19</v>
      </c>
      <c r="B25" s="20">
        <v>1908446152</v>
      </c>
      <c r="C25" s="20">
        <v>15927</v>
      </c>
      <c r="D25" s="29">
        <v>15927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15927</v>
      </c>
      <c r="N25" s="24">
        <f t="shared" si="1"/>
        <v>15927</v>
      </c>
      <c r="O25" s="25">
        <f t="shared" si="2"/>
        <v>437.99250000000001</v>
      </c>
      <c r="P25" s="26">
        <v>13650</v>
      </c>
      <c r="Q25" s="26">
        <v>120</v>
      </c>
      <c r="R25" s="24">
        <f t="shared" si="3"/>
        <v>15369.0075</v>
      </c>
      <c r="S25" s="25">
        <f t="shared" si="4"/>
        <v>151.3065</v>
      </c>
      <c r="T25" s="221">
        <f t="shared" si="5"/>
        <v>31.3065</v>
      </c>
      <c r="U25" s="223">
        <v>84</v>
      </c>
      <c r="V25" s="238">
        <f t="shared" si="6"/>
        <v>15285.0075</v>
      </c>
    </row>
    <row r="26" spans="1:22" ht="18.75" x14ac:dyDescent="0.25">
      <c r="A26" s="28">
        <v>20</v>
      </c>
      <c r="B26" s="20">
        <v>1908446153</v>
      </c>
      <c r="C26" s="36">
        <v>15079</v>
      </c>
      <c r="D26" s="29">
        <v>15079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15079</v>
      </c>
      <c r="N26" s="24">
        <f t="shared" si="1"/>
        <v>15079</v>
      </c>
      <c r="O26" s="25">
        <f t="shared" si="2"/>
        <v>414.67250000000001</v>
      </c>
      <c r="P26" s="26"/>
      <c r="Q26" s="26">
        <v>90</v>
      </c>
      <c r="R26" s="24">
        <f t="shared" si="3"/>
        <v>14574.327499999999</v>
      </c>
      <c r="S26" s="25">
        <f t="shared" si="4"/>
        <v>143.25049999999999</v>
      </c>
      <c r="T26" s="221">
        <f t="shared" si="5"/>
        <v>53.250499999999988</v>
      </c>
      <c r="U26" s="223">
        <v>70</v>
      </c>
      <c r="V26" s="238">
        <f t="shared" si="6"/>
        <v>14504.327499999999</v>
      </c>
    </row>
    <row r="27" spans="1:22" ht="19.5" thickBot="1" x14ac:dyDescent="0.35">
      <c r="A27" s="28">
        <v>21</v>
      </c>
      <c r="B27" s="53">
        <v>10</v>
      </c>
      <c r="C27" s="53">
        <v>15583</v>
      </c>
      <c r="D27" s="240">
        <v>15583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15583</v>
      </c>
      <c r="N27" s="40">
        <f t="shared" si="1"/>
        <v>15583</v>
      </c>
      <c r="O27" s="25">
        <f t="shared" si="2"/>
        <v>428.53250000000003</v>
      </c>
      <c r="P27" s="41">
        <v>35000</v>
      </c>
      <c r="Q27" s="41">
        <v>100</v>
      </c>
      <c r="R27" s="24">
        <f t="shared" si="3"/>
        <v>15054.467500000001</v>
      </c>
      <c r="S27" s="42">
        <f t="shared" si="4"/>
        <v>148.0385</v>
      </c>
      <c r="T27" s="222">
        <f t="shared" si="5"/>
        <v>48.038499999999999</v>
      </c>
      <c r="U27" s="223">
        <v>85</v>
      </c>
      <c r="V27" s="239">
        <f t="shared" si="6"/>
        <v>14969.467500000001</v>
      </c>
    </row>
    <row r="28" spans="1:22" ht="16.5" thickBot="1" x14ac:dyDescent="0.3">
      <c r="A28" s="244" t="s">
        <v>44</v>
      </c>
      <c r="B28" s="245"/>
      <c r="C28" s="246"/>
      <c r="D28" s="44">
        <f t="shared" ref="D28:E28" si="7">SUM(D7:D27)</f>
        <v>438357</v>
      </c>
      <c r="E28" s="45">
        <f t="shared" si="7"/>
        <v>380</v>
      </c>
      <c r="F28" s="45">
        <f t="shared" ref="F28:V28" si="8">SUM(F7:F27)</f>
        <v>510</v>
      </c>
      <c r="G28" s="45">
        <f t="shared" si="8"/>
        <v>250</v>
      </c>
      <c r="H28" s="45">
        <f t="shared" si="8"/>
        <v>1060</v>
      </c>
      <c r="I28" s="45">
        <f t="shared" si="8"/>
        <v>27</v>
      </c>
      <c r="J28" s="45">
        <f t="shared" si="8"/>
        <v>8</v>
      </c>
      <c r="K28" s="45">
        <f t="shared" si="8"/>
        <v>6</v>
      </c>
      <c r="L28" s="45">
        <f t="shared" si="8"/>
        <v>0</v>
      </c>
      <c r="M28" s="225">
        <f t="shared" si="8"/>
        <v>462847</v>
      </c>
      <c r="N28" s="225">
        <f t="shared" si="8"/>
        <v>470624</v>
      </c>
      <c r="O28" s="226">
        <f t="shared" si="8"/>
        <v>12728.2925</v>
      </c>
      <c r="P28" s="225">
        <f t="shared" si="8"/>
        <v>192618</v>
      </c>
      <c r="Q28" s="225">
        <f t="shared" si="8"/>
        <v>2381</v>
      </c>
      <c r="R28" s="225">
        <f t="shared" si="8"/>
        <v>455514.70750000002</v>
      </c>
      <c r="S28" s="225">
        <f t="shared" si="8"/>
        <v>4397.0464999999995</v>
      </c>
      <c r="T28" s="227">
        <f t="shared" si="8"/>
        <v>2016.0464999999999</v>
      </c>
      <c r="U28" s="227">
        <f t="shared" si="8"/>
        <v>2103</v>
      </c>
      <c r="V28" s="227">
        <f t="shared" si="8"/>
        <v>453411.70750000002</v>
      </c>
    </row>
    <row r="29" spans="1:22" ht="15.75" thickBot="1" x14ac:dyDescent="0.3">
      <c r="A29" s="247" t="s">
        <v>45</v>
      </c>
      <c r="B29" s="248"/>
      <c r="C29" s="249"/>
      <c r="D29" s="48">
        <f>D4+D5-D28</f>
        <v>774473</v>
      </c>
      <c r="E29" s="48">
        <f t="shared" ref="E29:L29" si="9">E4+E5-E28</f>
        <v>8165</v>
      </c>
      <c r="F29" s="48">
        <f t="shared" si="9"/>
        <v>17270</v>
      </c>
      <c r="G29" s="48">
        <f t="shared" si="9"/>
        <v>580</v>
      </c>
      <c r="H29" s="48">
        <f t="shared" si="9"/>
        <v>35520</v>
      </c>
      <c r="I29" s="48">
        <f t="shared" si="9"/>
        <v>1005</v>
      </c>
      <c r="J29" s="48">
        <f t="shared" si="9"/>
        <v>595</v>
      </c>
      <c r="K29" s="48">
        <f t="shared" si="9"/>
        <v>625</v>
      </c>
      <c r="L29" s="48">
        <f t="shared" si="9"/>
        <v>0</v>
      </c>
      <c r="M29" s="268"/>
      <c r="N29" s="268"/>
      <c r="O29" s="268"/>
      <c r="P29" s="268"/>
      <c r="Q29" s="268"/>
      <c r="R29" s="268"/>
      <c r="S29" s="268"/>
      <c r="T29" s="268"/>
      <c r="U29" s="268"/>
      <c r="V29" s="26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26" priority="59" operator="equal">
      <formula>212030016606640</formula>
    </cfRule>
  </conditionalFormatting>
  <conditionalFormatting sqref="D29 E4:E6 E28:K29">
    <cfRule type="cellIs" dxfId="325" priority="57" operator="equal">
      <formula>$E$4</formula>
    </cfRule>
    <cfRule type="cellIs" dxfId="324" priority="58" operator="equal">
      <formula>2120</formula>
    </cfRule>
  </conditionalFormatting>
  <conditionalFormatting sqref="D29:E29 F4:F6 F28:F29">
    <cfRule type="cellIs" dxfId="323" priority="55" operator="equal">
      <formula>$F$4</formula>
    </cfRule>
    <cfRule type="cellIs" dxfId="322" priority="56" operator="equal">
      <formula>300</formula>
    </cfRule>
  </conditionalFormatting>
  <conditionalFormatting sqref="G4:G6 G28:G29">
    <cfRule type="cellIs" dxfId="321" priority="53" operator="equal">
      <formula>$G$4</formula>
    </cfRule>
    <cfRule type="cellIs" dxfId="320" priority="54" operator="equal">
      <formula>1660</formula>
    </cfRule>
  </conditionalFormatting>
  <conditionalFormatting sqref="H4:H6 H28:H29">
    <cfRule type="cellIs" dxfId="319" priority="51" operator="equal">
      <formula>$H$4</formula>
    </cfRule>
    <cfRule type="cellIs" dxfId="318" priority="52" operator="equal">
      <formula>6640</formula>
    </cfRule>
  </conditionalFormatting>
  <conditionalFormatting sqref="T6:T28 U6:V6 U28:V28">
    <cfRule type="cellIs" dxfId="317" priority="50" operator="lessThan">
      <formula>0</formula>
    </cfRule>
  </conditionalFormatting>
  <conditionalFormatting sqref="T7:T27">
    <cfRule type="cellIs" dxfId="316" priority="47" operator="lessThan">
      <formula>0</formula>
    </cfRule>
    <cfRule type="cellIs" dxfId="315" priority="48" operator="lessThan">
      <formula>0</formula>
    </cfRule>
    <cfRule type="cellIs" dxfId="314" priority="49" operator="lessThan">
      <formula>0</formula>
    </cfRule>
  </conditionalFormatting>
  <conditionalFormatting sqref="E4:E6 E28:K28">
    <cfRule type="cellIs" dxfId="313" priority="46" operator="equal">
      <formula>$E$4</formula>
    </cfRule>
  </conditionalFormatting>
  <conditionalFormatting sqref="D28:D29 D6 D4:M4">
    <cfRule type="cellIs" dxfId="312" priority="45" operator="equal">
      <formula>$D$4</formula>
    </cfRule>
  </conditionalFormatting>
  <conditionalFormatting sqref="I4:I6 I28:I29">
    <cfRule type="cellIs" dxfId="311" priority="44" operator="equal">
      <formula>$I$4</formula>
    </cfRule>
  </conditionalFormatting>
  <conditionalFormatting sqref="J4:J6 J28:J29">
    <cfRule type="cellIs" dxfId="310" priority="43" operator="equal">
      <formula>$J$4</formula>
    </cfRule>
  </conditionalFormatting>
  <conditionalFormatting sqref="K4:K6 K28:K29">
    <cfRule type="cellIs" dxfId="309" priority="42" operator="equal">
      <formula>$K$4</formula>
    </cfRule>
  </conditionalFormatting>
  <conditionalFormatting sqref="M4:M6">
    <cfRule type="cellIs" dxfId="308" priority="41" operator="equal">
      <formula>$L$4</formula>
    </cfRule>
  </conditionalFormatting>
  <conditionalFormatting sqref="T7:T28 U28:V28">
    <cfRule type="cellIs" dxfId="307" priority="38" operator="lessThan">
      <formula>0</formula>
    </cfRule>
    <cfRule type="cellIs" dxfId="306" priority="39" operator="lessThan">
      <formula>0</formula>
    </cfRule>
    <cfRule type="cellIs" dxfId="305" priority="40" operator="lessThan">
      <formula>0</formula>
    </cfRule>
  </conditionalFormatting>
  <conditionalFormatting sqref="D5:K5">
    <cfRule type="cellIs" dxfId="304" priority="37" operator="greaterThan">
      <formula>0</formula>
    </cfRule>
  </conditionalFormatting>
  <conditionalFormatting sqref="T6:T28 U6:X6 U28:V28">
    <cfRule type="cellIs" dxfId="303" priority="36" operator="lessThan">
      <formula>0</formula>
    </cfRule>
  </conditionalFormatting>
  <conditionalFormatting sqref="T7:T27">
    <cfRule type="cellIs" dxfId="302" priority="33" operator="lessThan">
      <formula>0</formula>
    </cfRule>
    <cfRule type="cellIs" dxfId="301" priority="34" operator="lessThan">
      <formula>0</formula>
    </cfRule>
    <cfRule type="cellIs" dxfId="300" priority="35" operator="lessThan">
      <formula>0</formula>
    </cfRule>
  </conditionalFormatting>
  <conditionalFormatting sqref="T7:T28 U28:V28">
    <cfRule type="cellIs" dxfId="299" priority="30" operator="lessThan">
      <formula>0</formula>
    </cfRule>
    <cfRule type="cellIs" dxfId="298" priority="31" operator="lessThan">
      <formula>0</formula>
    </cfRule>
    <cfRule type="cellIs" dxfId="297" priority="32" operator="lessThan">
      <formula>0</formula>
    </cfRule>
  </conditionalFormatting>
  <conditionalFormatting sqref="D5:K5">
    <cfRule type="cellIs" dxfId="296" priority="29" operator="greaterThan">
      <formula>0</formula>
    </cfRule>
  </conditionalFormatting>
  <conditionalFormatting sqref="L4 L6 L28:L29">
    <cfRule type="cellIs" dxfId="295" priority="28" operator="equal">
      <formula>$L$4</formula>
    </cfRule>
  </conditionalFormatting>
  <conditionalFormatting sqref="D7:S7">
    <cfRule type="cellIs" dxfId="294" priority="27" operator="greaterThan">
      <formula>0</formula>
    </cfRule>
  </conditionalFormatting>
  <conditionalFormatting sqref="D9:S9">
    <cfRule type="cellIs" dxfId="293" priority="26" operator="greaterThan">
      <formula>0</formula>
    </cfRule>
  </conditionalFormatting>
  <conditionalFormatting sqref="D11:S11">
    <cfRule type="cellIs" dxfId="292" priority="25" operator="greaterThan">
      <formula>0</formula>
    </cfRule>
  </conditionalFormatting>
  <conditionalFormatting sqref="D13:S13">
    <cfRule type="cellIs" dxfId="291" priority="24" operator="greaterThan">
      <formula>0</formula>
    </cfRule>
  </conditionalFormatting>
  <conditionalFormatting sqref="D15:S15">
    <cfRule type="cellIs" dxfId="290" priority="23" operator="greaterThan">
      <formula>0</formula>
    </cfRule>
  </conditionalFormatting>
  <conditionalFormatting sqref="D17:S17">
    <cfRule type="cellIs" dxfId="289" priority="22" operator="greaterThan">
      <formula>0</formula>
    </cfRule>
  </conditionalFormatting>
  <conditionalFormatting sqref="D19:S19">
    <cfRule type="cellIs" dxfId="288" priority="21" operator="greaterThan">
      <formula>0</formula>
    </cfRule>
  </conditionalFormatting>
  <conditionalFormatting sqref="D21:S21">
    <cfRule type="cellIs" dxfId="287" priority="20" operator="greaterThan">
      <formula>0</formula>
    </cfRule>
  </conditionalFormatting>
  <conditionalFormatting sqref="D23:S23">
    <cfRule type="cellIs" dxfId="286" priority="19" operator="greaterThan">
      <formula>0</formula>
    </cfRule>
  </conditionalFormatting>
  <conditionalFormatting sqref="D25:S25">
    <cfRule type="cellIs" dxfId="285" priority="18" operator="greaterThan">
      <formula>0</formula>
    </cfRule>
  </conditionalFormatting>
  <conditionalFormatting sqref="D27:S27">
    <cfRule type="cellIs" dxfId="284" priority="1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9" sqref="I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129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'27'!D29</f>
        <v>774473</v>
      </c>
      <c r="E4" s="2">
        <f>'27'!E29</f>
        <v>8165</v>
      </c>
      <c r="F4" s="2">
        <f>'27'!F29</f>
        <v>17270</v>
      </c>
      <c r="G4" s="2">
        <f>'27'!G29</f>
        <v>580</v>
      </c>
      <c r="H4" s="2">
        <f>'27'!H29</f>
        <v>35520</v>
      </c>
      <c r="I4" s="2">
        <f>'27'!I29</f>
        <v>1005</v>
      </c>
      <c r="J4" s="2">
        <f>'27'!J29</f>
        <v>595</v>
      </c>
      <c r="K4" s="2">
        <f>'27'!K29</f>
        <v>625</v>
      </c>
      <c r="L4" s="2">
        <f>'27'!L29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14138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14138</v>
      </c>
      <c r="N7" s="24">
        <f>D7+E7*20+F7*10+G7*9+H7*9+I7*191+J7*191+K7*182+L7*100</f>
        <v>14138</v>
      </c>
      <c r="O7" s="25">
        <f>M7*2.75%</f>
        <v>388.79500000000002</v>
      </c>
      <c r="P7" s="26"/>
      <c r="Q7" s="26">
        <v>100</v>
      </c>
      <c r="R7" s="29">
        <f>M7-(M7*2.75%)+I7*191+J7*191+K7*182+L7*100-Q7</f>
        <v>13649.205</v>
      </c>
      <c r="S7" s="25">
        <f>M7*0.95%</f>
        <v>134.31100000000001</v>
      </c>
      <c r="T7" s="27">
        <f>S7-Q7</f>
        <v>34.311000000000007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5147</v>
      </c>
      <c r="E8" s="30"/>
      <c r="F8" s="30"/>
      <c r="G8" s="30"/>
      <c r="H8" s="30"/>
      <c r="I8" s="20">
        <v>6</v>
      </c>
      <c r="J8" s="20"/>
      <c r="K8" s="20">
        <v>5</v>
      </c>
      <c r="L8" s="20"/>
      <c r="M8" s="20">
        <f t="shared" ref="M8:M27" si="0">D8+E8*20+F8*10+G8*9+H8*9</f>
        <v>5147</v>
      </c>
      <c r="N8" s="24">
        <f t="shared" ref="N8:N27" si="1">D8+E8*20+F8*10+G8*9+H8*9+I8*191+J8*191+K8*182+L8*100</f>
        <v>7203</v>
      </c>
      <c r="O8" s="25">
        <f t="shared" ref="O8:O27" si="2">M8*2.75%</f>
        <v>141.54249999999999</v>
      </c>
      <c r="P8" s="26"/>
      <c r="Q8" s="26">
        <v>51</v>
      </c>
      <c r="R8" s="29">
        <f t="shared" ref="R8:R27" si="3">M8-(M8*2.75%)+I8*191+J8*191+K8*182+L8*100-Q8</f>
        <v>7010.4575000000004</v>
      </c>
      <c r="S8" s="25">
        <f t="shared" ref="S8:S27" si="4">M8*0.95%</f>
        <v>48.896499999999996</v>
      </c>
      <c r="T8" s="27">
        <f t="shared" ref="T8:T27" si="5">S8-Q8</f>
        <v>-2.1035000000000039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14506</v>
      </c>
      <c r="E9" s="30"/>
      <c r="F9" s="30"/>
      <c r="G9" s="30"/>
      <c r="H9" s="30">
        <v>250</v>
      </c>
      <c r="I9" s="20">
        <v>2</v>
      </c>
      <c r="J9" s="20"/>
      <c r="K9" s="20"/>
      <c r="L9" s="20"/>
      <c r="M9" s="20">
        <f t="shared" si="0"/>
        <v>16756</v>
      </c>
      <c r="N9" s="24">
        <f t="shared" si="1"/>
        <v>17138</v>
      </c>
      <c r="O9" s="25">
        <f t="shared" si="2"/>
        <v>460.79</v>
      </c>
      <c r="P9" s="26"/>
      <c r="Q9" s="26">
        <v>127</v>
      </c>
      <c r="R9" s="29">
        <f t="shared" si="3"/>
        <v>16550.21</v>
      </c>
      <c r="S9" s="25">
        <f t="shared" si="4"/>
        <v>159.18199999999999</v>
      </c>
      <c r="T9" s="27">
        <f t="shared" si="5"/>
        <v>32.181999999999988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3657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3657</v>
      </c>
      <c r="N10" s="24">
        <f t="shared" si="1"/>
        <v>3657</v>
      </c>
      <c r="O10" s="25">
        <f t="shared" si="2"/>
        <v>100.5675</v>
      </c>
      <c r="P10" s="26"/>
      <c r="Q10" s="26">
        <v>26</v>
      </c>
      <c r="R10" s="29">
        <f t="shared" si="3"/>
        <v>3530.4324999999999</v>
      </c>
      <c r="S10" s="25">
        <f t="shared" si="4"/>
        <v>34.741500000000002</v>
      </c>
      <c r="T10" s="27">
        <f t="shared" si="5"/>
        <v>8.741500000000002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6682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9932</v>
      </c>
      <c r="N11" s="24">
        <f t="shared" si="1"/>
        <v>9932</v>
      </c>
      <c r="O11" s="25">
        <f t="shared" si="2"/>
        <v>273.13</v>
      </c>
      <c r="P11" s="26"/>
      <c r="Q11" s="26">
        <v>44</v>
      </c>
      <c r="R11" s="29">
        <f t="shared" si="3"/>
        <v>9614.8700000000008</v>
      </c>
      <c r="S11" s="25">
        <f t="shared" si="4"/>
        <v>94.353999999999999</v>
      </c>
      <c r="T11" s="27">
        <f t="shared" si="5"/>
        <v>50.353999999999999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2163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2163</v>
      </c>
      <c r="N12" s="24">
        <f t="shared" si="1"/>
        <v>2163</v>
      </c>
      <c r="O12" s="25">
        <f t="shared" si="2"/>
        <v>59.482500000000002</v>
      </c>
      <c r="P12" s="26"/>
      <c r="Q12" s="26">
        <v>3</v>
      </c>
      <c r="R12" s="29">
        <f t="shared" si="3"/>
        <v>2100.5174999999999</v>
      </c>
      <c r="S12" s="25">
        <f t="shared" si="4"/>
        <v>20.548500000000001</v>
      </c>
      <c r="T12" s="27">
        <f t="shared" si="5"/>
        <v>17.548500000000001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/>
      <c r="R13" s="29">
        <f t="shared" si="3"/>
        <v>1499.595</v>
      </c>
      <c r="S13" s="25">
        <f t="shared" si="4"/>
        <v>14.648999999999999</v>
      </c>
      <c r="T13" s="27">
        <f t="shared" si="5"/>
        <v>14.648999999999999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12648</v>
      </c>
      <c r="N14" s="24">
        <f t="shared" si="1"/>
        <v>12648</v>
      </c>
      <c r="O14" s="25">
        <f t="shared" si="2"/>
        <v>347.82</v>
      </c>
      <c r="P14" s="26"/>
      <c r="Q14" s="26">
        <v>150</v>
      </c>
      <c r="R14" s="29">
        <f t="shared" si="3"/>
        <v>12150.18</v>
      </c>
      <c r="S14" s="25">
        <f t="shared" si="4"/>
        <v>120.15599999999999</v>
      </c>
      <c r="T14" s="27">
        <f t="shared" si="5"/>
        <v>-29.844000000000008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13987</v>
      </c>
      <c r="E15" s="30">
        <v>30</v>
      </c>
      <c r="F15" s="30">
        <v>50</v>
      </c>
      <c r="G15" s="30"/>
      <c r="H15" s="30"/>
      <c r="I15" s="20"/>
      <c r="J15" s="20"/>
      <c r="K15" s="20"/>
      <c r="L15" s="20"/>
      <c r="M15" s="20">
        <f t="shared" si="0"/>
        <v>15087</v>
      </c>
      <c r="N15" s="24">
        <f t="shared" si="1"/>
        <v>15087</v>
      </c>
      <c r="O15" s="25">
        <f t="shared" si="2"/>
        <v>414.89249999999998</v>
      </c>
      <c r="P15" s="26"/>
      <c r="Q15" s="26">
        <v>140</v>
      </c>
      <c r="R15" s="29">
        <f t="shared" si="3"/>
        <v>14532.1075</v>
      </c>
      <c r="S15" s="25">
        <f t="shared" si="4"/>
        <v>143.32650000000001</v>
      </c>
      <c r="T15" s="27">
        <f t="shared" si="5"/>
        <v>3.32650000000001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5684</v>
      </c>
      <c r="E16" s="30">
        <v>20</v>
      </c>
      <c r="F16" s="30"/>
      <c r="G16" s="30"/>
      <c r="H16" s="30">
        <v>130</v>
      </c>
      <c r="I16" s="20"/>
      <c r="J16" s="20"/>
      <c r="K16" s="20"/>
      <c r="L16" s="20"/>
      <c r="M16" s="20">
        <f t="shared" si="0"/>
        <v>7254</v>
      </c>
      <c r="N16" s="24">
        <f t="shared" si="1"/>
        <v>7254</v>
      </c>
      <c r="O16" s="25">
        <f t="shared" si="2"/>
        <v>199.48500000000001</v>
      </c>
      <c r="P16" s="26"/>
      <c r="Q16" s="26">
        <v>55</v>
      </c>
      <c r="R16" s="29">
        <f t="shared" si="3"/>
        <v>6999.5150000000003</v>
      </c>
      <c r="S16" s="25">
        <f t="shared" si="4"/>
        <v>68.912999999999997</v>
      </c>
      <c r="T16" s="27">
        <f t="shared" si="5"/>
        <v>13.912999999999997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4930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4930</v>
      </c>
      <c r="N17" s="24">
        <f t="shared" si="1"/>
        <v>4930</v>
      </c>
      <c r="O17" s="25">
        <f t="shared" si="2"/>
        <v>135.57499999999999</v>
      </c>
      <c r="P17" s="26"/>
      <c r="Q17" s="26">
        <v>50</v>
      </c>
      <c r="R17" s="29">
        <f t="shared" si="3"/>
        <v>4744.4250000000002</v>
      </c>
      <c r="S17" s="25">
        <f t="shared" si="4"/>
        <v>46.835000000000001</v>
      </c>
      <c r="T17" s="27">
        <f t="shared" si="5"/>
        <v>-3.1649999999999991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10112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10112</v>
      </c>
      <c r="N18" s="24">
        <f t="shared" si="1"/>
        <v>10112</v>
      </c>
      <c r="O18" s="25">
        <f t="shared" si="2"/>
        <v>278.08</v>
      </c>
      <c r="P18" s="26"/>
      <c r="Q18" s="26">
        <v>100</v>
      </c>
      <c r="R18" s="29">
        <f t="shared" si="3"/>
        <v>9733.92</v>
      </c>
      <c r="S18" s="25">
        <f t="shared" si="4"/>
        <v>96.063999999999993</v>
      </c>
      <c r="T18" s="27">
        <f t="shared" si="5"/>
        <v>-3.936000000000007</v>
      </c>
    </row>
    <row r="19" spans="1:20" ht="15.75" x14ac:dyDescent="0.25">
      <c r="A19" s="28">
        <v>13</v>
      </c>
      <c r="B19" s="20">
        <v>1908446146</v>
      </c>
      <c r="C19" s="20" t="s">
        <v>125</v>
      </c>
      <c r="D19" s="29">
        <v>7249</v>
      </c>
      <c r="E19" s="30">
        <v>50</v>
      </c>
      <c r="F19" s="30">
        <v>80</v>
      </c>
      <c r="G19" s="30"/>
      <c r="H19" s="30">
        <v>250</v>
      </c>
      <c r="I19" s="20"/>
      <c r="J19" s="20"/>
      <c r="K19" s="20"/>
      <c r="L19" s="20"/>
      <c r="M19" s="20">
        <f t="shared" si="0"/>
        <v>11299</v>
      </c>
      <c r="N19" s="24">
        <f t="shared" si="1"/>
        <v>11299</v>
      </c>
      <c r="O19" s="25">
        <f t="shared" si="2"/>
        <v>310.72250000000003</v>
      </c>
      <c r="P19" s="26"/>
      <c r="Q19" s="26">
        <v>130</v>
      </c>
      <c r="R19" s="29">
        <f t="shared" si="3"/>
        <v>10858.2775</v>
      </c>
      <c r="S19" s="25">
        <f t="shared" si="4"/>
        <v>107.34049999999999</v>
      </c>
      <c r="T19" s="27">
        <f t="shared" si="5"/>
        <v>-22.659500000000008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11302</v>
      </c>
      <c r="E20" s="30">
        <v>100</v>
      </c>
      <c r="F20" s="30">
        <v>100</v>
      </c>
      <c r="G20" s="30"/>
      <c r="H20" s="30">
        <v>50</v>
      </c>
      <c r="I20" s="20"/>
      <c r="J20" s="20"/>
      <c r="K20" s="20">
        <v>10</v>
      </c>
      <c r="L20" s="20"/>
      <c r="M20" s="20">
        <f t="shared" si="0"/>
        <v>14752</v>
      </c>
      <c r="N20" s="24">
        <f t="shared" si="1"/>
        <v>16572</v>
      </c>
      <c r="O20" s="25">
        <f t="shared" si="2"/>
        <v>405.68</v>
      </c>
      <c r="P20" s="26"/>
      <c r="Q20" s="26">
        <v>120</v>
      </c>
      <c r="R20" s="29">
        <f t="shared" si="3"/>
        <v>16046.32</v>
      </c>
      <c r="S20" s="25">
        <f t="shared" si="4"/>
        <v>140.14400000000001</v>
      </c>
      <c r="T20" s="27">
        <f t="shared" si="5"/>
        <v>20.144000000000005</v>
      </c>
    </row>
    <row r="21" spans="1:20" ht="15.75" x14ac:dyDescent="0.25">
      <c r="A21" s="28">
        <v>15</v>
      </c>
      <c r="B21" s="20">
        <v>1908446148</v>
      </c>
      <c r="C21" s="20" t="s">
        <v>130</v>
      </c>
      <c r="D21" s="29">
        <v>4403</v>
      </c>
      <c r="E21" s="30"/>
      <c r="F21" s="30"/>
      <c r="G21" s="30"/>
      <c r="H21" s="30"/>
      <c r="I21" s="20"/>
      <c r="J21" s="20"/>
      <c r="K21" s="20">
        <v>3</v>
      </c>
      <c r="L21" s="20"/>
      <c r="M21" s="20">
        <f t="shared" si="0"/>
        <v>4403</v>
      </c>
      <c r="N21" s="24">
        <f t="shared" si="1"/>
        <v>4949</v>
      </c>
      <c r="O21" s="25">
        <f t="shared" si="2"/>
        <v>121.0825</v>
      </c>
      <c r="P21" s="26"/>
      <c r="Q21" s="26">
        <v>23</v>
      </c>
      <c r="R21" s="29">
        <f t="shared" si="3"/>
        <v>4804.9174999999996</v>
      </c>
      <c r="S21" s="25">
        <f t="shared" si="4"/>
        <v>41.828499999999998</v>
      </c>
      <c r="T21" s="27">
        <f t="shared" si="5"/>
        <v>18.828499999999998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12773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12773</v>
      </c>
      <c r="N22" s="24">
        <f t="shared" si="1"/>
        <v>12773</v>
      </c>
      <c r="O22" s="25">
        <f t="shared" si="2"/>
        <v>351.25749999999999</v>
      </c>
      <c r="P22" s="26"/>
      <c r="Q22" s="26">
        <v>100</v>
      </c>
      <c r="R22" s="29">
        <f t="shared" si="3"/>
        <v>12321.7425</v>
      </c>
      <c r="S22" s="25">
        <f t="shared" si="4"/>
        <v>121.34349999999999</v>
      </c>
      <c r="T22" s="27">
        <f t="shared" si="5"/>
        <v>21.343499999999992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12079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12079</v>
      </c>
      <c r="N23" s="24">
        <f t="shared" si="1"/>
        <v>12079</v>
      </c>
      <c r="O23" s="25">
        <f t="shared" si="2"/>
        <v>332.17250000000001</v>
      </c>
      <c r="P23" s="26"/>
      <c r="Q23" s="26">
        <v>120</v>
      </c>
      <c r="R23" s="29">
        <f t="shared" si="3"/>
        <v>11626.827499999999</v>
      </c>
      <c r="S23" s="25">
        <f t="shared" si="4"/>
        <v>114.7505</v>
      </c>
      <c r="T23" s="27">
        <f t="shared" si="5"/>
        <v>-5.2494999999999976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24752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24752</v>
      </c>
      <c r="N24" s="24">
        <f t="shared" si="1"/>
        <v>24752</v>
      </c>
      <c r="O24" s="25">
        <f t="shared" si="2"/>
        <v>680.68</v>
      </c>
      <c r="P24" s="26"/>
      <c r="Q24" s="26">
        <v>72</v>
      </c>
      <c r="R24" s="29">
        <f t="shared" si="3"/>
        <v>23999.32</v>
      </c>
      <c r="S24" s="25">
        <f t="shared" si="4"/>
        <v>235.14400000000001</v>
      </c>
      <c r="T24" s="27">
        <f t="shared" si="5"/>
        <v>163.14400000000001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6583</v>
      </c>
      <c r="E25" s="30"/>
      <c r="F25" s="30"/>
      <c r="G25" s="30"/>
      <c r="H25" s="30"/>
      <c r="I25" s="20"/>
      <c r="J25" s="20"/>
      <c r="K25" s="20">
        <v>3</v>
      </c>
      <c r="L25" s="20"/>
      <c r="M25" s="20">
        <f t="shared" si="0"/>
        <v>6583</v>
      </c>
      <c r="N25" s="24">
        <f t="shared" si="1"/>
        <v>7129</v>
      </c>
      <c r="O25" s="25">
        <f t="shared" si="2"/>
        <v>181.0325</v>
      </c>
      <c r="P25" s="26"/>
      <c r="Q25" s="26">
        <v>62</v>
      </c>
      <c r="R25" s="29">
        <f t="shared" si="3"/>
        <v>6885.9674999999997</v>
      </c>
      <c r="S25" s="25">
        <f t="shared" si="4"/>
        <v>62.538499999999999</v>
      </c>
      <c r="T25" s="27">
        <f t="shared" si="5"/>
        <v>0.53849999999999909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14031</v>
      </c>
      <c r="E26" s="29">
        <v>100</v>
      </c>
      <c r="F26" s="30">
        <v>250</v>
      </c>
      <c r="G26" s="30"/>
      <c r="H26" s="30">
        <v>250</v>
      </c>
      <c r="I26" s="20"/>
      <c r="J26" s="20"/>
      <c r="K26" s="20">
        <v>5</v>
      </c>
      <c r="L26" s="20"/>
      <c r="M26" s="20">
        <f t="shared" si="0"/>
        <v>20781</v>
      </c>
      <c r="N26" s="24">
        <f t="shared" si="1"/>
        <v>21691</v>
      </c>
      <c r="O26" s="25">
        <f t="shared" si="2"/>
        <v>571.47749999999996</v>
      </c>
      <c r="P26" s="26"/>
      <c r="Q26" s="26">
        <v>89</v>
      </c>
      <c r="R26" s="29">
        <f t="shared" si="3"/>
        <v>21030.522499999999</v>
      </c>
      <c r="S26" s="25">
        <f t="shared" si="4"/>
        <v>197.4195</v>
      </c>
      <c r="T26" s="27">
        <f t="shared" si="5"/>
        <v>108.4195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12802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12802</v>
      </c>
      <c r="N27" s="40">
        <f t="shared" si="1"/>
        <v>12802</v>
      </c>
      <c r="O27" s="25">
        <f t="shared" si="2"/>
        <v>352.05500000000001</v>
      </c>
      <c r="P27" s="41"/>
      <c r="Q27" s="41">
        <v>100</v>
      </c>
      <c r="R27" s="29">
        <f t="shared" si="3"/>
        <v>12349.945</v>
      </c>
      <c r="S27" s="42">
        <f t="shared" si="4"/>
        <v>121.619</v>
      </c>
      <c r="T27" s="43">
        <f t="shared" si="5"/>
        <v>21.619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201170</v>
      </c>
      <c r="E28" s="45">
        <f t="shared" si="6"/>
        <v>300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1180</v>
      </c>
      <c r="I28" s="45">
        <f t="shared" si="7"/>
        <v>8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223590</v>
      </c>
      <c r="N28" s="45">
        <f t="shared" si="7"/>
        <v>229850</v>
      </c>
      <c r="O28" s="46">
        <f t="shared" si="7"/>
        <v>6148.7250000000004</v>
      </c>
      <c r="P28" s="45">
        <f t="shared" si="7"/>
        <v>0</v>
      </c>
      <c r="Q28" s="45">
        <f t="shared" si="7"/>
        <v>1662</v>
      </c>
      <c r="R28" s="45">
        <f t="shared" si="7"/>
        <v>222039.27500000002</v>
      </c>
      <c r="S28" s="45">
        <f t="shared" si="7"/>
        <v>2124.105</v>
      </c>
      <c r="T28" s="47">
        <f t="shared" si="7"/>
        <v>462.10500000000002</v>
      </c>
    </row>
    <row r="29" spans="1:20" ht="15.75" thickBot="1" x14ac:dyDescent="0.3">
      <c r="A29" s="247" t="s">
        <v>45</v>
      </c>
      <c r="B29" s="248"/>
      <c r="C29" s="249"/>
      <c r="D29" s="48">
        <f>D4+D5-D28</f>
        <v>573303</v>
      </c>
      <c r="E29" s="48">
        <f t="shared" ref="E29:L29" si="8">E4+E5-E28</f>
        <v>7865</v>
      </c>
      <c r="F29" s="48">
        <f t="shared" si="8"/>
        <v>16690</v>
      </c>
      <c r="G29" s="48">
        <f t="shared" si="8"/>
        <v>580</v>
      </c>
      <c r="H29" s="48">
        <f t="shared" si="8"/>
        <v>34340</v>
      </c>
      <c r="I29" s="48">
        <f t="shared" si="8"/>
        <v>997</v>
      </c>
      <c r="J29" s="48">
        <f t="shared" si="8"/>
        <v>595</v>
      </c>
      <c r="K29" s="48">
        <f t="shared" si="8"/>
        <v>599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83" priority="43" operator="equal">
      <formula>212030016606640</formula>
    </cfRule>
  </conditionalFormatting>
  <conditionalFormatting sqref="D29 E4:E6 E28:K29">
    <cfRule type="cellIs" dxfId="282" priority="41" operator="equal">
      <formula>$E$4</formula>
    </cfRule>
    <cfRule type="cellIs" dxfId="281" priority="42" operator="equal">
      <formula>2120</formula>
    </cfRule>
  </conditionalFormatting>
  <conditionalFormatting sqref="D29:E29 F4:F6 F28:F29">
    <cfRule type="cellIs" dxfId="280" priority="39" operator="equal">
      <formula>$F$4</formula>
    </cfRule>
    <cfRule type="cellIs" dxfId="279" priority="40" operator="equal">
      <formula>300</formula>
    </cfRule>
  </conditionalFormatting>
  <conditionalFormatting sqref="G4:G6 G28:G29">
    <cfRule type="cellIs" dxfId="278" priority="37" operator="equal">
      <formula>$G$4</formula>
    </cfRule>
    <cfRule type="cellIs" dxfId="277" priority="38" operator="equal">
      <formula>1660</formula>
    </cfRule>
  </conditionalFormatting>
  <conditionalFormatting sqref="H4:H6 H28:H29">
    <cfRule type="cellIs" dxfId="276" priority="35" operator="equal">
      <formula>$H$4</formula>
    </cfRule>
    <cfRule type="cellIs" dxfId="275" priority="36" operator="equal">
      <formula>6640</formula>
    </cfRule>
  </conditionalFormatting>
  <conditionalFormatting sqref="T6:T28">
    <cfRule type="cellIs" dxfId="274" priority="34" operator="lessThan">
      <formula>0</formula>
    </cfRule>
  </conditionalFormatting>
  <conditionalFormatting sqref="T7:T27">
    <cfRule type="cellIs" dxfId="273" priority="31" operator="lessThan">
      <formula>0</formula>
    </cfRule>
    <cfRule type="cellIs" dxfId="272" priority="32" operator="lessThan">
      <formula>0</formula>
    </cfRule>
    <cfRule type="cellIs" dxfId="271" priority="33" operator="lessThan">
      <formula>0</formula>
    </cfRule>
  </conditionalFormatting>
  <conditionalFormatting sqref="E4:E6 E28:K28">
    <cfRule type="cellIs" dxfId="270" priority="30" operator="equal">
      <formula>$E$4</formula>
    </cfRule>
  </conditionalFormatting>
  <conditionalFormatting sqref="D28:D29 D6 D4:M4">
    <cfRule type="cellIs" dxfId="269" priority="29" operator="equal">
      <formula>$D$4</formula>
    </cfRule>
  </conditionalFormatting>
  <conditionalFormatting sqref="I4:I6 I28:I29">
    <cfRule type="cellIs" dxfId="268" priority="28" operator="equal">
      <formula>$I$4</formula>
    </cfRule>
  </conditionalFormatting>
  <conditionalFormatting sqref="J4:J6 J28:J29">
    <cfRule type="cellIs" dxfId="267" priority="27" operator="equal">
      <formula>$J$4</formula>
    </cfRule>
  </conditionalFormatting>
  <conditionalFormatting sqref="K4:K6 K28:K29">
    <cfRule type="cellIs" dxfId="266" priority="26" operator="equal">
      <formula>$K$4</formula>
    </cfRule>
  </conditionalFormatting>
  <conditionalFormatting sqref="M4:M6">
    <cfRule type="cellIs" dxfId="265" priority="25" operator="equal">
      <formula>$L$4</formula>
    </cfRule>
  </conditionalFormatting>
  <conditionalFormatting sqref="T7:T28">
    <cfRule type="cellIs" dxfId="264" priority="22" operator="lessThan">
      <formula>0</formula>
    </cfRule>
    <cfRule type="cellIs" dxfId="263" priority="23" operator="lessThan">
      <formula>0</formula>
    </cfRule>
    <cfRule type="cellIs" dxfId="262" priority="24" operator="lessThan">
      <formula>0</formula>
    </cfRule>
  </conditionalFormatting>
  <conditionalFormatting sqref="D5:K5">
    <cfRule type="cellIs" dxfId="261" priority="21" operator="greaterThan">
      <formula>0</formula>
    </cfRule>
  </conditionalFormatting>
  <conditionalFormatting sqref="T6:T28">
    <cfRule type="cellIs" dxfId="260" priority="20" operator="lessThan">
      <formula>0</formula>
    </cfRule>
  </conditionalFormatting>
  <conditionalFormatting sqref="T7:T27">
    <cfRule type="cellIs" dxfId="259" priority="17" operator="lessThan">
      <formula>0</formula>
    </cfRule>
    <cfRule type="cellIs" dxfId="258" priority="18" operator="lessThan">
      <formula>0</formula>
    </cfRule>
    <cfRule type="cellIs" dxfId="257" priority="19" operator="lessThan">
      <formula>0</formula>
    </cfRule>
  </conditionalFormatting>
  <conditionalFormatting sqref="T7:T28">
    <cfRule type="cellIs" dxfId="256" priority="14" operator="lessThan">
      <formula>0</formula>
    </cfRule>
    <cfRule type="cellIs" dxfId="255" priority="15" operator="lessThan">
      <formula>0</formula>
    </cfRule>
    <cfRule type="cellIs" dxfId="254" priority="16" operator="lessThan">
      <formula>0</formula>
    </cfRule>
  </conditionalFormatting>
  <conditionalFormatting sqref="D5:K5">
    <cfRule type="cellIs" dxfId="253" priority="13" operator="greaterThan">
      <formula>0</formula>
    </cfRule>
  </conditionalFormatting>
  <conditionalFormatting sqref="L4 L6 L28:L29">
    <cfRule type="cellIs" dxfId="252" priority="12" operator="equal">
      <formula>$L$4</formula>
    </cfRule>
  </conditionalFormatting>
  <conditionalFormatting sqref="D7:S7">
    <cfRule type="cellIs" dxfId="251" priority="11" operator="greaterThan">
      <formula>0</formula>
    </cfRule>
  </conditionalFormatting>
  <conditionalFormatting sqref="D9:S9">
    <cfRule type="cellIs" dxfId="250" priority="10" operator="greaterThan">
      <formula>0</formula>
    </cfRule>
  </conditionalFormatting>
  <conditionalFormatting sqref="D11:S11">
    <cfRule type="cellIs" dxfId="249" priority="9" operator="greaterThan">
      <formula>0</formula>
    </cfRule>
  </conditionalFormatting>
  <conditionalFormatting sqref="D13:S13">
    <cfRule type="cellIs" dxfId="248" priority="8" operator="greaterThan">
      <formula>0</formula>
    </cfRule>
  </conditionalFormatting>
  <conditionalFormatting sqref="D15:S15">
    <cfRule type="cellIs" dxfId="247" priority="7" operator="greaterThan">
      <formula>0</formula>
    </cfRule>
  </conditionalFormatting>
  <conditionalFormatting sqref="D17:S17">
    <cfRule type="cellIs" dxfId="246" priority="6" operator="greaterThan">
      <formula>0</formula>
    </cfRule>
  </conditionalFormatting>
  <conditionalFormatting sqref="D19:S19">
    <cfRule type="cellIs" dxfId="245" priority="5" operator="greaterThan">
      <formula>0</formula>
    </cfRule>
  </conditionalFormatting>
  <conditionalFormatting sqref="D21:S21">
    <cfRule type="cellIs" dxfId="244" priority="4" operator="greaterThan">
      <formula>0</formula>
    </cfRule>
  </conditionalFormatting>
  <conditionalFormatting sqref="D23:S23">
    <cfRule type="cellIs" dxfId="243" priority="3" operator="greaterThan">
      <formula>0</formula>
    </cfRule>
  </conditionalFormatting>
  <conditionalFormatting sqref="D25:S25">
    <cfRule type="cellIs" dxfId="242" priority="2" operator="greaterThan">
      <formula>0</formula>
    </cfRule>
  </conditionalFormatting>
  <conditionalFormatting sqref="D27:S27">
    <cfRule type="cellIs" dxfId="24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P16" sqref="P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2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2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2" ht="18.75" x14ac:dyDescent="0.25">
      <c r="A3" s="254" t="s">
        <v>131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2" x14ac:dyDescent="0.25">
      <c r="A4" s="258" t="s">
        <v>1</v>
      </c>
      <c r="B4" s="258"/>
      <c r="C4" s="1"/>
      <c r="D4" s="2">
        <f>'28'!D29</f>
        <v>573303</v>
      </c>
      <c r="E4" s="2">
        <f>'28'!E29</f>
        <v>7865</v>
      </c>
      <c r="F4" s="2">
        <f>'28'!F29</f>
        <v>16690</v>
      </c>
      <c r="G4" s="2">
        <f>'28'!G29</f>
        <v>580</v>
      </c>
      <c r="H4" s="2">
        <f>'28'!H29</f>
        <v>34340</v>
      </c>
      <c r="I4" s="2">
        <f>'28'!I29</f>
        <v>997</v>
      </c>
      <c r="J4" s="2">
        <f>'28'!J29</f>
        <v>595</v>
      </c>
      <c r="K4" s="2">
        <f>'28'!K29</f>
        <v>599</v>
      </c>
      <c r="L4" s="2">
        <f>'28'!L29</f>
        <v>0</v>
      </c>
      <c r="M4" s="3"/>
      <c r="N4" s="265"/>
      <c r="O4" s="266"/>
      <c r="P4" s="266"/>
      <c r="Q4" s="266"/>
      <c r="R4" s="266"/>
      <c r="S4" s="266"/>
      <c r="T4" s="266"/>
      <c r="U4" s="266"/>
      <c r="V4" s="267"/>
    </row>
    <row r="5" spans="1:22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65"/>
      <c r="O5" s="266"/>
      <c r="P5" s="266"/>
      <c r="Q5" s="266"/>
      <c r="R5" s="266"/>
      <c r="S5" s="266"/>
      <c r="T5" s="266"/>
      <c r="U5" s="266"/>
      <c r="V5" s="26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220" t="s">
        <v>128</v>
      </c>
      <c r="V6" s="18" t="s">
        <v>124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11410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11410</v>
      </c>
      <c r="N7" s="24">
        <f>D7+E7*20+F7*10+G7*9+H7*9+I7*191+J7*191+K7*182+L7*100</f>
        <v>11410</v>
      </c>
      <c r="O7" s="25">
        <f>M7*2.75%</f>
        <v>313.77499999999998</v>
      </c>
      <c r="P7" s="26"/>
      <c r="Q7" s="26">
        <v>107</v>
      </c>
      <c r="R7" s="24">
        <f>M7-(M7*2.75%)+I7*191+J7*191+K7*182+L7*100-Q7</f>
        <v>10989.225</v>
      </c>
      <c r="S7" s="25">
        <f>M7*0.95%</f>
        <v>108.395</v>
      </c>
      <c r="T7" s="221">
        <f>S7-Q7</f>
        <v>1.394999999999996</v>
      </c>
      <c r="U7" s="242"/>
      <c r="V7" s="242"/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9259</v>
      </c>
      <c r="N8" s="24">
        <f t="shared" ref="N8:N27" si="1">D8+E8*20+F8*10+G8*9+H8*9+I8*191+J8*191+K8*182+L8*100</f>
        <v>9259</v>
      </c>
      <c r="O8" s="25">
        <f t="shared" ref="O8:O27" si="2">M8*2.75%</f>
        <v>254.6225</v>
      </c>
      <c r="P8" s="26"/>
      <c r="Q8" s="26">
        <v>94</v>
      </c>
      <c r="R8" s="24">
        <f t="shared" ref="R8:R27" si="3">M8-(M8*2.75%)+I8*191+J8*191+K8*182+L8*100-Q8</f>
        <v>8910.3775000000005</v>
      </c>
      <c r="S8" s="25">
        <f t="shared" ref="S8:S27" si="4">M8*0.95%</f>
        <v>87.960499999999996</v>
      </c>
      <c r="T8" s="221">
        <f t="shared" ref="T8:T27" si="5">S8-Q8</f>
        <v>-6.0395000000000039</v>
      </c>
      <c r="U8" s="242"/>
      <c r="V8" s="242"/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8425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8425</v>
      </c>
      <c r="N9" s="24">
        <f t="shared" si="1"/>
        <v>8425</v>
      </c>
      <c r="O9" s="25">
        <f t="shared" si="2"/>
        <v>231.6875</v>
      </c>
      <c r="P9" s="26"/>
      <c r="Q9" s="26">
        <v>73</v>
      </c>
      <c r="R9" s="24">
        <f t="shared" si="3"/>
        <v>8120.3125</v>
      </c>
      <c r="S9" s="25">
        <f t="shared" si="4"/>
        <v>80.037499999999994</v>
      </c>
      <c r="T9" s="221">
        <f t="shared" si="5"/>
        <v>7.0374999999999943</v>
      </c>
      <c r="U9" s="242"/>
      <c r="V9" s="242"/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2316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2316</v>
      </c>
      <c r="N10" s="24">
        <f t="shared" si="1"/>
        <v>2316</v>
      </c>
      <c r="O10" s="25">
        <f t="shared" si="2"/>
        <v>63.69</v>
      </c>
      <c r="P10" s="26"/>
      <c r="Q10" s="26">
        <v>22</v>
      </c>
      <c r="R10" s="24">
        <f t="shared" si="3"/>
        <v>2230.31</v>
      </c>
      <c r="S10" s="25">
        <f t="shared" si="4"/>
        <v>22.001999999999999</v>
      </c>
      <c r="T10" s="221">
        <f t="shared" si="5"/>
        <v>1.9999999999988916E-3</v>
      </c>
      <c r="U10" s="242"/>
      <c r="V10" s="242"/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1234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1234</v>
      </c>
      <c r="N11" s="24">
        <f t="shared" si="1"/>
        <v>1234</v>
      </c>
      <c r="O11" s="25">
        <f t="shared" si="2"/>
        <v>33.935000000000002</v>
      </c>
      <c r="P11" s="26"/>
      <c r="Q11" s="26">
        <v>15</v>
      </c>
      <c r="R11" s="24">
        <f t="shared" si="3"/>
        <v>1185.0650000000001</v>
      </c>
      <c r="S11" s="25">
        <f t="shared" si="4"/>
        <v>11.722999999999999</v>
      </c>
      <c r="T11" s="221">
        <f t="shared" si="5"/>
        <v>-3.277000000000001</v>
      </c>
      <c r="U11" s="242"/>
      <c r="V11" s="242"/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7745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7745</v>
      </c>
      <c r="N12" s="24">
        <f t="shared" si="1"/>
        <v>7745</v>
      </c>
      <c r="O12" s="25">
        <f t="shared" si="2"/>
        <v>212.98750000000001</v>
      </c>
      <c r="P12" s="26"/>
      <c r="Q12" s="26">
        <v>32</v>
      </c>
      <c r="R12" s="24">
        <f>M12-(M12*2.75%)+I12*191+J12*191+K12*182+L12*100-Q12</f>
        <v>7500.0124999999998</v>
      </c>
      <c r="S12" s="25">
        <f t="shared" si="4"/>
        <v>73.577500000000001</v>
      </c>
      <c r="T12" s="221">
        <f t="shared" si="5"/>
        <v>41.577500000000001</v>
      </c>
      <c r="U12" s="242"/>
      <c r="V12" s="242"/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2167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2167</v>
      </c>
      <c r="N13" s="24">
        <f t="shared" si="1"/>
        <v>2167</v>
      </c>
      <c r="O13" s="25">
        <f t="shared" si="2"/>
        <v>59.592500000000001</v>
      </c>
      <c r="P13" s="26"/>
      <c r="Q13" s="26">
        <v>20</v>
      </c>
      <c r="R13" s="24">
        <f t="shared" si="3"/>
        <v>2087.4074999999998</v>
      </c>
      <c r="S13" s="25">
        <f t="shared" si="4"/>
        <v>20.586500000000001</v>
      </c>
      <c r="T13" s="221">
        <f t="shared" si="5"/>
        <v>0.58650000000000091</v>
      </c>
      <c r="U13" s="242"/>
      <c r="V13" s="242"/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6788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6788</v>
      </c>
      <c r="N14" s="24">
        <f t="shared" si="1"/>
        <v>6788</v>
      </c>
      <c r="O14" s="25">
        <f t="shared" si="2"/>
        <v>186.67</v>
      </c>
      <c r="P14" s="26"/>
      <c r="Q14" s="26"/>
      <c r="R14" s="24">
        <f t="shared" si="3"/>
        <v>6601.33</v>
      </c>
      <c r="S14" s="25">
        <f t="shared" si="4"/>
        <v>64.486000000000004</v>
      </c>
      <c r="T14" s="221">
        <f t="shared" si="5"/>
        <v>64.486000000000004</v>
      </c>
      <c r="U14" s="242"/>
      <c r="V14" s="242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14278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14278</v>
      </c>
      <c r="N15" s="24">
        <f t="shared" si="1"/>
        <v>14278</v>
      </c>
      <c r="O15" s="25">
        <f t="shared" si="2"/>
        <v>392.64499999999998</v>
      </c>
      <c r="P15" s="26"/>
      <c r="Q15" s="26">
        <v>140</v>
      </c>
      <c r="R15" s="24">
        <f t="shared" si="3"/>
        <v>13745.355</v>
      </c>
      <c r="S15" s="25">
        <f t="shared" si="4"/>
        <v>135.64099999999999</v>
      </c>
      <c r="T15" s="221">
        <f t="shared" si="5"/>
        <v>-4.3590000000000089</v>
      </c>
      <c r="U15" s="242"/>
      <c r="V15" s="242"/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1748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1748</v>
      </c>
      <c r="N16" s="24">
        <f t="shared" si="1"/>
        <v>1748</v>
      </c>
      <c r="O16" s="25">
        <f t="shared" si="2"/>
        <v>48.07</v>
      </c>
      <c r="P16" s="26"/>
      <c r="Q16" s="26"/>
      <c r="R16" s="24">
        <f t="shared" si="3"/>
        <v>1699.93</v>
      </c>
      <c r="S16" s="25">
        <f t="shared" si="4"/>
        <v>16.605999999999998</v>
      </c>
      <c r="T16" s="221">
        <f t="shared" si="5"/>
        <v>16.605999999999998</v>
      </c>
      <c r="U16" s="242"/>
      <c r="V16" s="242"/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21">
        <f t="shared" si="5"/>
        <v>29.297999999999998</v>
      </c>
      <c r="U17" s="242"/>
      <c r="V17" s="242"/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7714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7714</v>
      </c>
      <c r="N18" s="24">
        <f t="shared" si="1"/>
        <v>7714</v>
      </c>
      <c r="O18" s="25">
        <f t="shared" si="2"/>
        <v>212.13499999999999</v>
      </c>
      <c r="P18" s="26"/>
      <c r="Q18" s="26">
        <v>100</v>
      </c>
      <c r="R18" s="24">
        <f t="shared" si="3"/>
        <v>7401.8649999999998</v>
      </c>
      <c r="S18" s="25">
        <f t="shared" si="4"/>
        <v>73.283000000000001</v>
      </c>
      <c r="T18" s="221">
        <f t="shared" si="5"/>
        <v>-26.716999999999999</v>
      </c>
      <c r="U18" s="242"/>
      <c r="V18" s="242"/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4133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4133</v>
      </c>
      <c r="N19" s="24">
        <f>D19+E19*20+F19*10+G19*9+H19*9+I19*191+J19*191+K19*182+L19*100</f>
        <v>4515</v>
      </c>
      <c r="O19" s="25">
        <f t="shared" si="2"/>
        <v>113.6575</v>
      </c>
      <c r="P19" s="26"/>
      <c r="Q19" s="26">
        <v>100</v>
      </c>
      <c r="R19" s="24">
        <f t="shared" si="3"/>
        <v>4301.3425000000007</v>
      </c>
      <c r="S19" s="25">
        <f t="shared" si="4"/>
        <v>39.263500000000001</v>
      </c>
      <c r="T19" s="221">
        <f t="shared" si="5"/>
        <v>-60.736499999999999</v>
      </c>
      <c r="U19" s="242"/>
      <c r="V19" s="242"/>
    </row>
    <row r="20" spans="1:22" ht="15.75" x14ac:dyDescent="0.25">
      <c r="A20" s="28">
        <v>14</v>
      </c>
      <c r="B20" s="20">
        <v>1908446147</v>
      </c>
      <c r="C20" s="20" t="s">
        <v>36</v>
      </c>
      <c r="D20" s="29">
        <v>9821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9821</v>
      </c>
      <c r="N20" s="24">
        <f t="shared" si="1"/>
        <v>9821</v>
      </c>
      <c r="O20" s="25">
        <f t="shared" si="2"/>
        <v>270.07749999999999</v>
      </c>
      <c r="P20" s="26"/>
      <c r="Q20" s="26"/>
      <c r="R20" s="24">
        <f t="shared" si="3"/>
        <v>9550.9225000000006</v>
      </c>
      <c r="S20" s="25">
        <f t="shared" si="4"/>
        <v>93.299499999999995</v>
      </c>
      <c r="T20" s="221">
        <f t="shared" si="5"/>
        <v>93.299499999999995</v>
      </c>
      <c r="U20" s="242"/>
      <c r="V20" s="242"/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5039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5039</v>
      </c>
      <c r="N21" s="24">
        <f t="shared" si="1"/>
        <v>5039</v>
      </c>
      <c r="O21" s="25">
        <f t="shared" si="2"/>
        <v>138.57249999999999</v>
      </c>
      <c r="P21" s="26"/>
      <c r="Q21" s="26"/>
      <c r="R21" s="24">
        <f t="shared" si="3"/>
        <v>4900.4274999999998</v>
      </c>
      <c r="S21" s="25">
        <f t="shared" si="4"/>
        <v>47.8705</v>
      </c>
      <c r="T21" s="221">
        <f t="shared" si="5"/>
        <v>47.8705</v>
      </c>
      <c r="U21" s="242"/>
      <c r="V21" s="242"/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21">
        <f t="shared" si="5"/>
        <v>29.297999999999998</v>
      </c>
      <c r="U22" s="242"/>
      <c r="V22" s="242"/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5186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5186</v>
      </c>
      <c r="N23" s="24">
        <f t="shared" si="1"/>
        <v>5186</v>
      </c>
      <c r="O23" s="25">
        <f t="shared" si="2"/>
        <v>142.61500000000001</v>
      </c>
      <c r="P23" s="26"/>
      <c r="Q23" s="26">
        <v>50</v>
      </c>
      <c r="R23" s="24">
        <f t="shared" si="3"/>
        <v>4993.3850000000002</v>
      </c>
      <c r="S23" s="25">
        <f t="shared" si="4"/>
        <v>49.266999999999996</v>
      </c>
      <c r="T23" s="221">
        <f t="shared" si="5"/>
        <v>-0.73300000000000409</v>
      </c>
      <c r="U23" s="242"/>
      <c r="V23" s="242"/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9252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9252</v>
      </c>
      <c r="N24" s="24">
        <f t="shared" si="1"/>
        <v>9252</v>
      </c>
      <c r="O24" s="25">
        <f t="shared" si="2"/>
        <v>254.43</v>
      </c>
      <c r="P24" s="26"/>
      <c r="Q24" s="26">
        <v>47</v>
      </c>
      <c r="R24" s="24">
        <f t="shared" si="3"/>
        <v>8950.57</v>
      </c>
      <c r="S24" s="25">
        <f t="shared" si="4"/>
        <v>87.893999999999991</v>
      </c>
      <c r="T24" s="221">
        <f t="shared" si="5"/>
        <v>40.893999999999991</v>
      </c>
      <c r="U24" s="242"/>
      <c r="V24" s="242"/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22926</v>
      </c>
      <c r="E25" s="30"/>
      <c r="F25" s="30"/>
      <c r="G25" s="30"/>
      <c r="H25" s="30"/>
      <c r="I25" s="20">
        <v>10</v>
      </c>
      <c r="J25" s="20">
        <v>10</v>
      </c>
      <c r="K25" s="20">
        <v>10</v>
      </c>
      <c r="L25" s="20"/>
      <c r="M25" s="20">
        <f t="shared" si="0"/>
        <v>22926</v>
      </c>
      <c r="N25" s="24">
        <f t="shared" si="1"/>
        <v>28566</v>
      </c>
      <c r="O25" s="25">
        <f t="shared" si="2"/>
        <v>630.46500000000003</v>
      </c>
      <c r="P25" s="26"/>
      <c r="Q25" s="26">
        <v>196</v>
      </c>
      <c r="R25" s="24">
        <f t="shared" si="3"/>
        <v>27739.535</v>
      </c>
      <c r="S25" s="25">
        <f t="shared" si="4"/>
        <v>217.797</v>
      </c>
      <c r="T25" s="221">
        <f t="shared" si="5"/>
        <v>21.796999999999997</v>
      </c>
      <c r="U25" s="242"/>
      <c r="V25" s="242"/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21">
        <f t="shared" si="5"/>
        <v>19.532</v>
      </c>
      <c r="U26" s="242"/>
      <c r="V26" s="242"/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1337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1337</v>
      </c>
      <c r="N27" s="40">
        <f t="shared" si="1"/>
        <v>1337</v>
      </c>
      <c r="O27" s="25">
        <f t="shared" si="2"/>
        <v>36.767499999999998</v>
      </c>
      <c r="P27" s="41"/>
      <c r="Q27" s="41"/>
      <c r="R27" s="24">
        <f t="shared" si="3"/>
        <v>1300.2325000000001</v>
      </c>
      <c r="S27" s="42">
        <f t="shared" si="4"/>
        <v>12.701499999999999</v>
      </c>
      <c r="T27" s="222">
        <f t="shared" si="5"/>
        <v>12.701499999999999</v>
      </c>
      <c r="U27" s="242"/>
      <c r="V27" s="243"/>
    </row>
    <row r="28" spans="1:22" ht="16.5" thickBot="1" x14ac:dyDescent="0.3">
      <c r="A28" s="244" t="s">
        <v>44</v>
      </c>
      <c r="B28" s="245"/>
      <c r="C28" s="246"/>
      <c r="D28" s="44">
        <f t="shared" ref="D28:E28" si="6">SUM(D7:D27)</f>
        <v>139002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12</v>
      </c>
      <c r="J28" s="45">
        <f t="shared" si="7"/>
        <v>10</v>
      </c>
      <c r="K28" s="45">
        <f t="shared" si="7"/>
        <v>10</v>
      </c>
      <c r="L28" s="45">
        <f t="shared" si="7"/>
        <v>0</v>
      </c>
      <c r="M28" s="225">
        <f t="shared" si="7"/>
        <v>139002</v>
      </c>
      <c r="N28" s="225">
        <f t="shared" si="7"/>
        <v>145024</v>
      </c>
      <c r="O28" s="226">
        <f t="shared" si="7"/>
        <v>3822.5549999999998</v>
      </c>
      <c r="P28" s="225">
        <f t="shared" si="7"/>
        <v>0</v>
      </c>
      <c r="Q28" s="225">
        <f t="shared" si="7"/>
        <v>996</v>
      </c>
      <c r="R28" s="225">
        <f t="shared" si="7"/>
        <v>140205.44500000001</v>
      </c>
      <c r="S28" s="225">
        <f t="shared" si="7"/>
        <v>1320.5189999999998</v>
      </c>
      <c r="T28" s="227">
        <f t="shared" si="7"/>
        <v>324.51899999999995</v>
      </c>
      <c r="U28" s="227"/>
      <c r="V28" s="231"/>
    </row>
    <row r="29" spans="1:22" ht="15.75" thickBot="1" x14ac:dyDescent="0.3">
      <c r="A29" s="247" t="s">
        <v>45</v>
      </c>
      <c r="B29" s="248"/>
      <c r="C29" s="249"/>
      <c r="D29" s="48">
        <f>D4+D5-D28</f>
        <v>434301</v>
      </c>
      <c r="E29" s="48">
        <f t="shared" ref="E29:L29" si="8">E4+E5-E28</f>
        <v>7865</v>
      </c>
      <c r="F29" s="48">
        <f t="shared" si="8"/>
        <v>16690</v>
      </c>
      <c r="G29" s="48">
        <f t="shared" si="8"/>
        <v>580</v>
      </c>
      <c r="H29" s="48">
        <f t="shared" si="8"/>
        <v>34340</v>
      </c>
      <c r="I29" s="48">
        <f t="shared" si="8"/>
        <v>985</v>
      </c>
      <c r="J29" s="48">
        <f t="shared" si="8"/>
        <v>585</v>
      </c>
      <c r="K29" s="48">
        <f t="shared" si="8"/>
        <v>589</v>
      </c>
      <c r="L29" s="48">
        <f t="shared" si="8"/>
        <v>0</v>
      </c>
      <c r="M29" s="268"/>
      <c r="N29" s="268"/>
      <c r="O29" s="268"/>
      <c r="P29" s="268"/>
      <c r="Q29" s="268"/>
      <c r="R29" s="268"/>
      <c r="S29" s="268"/>
      <c r="T29" s="268"/>
      <c r="U29" s="268"/>
      <c r="V29" s="26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240" priority="63" operator="equal">
      <formula>212030016606640</formula>
    </cfRule>
  </conditionalFormatting>
  <conditionalFormatting sqref="D29 E4:E6 E28:K29">
    <cfRule type="cellIs" dxfId="239" priority="61" operator="equal">
      <formula>$E$4</formula>
    </cfRule>
    <cfRule type="cellIs" dxfId="238" priority="62" operator="equal">
      <formula>2120</formula>
    </cfRule>
  </conditionalFormatting>
  <conditionalFormatting sqref="D29:E29 F4:F6 F28:F29">
    <cfRule type="cellIs" dxfId="237" priority="59" operator="equal">
      <formula>$F$4</formula>
    </cfRule>
    <cfRule type="cellIs" dxfId="236" priority="60" operator="equal">
      <formula>300</formula>
    </cfRule>
  </conditionalFormatting>
  <conditionalFormatting sqref="G4:G6 G28:G29">
    <cfRule type="cellIs" dxfId="235" priority="57" operator="equal">
      <formula>$G$4</formula>
    </cfRule>
    <cfRule type="cellIs" dxfId="234" priority="58" operator="equal">
      <formula>1660</formula>
    </cfRule>
  </conditionalFormatting>
  <conditionalFormatting sqref="H4:H6 H28:H29">
    <cfRule type="cellIs" dxfId="233" priority="55" operator="equal">
      <formula>$H$4</formula>
    </cfRule>
    <cfRule type="cellIs" dxfId="232" priority="56" operator="equal">
      <formula>6640</formula>
    </cfRule>
  </conditionalFormatting>
  <conditionalFormatting sqref="T6:T28">
    <cfRule type="cellIs" dxfId="231" priority="54" operator="lessThan">
      <formula>0</formula>
    </cfRule>
  </conditionalFormatting>
  <conditionalFormatting sqref="T7:T27">
    <cfRule type="cellIs" dxfId="230" priority="51" operator="lessThan">
      <formula>0</formula>
    </cfRule>
    <cfRule type="cellIs" dxfId="229" priority="52" operator="lessThan">
      <formula>0</formula>
    </cfRule>
    <cfRule type="cellIs" dxfId="228" priority="53" operator="lessThan">
      <formula>0</formula>
    </cfRule>
  </conditionalFormatting>
  <conditionalFormatting sqref="E4:E6 E28:K28">
    <cfRule type="cellIs" dxfId="227" priority="50" operator="equal">
      <formula>$E$4</formula>
    </cfRule>
  </conditionalFormatting>
  <conditionalFormatting sqref="D28:D29 D6 D4:M4">
    <cfRule type="cellIs" dxfId="226" priority="49" operator="equal">
      <formula>$D$4</formula>
    </cfRule>
  </conditionalFormatting>
  <conditionalFormatting sqref="I4:I6 I28:I29">
    <cfRule type="cellIs" dxfId="225" priority="48" operator="equal">
      <formula>$I$4</formula>
    </cfRule>
  </conditionalFormatting>
  <conditionalFormatting sqref="J4:J6 J28:J29">
    <cfRule type="cellIs" dxfId="224" priority="47" operator="equal">
      <formula>$J$4</formula>
    </cfRule>
  </conditionalFormatting>
  <conditionalFormatting sqref="K4:K6 K28:K29">
    <cfRule type="cellIs" dxfId="223" priority="46" operator="equal">
      <formula>$K$4</formula>
    </cfRule>
  </conditionalFormatting>
  <conditionalFormatting sqref="M4:M6">
    <cfRule type="cellIs" dxfId="222" priority="45" operator="equal">
      <formula>$L$4</formula>
    </cfRule>
  </conditionalFormatting>
  <conditionalFormatting sqref="T7:T28">
    <cfRule type="cellIs" dxfId="221" priority="42" operator="lessThan">
      <formula>0</formula>
    </cfRule>
    <cfRule type="cellIs" dxfId="220" priority="43" operator="lessThan">
      <formula>0</formula>
    </cfRule>
    <cfRule type="cellIs" dxfId="219" priority="44" operator="lessThan">
      <formula>0</formula>
    </cfRule>
  </conditionalFormatting>
  <conditionalFormatting sqref="D5:K5">
    <cfRule type="cellIs" dxfId="218" priority="41" operator="greaterThan">
      <formula>0</formula>
    </cfRule>
  </conditionalFormatting>
  <conditionalFormatting sqref="T6:T28">
    <cfRule type="cellIs" dxfId="217" priority="40" operator="lessThan">
      <formula>0</formula>
    </cfRule>
  </conditionalFormatting>
  <conditionalFormatting sqref="T7:T27">
    <cfRule type="cellIs" dxfId="216" priority="37" operator="lessThan">
      <formula>0</formula>
    </cfRule>
    <cfRule type="cellIs" dxfId="215" priority="38" operator="lessThan">
      <formula>0</formula>
    </cfRule>
    <cfRule type="cellIs" dxfId="214" priority="39" operator="lessThan">
      <formula>0</formula>
    </cfRule>
  </conditionalFormatting>
  <conditionalFormatting sqref="T7:T28">
    <cfRule type="cellIs" dxfId="213" priority="34" operator="lessThan">
      <formula>0</formula>
    </cfRule>
    <cfRule type="cellIs" dxfId="212" priority="35" operator="lessThan">
      <formula>0</formula>
    </cfRule>
    <cfRule type="cellIs" dxfId="211" priority="36" operator="lessThan">
      <formula>0</formula>
    </cfRule>
  </conditionalFormatting>
  <conditionalFormatting sqref="D5:K5">
    <cfRule type="cellIs" dxfId="210" priority="33" operator="greaterThan">
      <formula>0</formula>
    </cfRule>
  </conditionalFormatting>
  <conditionalFormatting sqref="L4 L6 L28:L29">
    <cfRule type="cellIs" dxfId="209" priority="32" operator="equal">
      <formula>$L$4</formula>
    </cfRule>
  </conditionalFormatting>
  <conditionalFormatting sqref="D7:S7">
    <cfRule type="cellIs" dxfId="208" priority="31" operator="greaterThan">
      <formula>0</formula>
    </cfRule>
  </conditionalFormatting>
  <conditionalFormatting sqref="D9:S9">
    <cfRule type="cellIs" dxfId="207" priority="30" operator="greaterThan">
      <formula>0</formula>
    </cfRule>
  </conditionalFormatting>
  <conditionalFormatting sqref="D11:S11">
    <cfRule type="cellIs" dxfId="206" priority="29" operator="greaterThan">
      <formula>0</formula>
    </cfRule>
  </conditionalFormatting>
  <conditionalFormatting sqref="D13:S13">
    <cfRule type="cellIs" dxfId="205" priority="28" operator="greaterThan">
      <formula>0</formula>
    </cfRule>
  </conditionalFormatting>
  <conditionalFormatting sqref="D15:S15">
    <cfRule type="cellIs" dxfId="204" priority="27" operator="greaterThan">
      <formula>0</formula>
    </cfRule>
  </conditionalFormatting>
  <conditionalFormatting sqref="D17:S17">
    <cfRule type="cellIs" dxfId="203" priority="26" operator="greaterThan">
      <formula>0</formula>
    </cfRule>
  </conditionalFormatting>
  <conditionalFormatting sqref="D19:S19">
    <cfRule type="cellIs" dxfId="202" priority="25" operator="greaterThan">
      <formula>0</formula>
    </cfRule>
  </conditionalFormatting>
  <conditionalFormatting sqref="D21:S21">
    <cfRule type="cellIs" dxfId="201" priority="24" operator="greaterThan">
      <formula>0</formula>
    </cfRule>
  </conditionalFormatting>
  <conditionalFormatting sqref="D23:S23">
    <cfRule type="cellIs" dxfId="200" priority="23" operator="greaterThan">
      <formula>0</formula>
    </cfRule>
  </conditionalFormatting>
  <conditionalFormatting sqref="D25:S25">
    <cfRule type="cellIs" dxfId="199" priority="22" operator="greaterThan">
      <formula>0</formula>
    </cfRule>
  </conditionalFormatting>
  <conditionalFormatting sqref="D27:S27">
    <cfRule type="cellIs" dxfId="198" priority="21" operator="greaterThan">
      <formula>0</formula>
    </cfRule>
  </conditionalFormatting>
  <conditionalFormatting sqref="U6">
    <cfRule type="cellIs" dxfId="197" priority="20" operator="lessThan">
      <formula>0</formula>
    </cfRule>
  </conditionalFormatting>
  <conditionalFormatting sqref="U6">
    <cfRule type="cellIs" dxfId="196" priority="19" operator="lessThan">
      <formula>0</formula>
    </cfRule>
  </conditionalFormatting>
  <conditionalFormatting sqref="V6">
    <cfRule type="cellIs" dxfId="195" priority="18" operator="lessThan">
      <formula>0</formula>
    </cfRule>
  </conditionalFormatting>
  <conditionalFormatting sqref="V6">
    <cfRule type="cellIs" dxfId="194" priority="17" operator="lessThan">
      <formula>0</formula>
    </cfRule>
  </conditionalFormatting>
  <conditionalFormatting sqref="U28">
    <cfRule type="cellIs" dxfId="193" priority="16" operator="lessThan">
      <formula>0</formula>
    </cfRule>
  </conditionalFormatting>
  <conditionalFormatting sqref="U28">
    <cfRule type="cellIs" dxfId="192" priority="13" operator="lessThan">
      <formula>0</formula>
    </cfRule>
    <cfRule type="cellIs" dxfId="191" priority="14" operator="lessThan">
      <formula>0</formula>
    </cfRule>
    <cfRule type="cellIs" dxfId="190" priority="15" operator="lessThan">
      <formula>0</formula>
    </cfRule>
  </conditionalFormatting>
  <conditionalFormatting sqref="U28">
    <cfRule type="cellIs" dxfId="189" priority="12" operator="lessThan">
      <formula>0</formula>
    </cfRule>
  </conditionalFormatting>
  <conditionalFormatting sqref="U28">
    <cfRule type="cellIs" dxfId="188" priority="9" operator="lessThan">
      <formula>0</formula>
    </cfRule>
    <cfRule type="cellIs" dxfId="187" priority="10" operator="lessThan">
      <formula>0</formula>
    </cfRule>
    <cfRule type="cellIs" dxfId="186" priority="11" operator="lessThan">
      <formula>0</formula>
    </cfRule>
  </conditionalFormatting>
  <conditionalFormatting sqref="V28">
    <cfRule type="cellIs" dxfId="185" priority="8" operator="lessThan">
      <formula>0</formula>
    </cfRule>
  </conditionalFormatting>
  <conditionalFormatting sqref="V28">
    <cfRule type="cellIs" dxfId="184" priority="5" operator="lessThan">
      <formula>0</formula>
    </cfRule>
    <cfRule type="cellIs" dxfId="183" priority="6" operator="lessThan">
      <formula>0</formula>
    </cfRule>
    <cfRule type="cellIs" dxfId="182" priority="7" operator="lessThan">
      <formula>0</formula>
    </cfRule>
  </conditionalFormatting>
  <conditionalFormatting sqref="V28">
    <cfRule type="cellIs" dxfId="181" priority="4" operator="lessThan">
      <formula>0</formula>
    </cfRule>
  </conditionalFormatting>
  <conditionalFormatting sqref="V28">
    <cfRule type="cellIs" dxfId="180" priority="1" operator="lessThan">
      <formula>0</formula>
    </cfRule>
    <cfRule type="cellIs" dxfId="179" priority="2" operator="lessThan">
      <formula>0</formula>
    </cfRule>
    <cfRule type="cellIs" dxfId="178" priority="3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56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47" t="s">
        <v>45</v>
      </c>
      <c r="B29" s="248"/>
      <c r="C29" s="249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4" priority="43" operator="equal">
      <formula>212030016606640</formula>
    </cfRule>
  </conditionalFormatting>
  <conditionalFormatting sqref="D29 E4:E6 E28:K29">
    <cfRule type="cellIs" dxfId="1363" priority="41" operator="equal">
      <formula>$E$4</formula>
    </cfRule>
    <cfRule type="cellIs" dxfId="1362" priority="42" operator="equal">
      <formula>2120</formula>
    </cfRule>
  </conditionalFormatting>
  <conditionalFormatting sqref="D29:E29 F4:F6 F28:F29">
    <cfRule type="cellIs" dxfId="1361" priority="39" operator="equal">
      <formula>$F$4</formula>
    </cfRule>
    <cfRule type="cellIs" dxfId="1360" priority="40" operator="equal">
      <formula>300</formula>
    </cfRule>
  </conditionalFormatting>
  <conditionalFormatting sqref="G4:G6 G28:G29">
    <cfRule type="cellIs" dxfId="1359" priority="37" operator="equal">
      <formula>$G$4</formula>
    </cfRule>
    <cfRule type="cellIs" dxfId="1358" priority="38" operator="equal">
      <formula>1660</formula>
    </cfRule>
  </conditionalFormatting>
  <conditionalFormatting sqref="H4:H6 H28:H29">
    <cfRule type="cellIs" dxfId="1357" priority="35" operator="equal">
      <formula>$H$4</formula>
    </cfRule>
    <cfRule type="cellIs" dxfId="1356" priority="36" operator="equal">
      <formula>6640</formula>
    </cfRule>
  </conditionalFormatting>
  <conditionalFormatting sqref="T6:T28">
    <cfRule type="cellIs" dxfId="1355" priority="34" operator="lessThan">
      <formula>0</formula>
    </cfRule>
  </conditionalFormatting>
  <conditionalFormatting sqref="T7:T27">
    <cfRule type="cellIs" dxfId="1354" priority="31" operator="lessThan">
      <formula>0</formula>
    </cfRule>
    <cfRule type="cellIs" dxfId="1353" priority="32" operator="lessThan">
      <formula>0</formula>
    </cfRule>
    <cfRule type="cellIs" dxfId="1352" priority="33" operator="lessThan">
      <formula>0</formula>
    </cfRule>
  </conditionalFormatting>
  <conditionalFormatting sqref="E4:E6 E28:K28">
    <cfRule type="cellIs" dxfId="1351" priority="30" operator="equal">
      <formula>$E$4</formula>
    </cfRule>
  </conditionalFormatting>
  <conditionalFormatting sqref="D28:D29 D6 D4:M4">
    <cfRule type="cellIs" dxfId="1350" priority="29" operator="equal">
      <formula>$D$4</formula>
    </cfRule>
  </conditionalFormatting>
  <conditionalFormatting sqref="I4:I6 I28:I29">
    <cfRule type="cellIs" dxfId="1349" priority="28" operator="equal">
      <formula>$I$4</formula>
    </cfRule>
  </conditionalFormatting>
  <conditionalFormatting sqref="J4:J6 J28:J29">
    <cfRule type="cellIs" dxfId="1348" priority="27" operator="equal">
      <formula>$J$4</formula>
    </cfRule>
  </conditionalFormatting>
  <conditionalFormatting sqref="K4:K6 K28:K29">
    <cfRule type="cellIs" dxfId="1347" priority="26" operator="equal">
      <formula>$K$4</formula>
    </cfRule>
  </conditionalFormatting>
  <conditionalFormatting sqref="M4:M6">
    <cfRule type="cellIs" dxfId="1346" priority="25" operator="equal">
      <formula>$L$4</formula>
    </cfRule>
  </conditionalFormatting>
  <conditionalFormatting sqref="T7:T28">
    <cfRule type="cellIs" dxfId="1345" priority="22" operator="lessThan">
      <formula>0</formula>
    </cfRule>
    <cfRule type="cellIs" dxfId="1344" priority="23" operator="lessThan">
      <formula>0</formula>
    </cfRule>
    <cfRule type="cellIs" dxfId="1343" priority="24" operator="lessThan">
      <formula>0</formula>
    </cfRule>
  </conditionalFormatting>
  <conditionalFormatting sqref="D5:K5">
    <cfRule type="cellIs" dxfId="1342" priority="21" operator="greaterThan">
      <formula>0</formula>
    </cfRule>
  </conditionalFormatting>
  <conditionalFormatting sqref="T6:T28">
    <cfRule type="cellIs" dxfId="1341" priority="20" operator="lessThan">
      <formula>0</formula>
    </cfRule>
  </conditionalFormatting>
  <conditionalFormatting sqref="T7:T27">
    <cfRule type="cellIs" dxfId="1340" priority="17" operator="lessThan">
      <formula>0</formula>
    </cfRule>
    <cfRule type="cellIs" dxfId="1339" priority="18" operator="lessThan">
      <formula>0</formula>
    </cfRule>
    <cfRule type="cellIs" dxfId="1338" priority="19" operator="lessThan">
      <formula>0</formula>
    </cfRule>
  </conditionalFormatting>
  <conditionalFormatting sqref="T7:T28">
    <cfRule type="cellIs" dxfId="1337" priority="14" operator="lessThan">
      <formula>0</formula>
    </cfRule>
    <cfRule type="cellIs" dxfId="1336" priority="15" operator="lessThan">
      <formula>0</formula>
    </cfRule>
    <cfRule type="cellIs" dxfId="1335" priority="16" operator="lessThan">
      <formula>0</formula>
    </cfRule>
  </conditionalFormatting>
  <conditionalFormatting sqref="D5:K5">
    <cfRule type="cellIs" dxfId="1334" priority="13" operator="greaterThan">
      <formula>0</formula>
    </cfRule>
  </conditionalFormatting>
  <conditionalFormatting sqref="L4 L6 L28:L29">
    <cfRule type="cellIs" dxfId="1333" priority="12" operator="equal">
      <formula>$L$4</formula>
    </cfRule>
  </conditionalFormatting>
  <conditionalFormatting sqref="D7:S7">
    <cfRule type="cellIs" dxfId="1332" priority="11" operator="greaterThan">
      <formula>0</formula>
    </cfRule>
  </conditionalFormatting>
  <conditionalFormatting sqref="D9:S9">
    <cfRule type="cellIs" dxfId="1331" priority="10" operator="greaterThan">
      <formula>0</formula>
    </cfRule>
  </conditionalFormatting>
  <conditionalFormatting sqref="D11:S11">
    <cfRule type="cellIs" dxfId="1330" priority="9" operator="greaterThan">
      <formula>0</formula>
    </cfRule>
  </conditionalFormatting>
  <conditionalFormatting sqref="D13:S13">
    <cfRule type="cellIs" dxfId="1329" priority="8" operator="greaterThan">
      <formula>0</formula>
    </cfRule>
  </conditionalFormatting>
  <conditionalFormatting sqref="D15:S15">
    <cfRule type="cellIs" dxfId="1328" priority="7" operator="greaterThan">
      <formula>0</formula>
    </cfRule>
  </conditionalFormatting>
  <conditionalFormatting sqref="D17:S17">
    <cfRule type="cellIs" dxfId="1327" priority="6" operator="greaterThan">
      <formula>0</formula>
    </cfRule>
  </conditionalFormatting>
  <conditionalFormatting sqref="D19:S19">
    <cfRule type="cellIs" dxfId="1326" priority="5" operator="greaterThan">
      <formula>0</formula>
    </cfRule>
  </conditionalFormatting>
  <conditionalFormatting sqref="D21:S21">
    <cfRule type="cellIs" dxfId="1325" priority="4" operator="greaterThan">
      <formula>0</formula>
    </cfRule>
  </conditionalFormatting>
  <conditionalFormatting sqref="D23:S23">
    <cfRule type="cellIs" dxfId="1324" priority="3" operator="greaterThan">
      <formula>0</formula>
    </cfRule>
  </conditionalFormatting>
  <conditionalFormatting sqref="D25:S25">
    <cfRule type="cellIs" dxfId="1323" priority="2" operator="greaterThan">
      <formula>0</formula>
    </cfRule>
  </conditionalFormatting>
  <conditionalFormatting sqref="D27:S27">
    <cfRule type="cellIs" dxfId="132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pane ySplit="6" topLeftCell="A7" activePane="bottomLeft" state="frozen"/>
      <selection pane="bottomLeft" activeCell="G9" sqref="G9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5703125" customWidth="1"/>
    <col min="8" max="8" width="7.7109375" customWidth="1"/>
    <col min="9" max="9" width="11.5703125" bestFit="1" customWidth="1"/>
    <col min="12" max="12" width="7.5703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85546875" customWidth="1"/>
  </cols>
  <sheetData>
    <row r="1" spans="1:23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3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3" ht="18.75" x14ac:dyDescent="0.25">
      <c r="A3" s="254" t="s">
        <v>132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3" x14ac:dyDescent="0.25">
      <c r="A4" s="258" t="s">
        <v>1</v>
      </c>
      <c r="B4" s="258"/>
      <c r="C4" s="1"/>
      <c r="D4" s="2">
        <f>'29'!D29</f>
        <v>434301</v>
      </c>
      <c r="E4" s="2">
        <f>'29'!E29</f>
        <v>7865</v>
      </c>
      <c r="F4" s="2">
        <f>'29'!F29</f>
        <v>16690</v>
      </c>
      <c r="G4" s="2">
        <f>'29'!G29</f>
        <v>580</v>
      </c>
      <c r="H4" s="2">
        <f>'29'!H29</f>
        <v>34340</v>
      </c>
      <c r="I4" s="2">
        <f>'29'!I29</f>
        <v>985</v>
      </c>
      <c r="J4" s="2">
        <f>'29'!J29</f>
        <v>585</v>
      </c>
      <c r="K4" s="2">
        <f>'29'!K29</f>
        <v>589</v>
      </c>
      <c r="L4" s="2">
        <f>'29'!L29</f>
        <v>0</v>
      </c>
      <c r="M4" s="3"/>
      <c r="N4" s="265"/>
      <c r="O4" s="266"/>
      <c r="P4" s="266"/>
      <c r="Q4" s="266"/>
      <c r="R4" s="266"/>
      <c r="S4" s="266"/>
      <c r="T4" s="266"/>
      <c r="U4" s="266"/>
      <c r="V4" s="267"/>
    </row>
    <row r="5" spans="1:23" x14ac:dyDescent="0.25">
      <c r="A5" s="258" t="s">
        <v>2</v>
      </c>
      <c r="B5" s="258"/>
      <c r="C5" s="1"/>
      <c r="D5" s="1">
        <v>478008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265"/>
      <c r="O5" s="266"/>
      <c r="P5" s="266"/>
      <c r="Q5" s="266"/>
      <c r="R5" s="266"/>
      <c r="S5" s="266"/>
      <c r="T5" s="266"/>
      <c r="U5" s="266"/>
      <c r="V5" s="26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220" t="s">
        <v>134</v>
      </c>
      <c r="V6" s="18" t="s">
        <v>124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40422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40422</v>
      </c>
      <c r="N7" s="24">
        <f>D7+E7*20+F7*10+G7*9+H7*9+I7*191+J7*191+K7*182+L7*100</f>
        <v>40422</v>
      </c>
      <c r="O7" s="25">
        <f>M7*2.75%</f>
        <v>1111.605</v>
      </c>
      <c r="P7" s="26">
        <v>10990</v>
      </c>
      <c r="Q7" s="26">
        <v>185</v>
      </c>
      <c r="R7" s="24">
        <f>M7-(M7*2.75%)+I7*191+J7*191+K7*182+L7*100-Q7</f>
        <v>39125.394999999997</v>
      </c>
      <c r="S7" s="25">
        <f>M7*0.95%</f>
        <v>384.00900000000001</v>
      </c>
      <c r="T7" s="221">
        <f>S7-Q7</f>
        <v>199.00900000000001</v>
      </c>
      <c r="U7" s="223">
        <v>245</v>
      </c>
      <c r="V7" s="233">
        <f>R7-U7</f>
        <v>38880.394999999997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7198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7198</v>
      </c>
      <c r="N8" s="24">
        <f t="shared" ref="N8:N27" si="1">D8+E8*20+F8*10+G8*9+H8*9+I8*191+J8*191+K8*182+L8*100</f>
        <v>7198</v>
      </c>
      <c r="O8" s="25">
        <f t="shared" ref="O8:O27" si="2">M8*2.75%</f>
        <v>197.94499999999999</v>
      </c>
      <c r="P8" s="26"/>
      <c r="Q8" s="26">
        <v>70</v>
      </c>
      <c r="R8" s="24">
        <f t="shared" ref="R8:R27" si="3">M8-(M8*2.75%)+I8*191+J8*191+K8*182+L8*100-Q8</f>
        <v>6930.0550000000003</v>
      </c>
      <c r="S8" s="25">
        <f t="shared" ref="S8:S27" si="4">M8*0.95%</f>
        <v>68.381</v>
      </c>
      <c r="T8" s="221">
        <f t="shared" ref="T8:T27" si="5">S8-Q8</f>
        <v>-1.6189999999999998</v>
      </c>
      <c r="U8" s="223"/>
      <c r="V8" s="233">
        <f t="shared" ref="V8:V27" si="6">R8-U8</f>
        <v>6930.0550000000003</v>
      </c>
    </row>
    <row r="9" spans="1:23" ht="15.75" x14ac:dyDescent="0.25">
      <c r="A9" s="28">
        <v>3</v>
      </c>
      <c r="B9" s="20">
        <v>1908446136</v>
      </c>
      <c r="C9" s="53">
        <v>20000</v>
      </c>
      <c r="D9" s="29">
        <v>66196</v>
      </c>
      <c r="E9" s="30">
        <v>100</v>
      </c>
      <c r="F9" s="30">
        <v>100</v>
      </c>
      <c r="G9" s="30"/>
      <c r="H9" s="30">
        <v>420</v>
      </c>
      <c r="I9" s="20">
        <v>5</v>
      </c>
      <c r="J9" s="20"/>
      <c r="K9" s="20">
        <v>7</v>
      </c>
      <c r="L9" s="20"/>
      <c r="M9" s="20">
        <f t="shared" si="0"/>
        <v>72976</v>
      </c>
      <c r="N9" s="24">
        <f t="shared" si="1"/>
        <v>75205</v>
      </c>
      <c r="O9" s="25">
        <f t="shared" si="2"/>
        <v>2006.84</v>
      </c>
      <c r="P9" s="26"/>
      <c r="Q9" s="26">
        <v>198</v>
      </c>
      <c r="R9" s="24">
        <f t="shared" si="3"/>
        <v>73000.160000000003</v>
      </c>
      <c r="S9" s="25">
        <f t="shared" si="4"/>
        <v>693.27199999999993</v>
      </c>
      <c r="T9" s="221">
        <f t="shared" si="5"/>
        <v>495.27199999999993</v>
      </c>
      <c r="U9" s="223">
        <v>357</v>
      </c>
      <c r="V9" s="233">
        <f t="shared" si="6"/>
        <v>72643.16</v>
      </c>
      <c r="W9">
        <v>35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14996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14996</v>
      </c>
      <c r="N10" s="24">
        <f t="shared" si="1"/>
        <v>14996</v>
      </c>
      <c r="O10" s="25">
        <f t="shared" si="2"/>
        <v>412.39</v>
      </c>
      <c r="P10" s="26"/>
      <c r="Q10" s="26">
        <v>31</v>
      </c>
      <c r="R10" s="24">
        <f t="shared" si="3"/>
        <v>14552.61</v>
      </c>
      <c r="S10" s="25">
        <f t="shared" si="4"/>
        <v>142.46199999999999</v>
      </c>
      <c r="T10" s="221">
        <f t="shared" si="5"/>
        <v>111.46199999999999</v>
      </c>
      <c r="U10" s="223">
        <v>42</v>
      </c>
      <c r="V10" s="233">
        <f t="shared" si="6"/>
        <v>14510.61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9315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9315</v>
      </c>
      <c r="N11" s="24">
        <f t="shared" si="1"/>
        <v>9315</v>
      </c>
      <c r="O11" s="25">
        <f t="shared" si="2"/>
        <v>256.16250000000002</v>
      </c>
      <c r="P11" s="26"/>
      <c r="Q11" s="26">
        <v>50</v>
      </c>
      <c r="R11" s="24">
        <f t="shared" si="3"/>
        <v>9008.8374999999996</v>
      </c>
      <c r="S11" s="25">
        <f t="shared" si="4"/>
        <v>88.492499999999993</v>
      </c>
      <c r="T11" s="221">
        <f t="shared" si="5"/>
        <v>38.492499999999993</v>
      </c>
      <c r="U11" s="223">
        <v>63</v>
      </c>
      <c r="V11" s="233">
        <f t="shared" si="6"/>
        <v>8945.8374999999996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10370</v>
      </c>
      <c r="E12" s="30"/>
      <c r="F12" s="30"/>
      <c r="G12" s="30"/>
      <c r="H12" s="30"/>
      <c r="I12" s="20">
        <v>300</v>
      </c>
      <c r="J12" s="20"/>
      <c r="K12" s="20">
        <v>10</v>
      </c>
      <c r="L12" s="20"/>
      <c r="M12" s="20">
        <f t="shared" si="0"/>
        <v>10370</v>
      </c>
      <c r="N12" s="24">
        <f t="shared" si="1"/>
        <v>69490</v>
      </c>
      <c r="O12" s="25">
        <f t="shared" si="2"/>
        <v>285.17500000000001</v>
      </c>
      <c r="P12" s="26"/>
      <c r="Q12" s="26">
        <v>44</v>
      </c>
      <c r="R12" s="24">
        <f t="shared" si="3"/>
        <v>69160.824999999997</v>
      </c>
      <c r="S12" s="25">
        <f t="shared" si="4"/>
        <v>98.515000000000001</v>
      </c>
      <c r="T12" s="221">
        <f t="shared" si="5"/>
        <v>54.515000000000001</v>
      </c>
      <c r="U12" s="223">
        <v>70</v>
      </c>
      <c r="V12" s="233">
        <f t="shared" si="6"/>
        <v>69090.824999999997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10685</v>
      </c>
      <c r="E13" s="30"/>
      <c r="F13" s="30"/>
      <c r="G13" s="30"/>
      <c r="H13" s="30"/>
      <c r="I13" s="20">
        <v>177</v>
      </c>
      <c r="J13" s="20"/>
      <c r="K13" s="20"/>
      <c r="L13" s="20"/>
      <c r="M13" s="20">
        <f t="shared" si="0"/>
        <v>10685</v>
      </c>
      <c r="N13" s="24">
        <f t="shared" si="1"/>
        <v>44492</v>
      </c>
      <c r="O13" s="25">
        <f t="shared" si="2"/>
        <v>293.83749999999998</v>
      </c>
      <c r="P13" s="26"/>
      <c r="Q13" s="26">
        <v>55</v>
      </c>
      <c r="R13" s="24">
        <f t="shared" si="3"/>
        <v>44143.162499999999</v>
      </c>
      <c r="S13" s="25">
        <f t="shared" si="4"/>
        <v>101.50749999999999</v>
      </c>
      <c r="T13" s="221">
        <f t="shared" si="5"/>
        <v>46.507499999999993</v>
      </c>
      <c r="U13" s="223">
        <v>56</v>
      </c>
      <c r="V13" s="233">
        <f t="shared" si="6"/>
        <v>44087.162499999999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62089</v>
      </c>
      <c r="E14" s="30">
        <v>100</v>
      </c>
      <c r="F14" s="30"/>
      <c r="G14" s="30"/>
      <c r="H14" s="30">
        <v>350</v>
      </c>
      <c r="I14" s="20"/>
      <c r="J14" s="20">
        <v>2</v>
      </c>
      <c r="K14" s="20">
        <v>10</v>
      </c>
      <c r="L14" s="20"/>
      <c r="M14" s="20">
        <f t="shared" si="0"/>
        <v>67239</v>
      </c>
      <c r="N14" s="24">
        <f t="shared" si="1"/>
        <v>69441</v>
      </c>
      <c r="O14" s="25">
        <f t="shared" si="2"/>
        <v>1849.0725</v>
      </c>
      <c r="P14" s="26">
        <v>7600</v>
      </c>
      <c r="Q14" s="26">
        <v>277</v>
      </c>
      <c r="R14" s="24">
        <f t="shared" si="3"/>
        <v>67314.927499999991</v>
      </c>
      <c r="S14" s="25">
        <f t="shared" si="4"/>
        <v>638.77049999999997</v>
      </c>
      <c r="T14" s="221">
        <f t="shared" si="5"/>
        <v>361.77049999999997</v>
      </c>
      <c r="U14" s="223">
        <v>315</v>
      </c>
      <c r="V14" s="233">
        <f t="shared" si="6"/>
        <v>66999.927499999991</v>
      </c>
    </row>
    <row r="15" spans="1:23" ht="15.75" x14ac:dyDescent="0.25">
      <c r="A15" s="28">
        <v>9</v>
      </c>
      <c r="B15" s="20">
        <v>1908446142</v>
      </c>
      <c r="C15" s="241">
        <v>10000</v>
      </c>
      <c r="D15" s="29">
        <v>66704</v>
      </c>
      <c r="E15" s="30"/>
      <c r="F15" s="30"/>
      <c r="G15" s="30"/>
      <c r="H15" s="30"/>
      <c r="I15" s="20">
        <v>28</v>
      </c>
      <c r="J15" s="20">
        <v>30</v>
      </c>
      <c r="K15" s="20"/>
      <c r="L15" s="20"/>
      <c r="M15" s="20">
        <f t="shared" si="0"/>
        <v>66704</v>
      </c>
      <c r="N15" s="24">
        <f t="shared" si="1"/>
        <v>77782</v>
      </c>
      <c r="O15" s="25">
        <f t="shared" si="2"/>
        <v>1834.36</v>
      </c>
      <c r="P15" s="26">
        <v>13647</v>
      </c>
      <c r="Q15" s="26">
        <v>391</v>
      </c>
      <c r="R15" s="24">
        <f t="shared" si="3"/>
        <v>75556.639999999999</v>
      </c>
      <c r="S15" s="25">
        <f t="shared" si="4"/>
        <v>633.68799999999999</v>
      </c>
      <c r="T15" s="221">
        <f t="shared" si="5"/>
        <v>242.68799999999999</v>
      </c>
      <c r="U15" s="223">
        <v>413</v>
      </c>
      <c r="V15" s="233">
        <f t="shared" si="6"/>
        <v>75143.64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37415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38315</v>
      </c>
      <c r="N16" s="24">
        <f t="shared" si="1"/>
        <v>38315</v>
      </c>
      <c r="O16" s="25">
        <f t="shared" si="2"/>
        <v>1053.6624999999999</v>
      </c>
      <c r="P16" s="26">
        <v>3000</v>
      </c>
      <c r="Q16" s="26">
        <v>191</v>
      </c>
      <c r="R16" s="24">
        <f t="shared" si="3"/>
        <v>37070.337500000001</v>
      </c>
      <c r="S16" s="25">
        <f t="shared" si="4"/>
        <v>363.99250000000001</v>
      </c>
      <c r="T16" s="221">
        <f t="shared" si="5"/>
        <v>172.99250000000001</v>
      </c>
      <c r="U16" s="223">
        <v>210</v>
      </c>
      <c r="V16" s="233">
        <f t="shared" si="6"/>
        <v>36860.337500000001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10041</v>
      </c>
      <c r="E17" s="30"/>
      <c r="F17" s="30"/>
      <c r="G17" s="30"/>
      <c r="H17" s="30"/>
      <c r="I17" s="20"/>
      <c r="J17" s="20">
        <v>25</v>
      </c>
      <c r="K17" s="20"/>
      <c r="L17" s="20"/>
      <c r="M17" s="20">
        <f t="shared" si="0"/>
        <v>10041</v>
      </c>
      <c r="N17" s="24">
        <f t="shared" si="1"/>
        <v>14816</v>
      </c>
      <c r="O17" s="25">
        <f t="shared" si="2"/>
        <v>276.1275</v>
      </c>
      <c r="P17" s="26">
        <v>2000</v>
      </c>
      <c r="Q17" s="26">
        <v>90</v>
      </c>
      <c r="R17" s="24">
        <f t="shared" si="3"/>
        <v>14449.872499999999</v>
      </c>
      <c r="S17" s="25">
        <f t="shared" si="4"/>
        <v>95.389499999999998</v>
      </c>
      <c r="T17" s="221">
        <f t="shared" si="5"/>
        <v>5.3894999999999982</v>
      </c>
      <c r="U17" s="223">
        <v>28</v>
      </c>
      <c r="V17" s="233">
        <f t="shared" si="6"/>
        <v>14421.872499999999</v>
      </c>
    </row>
    <row r="18" spans="1:22" ht="15.75" x14ac:dyDescent="0.25">
      <c r="A18" s="28">
        <v>12</v>
      </c>
      <c r="B18" s="20">
        <v>1908446145</v>
      </c>
      <c r="C18" s="31" t="s">
        <v>133</v>
      </c>
      <c r="D18" s="29">
        <v>40425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40425</v>
      </c>
      <c r="N18" s="24">
        <f t="shared" si="1"/>
        <v>40425</v>
      </c>
      <c r="O18" s="25">
        <f t="shared" si="2"/>
        <v>1111.6875</v>
      </c>
      <c r="P18" s="26"/>
      <c r="Q18" s="26">
        <v>180</v>
      </c>
      <c r="R18" s="24">
        <f t="shared" si="3"/>
        <v>39133.3125</v>
      </c>
      <c r="S18" s="25">
        <f t="shared" si="4"/>
        <v>384.03749999999997</v>
      </c>
      <c r="T18" s="221">
        <f t="shared" si="5"/>
        <v>204.03749999999997</v>
      </c>
      <c r="U18" s="223">
        <v>224</v>
      </c>
      <c r="V18" s="233">
        <f t="shared" si="6"/>
        <v>38909.3125</v>
      </c>
    </row>
    <row r="19" spans="1:22" ht="15.75" x14ac:dyDescent="0.25">
      <c r="A19" s="28">
        <v>13</v>
      </c>
      <c r="B19" s="20">
        <v>1908446146</v>
      </c>
      <c r="C19" s="20" t="s">
        <v>125</v>
      </c>
      <c r="D19" s="29">
        <v>23795</v>
      </c>
      <c r="E19" s="30">
        <v>60</v>
      </c>
      <c r="F19" s="30">
        <v>100</v>
      </c>
      <c r="G19" s="30"/>
      <c r="H19" s="30"/>
      <c r="I19" s="20"/>
      <c r="J19" s="20"/>
      <c r="K19" s="20"/>
      <c r="L19" s="20"/>
      <c r="M19" s="20">
        <f t="shared" si="0"/>
        <v>25995</v>
      </c>
      <c r="N19" s="24">
        <f t="shared" si="1"/>
        <v>25995</v>
      </c>
      <c r="O19" s="25">
        <f t="shared" si="2"/>
        <v>714.86249999999995</v>
      </c>
      <c r="P19" s="26">
        <v>4302</v>
      </c>
      <c r="Q19" s="26">
        <v>150</v>
      </c>
      <c r="R19" s="24">
        <f t="shared" si="3"/>
        <v>25130.137500000001</v>
      </c>
      <c r="S19" s="25">
        <f t="shared" si="4"/>
        <v>246.95249999999999</v>
      </c>
      <c r="T19" s="221">
        <f t="shared" si="5"/>
        <v>96.952499999999986</v>
      </c>
      <c r="U19" s="223">
        <v>77</v>
      </c>
      <c r="V19" s="233">
        <f t="shared" si="6"/>
        <v>25053.137500000001</v>
      </c>
    </row>
    <row r="20" spans="1:22" ht="15.75" x14ac:dyDescent="0.25">
      <c r="A20" s="28">
        <v>14</v>
      </c>
      <c r="B20" s="20">
        <v>1908446147</v>
      </c>
      <c r="C20" s="20" t="s">
        <v>50</v>
      </c>
      <c r="D20" s="29">
        <v>16148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16148</v>
      </c>
      <c r="N20" s="24">
        <f t="shared" si="1"/>
        <v>16148</v>
      </c>
      <c r="O20" s="25">
        <f t="shared" si="2"/>
        <v>444.07</v>
      </c>
      <c r="P20" s="26">
        <v>6500</v>
      </c>
      <c r="Q20" s="26">
        <v>120</v>
      </c>
      <c r="R20" s="24">
        <f t="shared" si="3"/>
        <v>15583.93</v>
      </c>
      <c r="S20" s="25">
        <f t="shared" si="4"/>
        <v>153.40600000000001</v>
      </c>
      <c r="T20" s="221">
        <f t="shared" si="5"/>
        <v>33.406000000000006</v>
      </c>
      <c r="U20" s="223">
        <v>84</v>
      </c>
      <c r="V20" s="233">
        <f t="shared" si="6"/>
        <v>15499.93</v>
      </c>
    </row>
    <row r="21" spans="1:22" ht="15.75" x14ac:dyDescent="0.25">
      <c r="A21" s="28">
        <v>15</v>
      </c>
      <c r="B21" s="20">
        <v>1908446148</v>
      </c>
      <c r="C21" s="20" t="s">
        <v>49</v>
      </c>
      <c r="D21" s="29">
        <v>16669</v>
      </c>
      <c r="E21" s="30">
        <v>100</v>
      </c>
      <c r="F21" s="30"/>
      <c r="G21" s="30"/>
      <c r="H21" s="30"/>
      <c r="I21" s="20"/>
      <c r="J21" s="20"/>
      <c r="K21" s="20"/>
      <c r="L21" s="20"/>
      <c r="M21" s="20">
        <f t="shared" si="0"/>
        <v>18669</v>
      </c>
      <c r="N21" s="24">
        <f t="shared" si="1"/>
        <v>18669</v>
      </c>
      <c r="O21" s="25">
        <f t="shared" si="2"/>
        <v>513.39750000000004</v>
      </c>
      <c r="P21" s="26">
        <v>4900</v>
      </c>
      <c r="Q21" s="26">
        <v>20</v>
      </c>
      <c r="R21" s="24">
        <f t="shared" si="3"/>
        <v>18135.602500000001</v>
      </c>
      <c r="S21" s="25">
        <f t="shared" si="4"/>
        <v>177.35550000000001</v>
      </c>
      <c r="T21" s="221">
        <f t="shared" si="5"/>
        <v>157.35550000000001</v>
      </c>
      <c r="U21" s="223">
        <v>49</v>
      </c>
      <c r="V21" s="233">
        <f t="shared" si="6"/>
        <v>18086.602500000001</v>
      </c>
    </row>
    <row r="22" spans="1:22" ht="15.75" x14ac:dyDescent="0.25">
      <c r="A22" s="28">
        <v>16</v>
      </c>
      <c r="B22" s="20">
        <v>1908446149</v>
      </c>
      <c r="C22" s="219">
        <v>20000</v>
      </c>
      <c r="D22" s="29">
        <v>75764</v>
      </c>
      <c r="E22" s="30"/>
      <c r="F22" s="30"/>
      <c r="G22" s="20"/>
      <c r="H22" s="30">
        <v>500</v>
      </c>
      <c r="I22" s="20">
        <v>20</v>
      </c>
      <c r="J22" s="20"/>
      <c r="K22" s="20">
        <v>10</v>
      </c>
      <c r="L22" s="20"/>
      <c r="M22" s="20">
        <f t="shared" si="0"/>
        <v>80264</v>
      </c>
      <c r="N22" s="24">
        <f t="shared" si="1"/>
        <v>85904</v>
      </c>
      <c r="O22" s="25">
        <f t="shared" si="2"/>
        <v>2207.2600000000002</v>
      </c>
      <c r="P22" s="26">
        <v>3000</v>
      </c>
      <c r="Q22" s="26">
        <v>290</v>
      </c>
      <c r="R22" s="24">
        <f t="shared" si="3"/>
        <v>83406.740000000005</v>
      </c>
      <c r="S22" s="25">
        <f t="shared" si="4"/>
        <v>762.50799999999992</v>
      </c>
      <c r="T22" s="221">
        <f t="shared" si="5"/>
        <v>472.50799999999992</v>
      </c>
      <c r="U22" s="223">
        <v>420</v>
      </c>
      <c r="V22" s="233">
        <f t="shared" si="6"/>
        <v>82986.740000000005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26591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26591</v>
      </c>
      <c r="N23" s="24">
        <f t="shared" si="1"/>
        <v>26591</v>
      </c>
      <c r="O23" s="25">
        <f t="shared" si="2"/>
        <v>731.25250000000005</v>
      </c>
      <c r="P23" s="26"/>
      <c r="Q23" s="26">
        <v>200</v>
      </c>
      <c r="R23" s="24">
        <f t="shared" si="3"/>
        <v>25659.747500000001</v>
      </c>
      <c r="S23" s="25">
        <f t="shared" si="4"/>
        <v>252.61449999999999</v>
      </c>
      <c r="T23" s="221">
        <f t="shared" si="5"/>
        <v>52.614499999999992</v>
      </c>
      <c r="U23" s="223">
        <v>154</v>
      </c>
      <c r="V23" s="233">
        <f t="shared" si="6"/>
        <v>25505.747500000001</v>
      </c>
    </row>
    <row r="24" spans="1:22" ht="15.75" x14ac:dyDescent="0.25">
      <c r="A24" s="28">
        <v>18</v>
      </c>
      <c r="B24" s="20">
        <v>1908446151</v>
      </c>
      <c r="C24" s="53">
        <v>20000</v>
      </c>
      <c r="D24" s="29">
        <v>85590</v>
      </c>
      <c r="E24" s="30">
        <v>100</v>
      </c>
      <c r="F24" s="30">
        <v>250</v>
      </c>
      <c r="G24" s="30">
        <v>90</v>
      </c>
      <c r="H24" s="30">
        <v>250</v>
      </c>
      <c r="I24" s="20"/>
      <c r="J24" s="20"/>
      <c r="K24" s="20"/>
      <c r="L24" s="20"/>
      <c r="M24" s="20">
        <f t="shared" si="0"/>
        <v>93150</v>
      </c>
      <c r="N24" s="24">
        <f t="shared" si="1"/>
        <v>93150</v>
      </c>
      <c r="O24" s="25">
        <f t="shared" si="2"/>
        <v>2561.625</v>
      </c>
      <c r="P24" s="26"/>
      <c r="Q24" s="26">
        <v>170</v>
      </c>
      <c r="R24" s="24">
        <f t="shared" si="3"/>
        <v>90418.375</v>
      </c>
      <c r="S24" s="25">
        <f t="shared" si="4"/>
        <v>884.92499999999995</v>
      </c>
      <c r="T24" s="221">
        <f t="shared" si="5"/>
        <v>714.92499999999995</v>
      </c>
      <c r="U24" s="223">
        <v>511</v>
      </c>
      <c r="V24" s="233">
        <f t="shared" si="6"/>
        <v>89907.375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27699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27699</v>
      </c>
      <c r="N25" s="24">
        <f t="shared" si="1"/>
        <v>27699</v>
      </c>
      <c r="O25" s="25">
        <f t="shared" si="2"/>
        <v>761.72249999999997</v>
      </c>
      <c r="P25" s="26"/>
      <c r="Q25" s="26">
        <v>203</v>
      </c>
      <c r="R25" s="24">
        <f t="shared" si="3"/>
        <v>26734.2775</v>
      </c>
      <c r="S25" s="25">
        <f t="shared" si="4"/>
        <v>263.14049999999997</v>
      </c>
      <c r="T25" s="221">
        <f t="shared" si="5"/>
        <v>60.140499999999975</v>
      </c>
      <c r="U25" s="223">
        <v>175</v>
      </c>
      <c r="V25" s="233">
        <f t="shared" si="6"/>
        <v>26559.2775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20679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20679</v>
      </c>
      <c r="N26" s="24">
        <f t="shared" si="1"/>
        <v>20679</v>
      </c>
      <c r="O26" s="25">
        <f t="shared" si="2"/>
        <v>568.67250000000001</v>
      </c>
      <c r="P26" s="26">
        <v>2000</v>
      </c>
      <c r="Q26" s="26">
        <v>81</v>
      </c>
      <c r="R26" s="24">
        <f t="shared" si="3"/>
        <v>20029.327499999999</v>
      </c>
      <c r="S26" s="25">
        <f t="shared" si="4"/>
        <v>196.45050000000001</v>
      </c>
      <c r="T26" s="221">
        <f t="shared" si="5"/>
        <v>115.45050000000001</v>
      </c>
      <c r="U26" s="223">
        <v>119</v>
      </c>
      <c r="V26" s="233">
        <f t="shared" si="6"/>
        <v>19910.327499999999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25000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25000</v>
      </c>
      <c r="N27" s="40">
        <f t="shared" si="1"/>
        <v>25000</v>
      </c>
      <c r="O27" s="42">
        <f t="shared" si="2"/>
        <v>687.5</v>
      </c>
      <c r="P27" s="41"/>
      <c r="Q27" s="41">
        <v>200</v>
      </c>
      <c r="R27" s="40">
        <f t="shared" si="3"/>
        <v>24112.5</v>
      </c>
      <c r="S27" s="42">
        <f t="shared" si="4"/>
        <v>237.5</v>
      </c>
      <c r="T27" s="222">
        <f t="shared" si="5"/>
        <v>37.5</v>
      </c>
      <c r="U27" s="236">
        <v>146</v>
      </c>
      <c r="V27" s="233">
        <f t="shared" si="6"/>
        <v>23966.5</v>
      </c>
    </row>
    <row r="28" spans="1:22" ht="16.5" thickBot="1" x14ac:dyDescent="0.3">
      <c r="A28" s="244" t="s">
        <v>44</v>
      </c>
      <c r="B28" s="245"/>
      <c r="C28" s="246"/>
      <c r="D28" s="44">
        <f t="shared" ref="D28:E28" si="7">SUM(D7:D27)</f>
        <v>693791</v>
      </c>
      <c r="E28" s="45">
        <f t="shared" si="7"/>
        <v>460</v>
      </c>
      <c r="F28" s="45">
        <f t="shared" ref="F28:V28" si="8">SUM(F7:F27)</f>
        <v>450</v>
      </c>
      <c r="G28" s="45">
        <f t="shared" si="8"/>
        <v>90</v>
      </c>
      <c r="H28" s="45">
        <f t="shared" si="8"/>
        <v>1620</v>
      </c>
      <c r="I28" s="45">
        <f t="shared" si="8"/>
        <v>530</v>
      </c>
      <c r="J28" s="45">
        <f t="shared" si="8"/>
        <v>57</v>
      </c>
      <c r="K28" s="45">
        <f t="shared" si="8"/>
        <v>37</v>
      </c>
      <c r="L28" s="45">
        <f t="shared" si="8"/>
        <v>0</v>
      </c>
      <c r="M28" s="231">
        <f t="shared" si="8"/>
        <v>722881</v>
      </c>
      <c r="N28" s="231">
        <f t="shared" si="8"/>
        <v>841732</v>
      </c>
      <c r="O28" s="232">
        <f t="shared" si="8"/>
        <v>19879.227500000001</v>
      </c>
      <c r="P28" s="231">
        <f t="shared" si="8"/>
        <v>57939</v>
      </c>
      <c r="Q28" s="231">
        <f t="shared" si="8"/>
        <v>3196</v>
      </c>
      <c r="R28" s="231">
        <f t="shared" si="8"/>
        <v>818656.7725000002</v>
      </c>
      <c r="S28" s="231">
        <f t="shared" si="8"/>
        <v>6867.369499999998</v>
      </c>
      <c r="T28" s="231">
        <f t="shared" si="8"/>
        <v>3671.3694999999993</v>
      </c>
      <c r="U28" s="231">
        <f t="shared" si="8"/>
        <v>3758</v>
      </c>
      <c r="V28" s="231">
        <f t="shared" si="8"/>
        <v>814898.7725000002</v>
      </c>
    </row>
    <row r="29" spans="1:22" ht="15.75" thickBot="1" x14ac:dyDescent="0.3">
      <c r="A29" s="247" t="s">
        <v>45</v>
      </c>
      <c r="B29" s="248"/>
      <c r="C29" s="249"/>
      <c r="D29" s="48">
        <f>D4+D5-D28</f>
        <v>218518</v>
      </c>
      <c r="E29" s="48">
        <f t="shared" ref="E29:L29" si="9">E4+E5-E28</f>
        <v>7405</v>
      </c>
      <c r="F29" s="48">
        <f t="shared" si="9"/>
        <v>16240</v>
      </c>
      <c r="G29" s="48">
        <f t="shared" si="9"/>
        <v>490</v>
      </c>
      <c r="H29" s="48">
        <f t="shared" si="9"/>
        <v>32720</v>
      </c>
      <c r="I29" s="48">
        <f t="shared" si="9"/>
        <v>955</v>
      </c>
      <c r="J29" s="48">
        <f t="shared" si="9"/>
        <v>528</v>
      </c>
      <c r="K29" s="48">
        <f t="shared" si="9"/>
        <v>552</v>
      </c>
      <c r="L29" s="48">
        <f t="shared" si="9"/>
        <v>0</v>
      </c>
      <c r="M29" s="268"/>
      <c r="N29" s="268"/>
      <c r="O29" s="268"/>
      <c r="P29" s="268"/>
      <c r="Q29" s="268"/>
      <c r="R29" s="268"/>
      <c r="S29" s="268"/>
      <c r="T29" s="268"/>
      <c r="U29" s="268"/>
      <c r="V29" s="26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77" priority="63" operator="equal">
      <formula>212030016606640</formula>
    </cfRule>
  </conditionalFormatting>
  <conditionalFormatting sqref="D29 E4:E6 E28:K29">
    <cfRule type="cellIs" dxfId="176" priority="61" operator="equal">
      <formula>$E$4</formula>
    </cfRule>
    <cfRule type="cellIs" dxfId="175" priority="62" operator="equal">
      <formula>2120</formula>
    </cfRule>
  </conditionalFormatting>
  <conditionalFormatting sqref="D29:E29 F4:F6 F28:F29">
    <cfRule type="cellIs" dxfId="174" priority="59" operator="equal">
      <formula>$F$4</formula>
    </cfRule>
    <cfRule type="cellIs" dxfId="173" priority="60" operator="equal">
      <formula>300</formula>
    </cfRule>
  </conditionalFormatting>
  <conditionalFormatting sqref="G4:G6 G28:G29">
    <cfRule type="cellIs" dxfId="172" priority="57" operator="equal">
      <formula>$G$4</formula>
    </cfRule>
    <cfRule type="cellIs" dxfId="171" priority="58" operator="equal">
      <formula>1660</formula>
    </cfRule>
  </conditionalFormatting>
  <conditionalFormatting sqref="H4:H6 H28:H29">
    <cfRule type="cellIs" dxfId="170" priority="55" operator="equal">
      <formula>$H$4</formula>
    </cfRule>
    <cfRule type="cellIs" dxfId="169" priority="56" operator="equal">
      <formula>6640</formula>
    </cfRule>
  </conditionalFormatting>
  <conditionalFormatting sqref="T6:T28 U28:V28">
    <cfRule type="cellIs" dxfId="168" priority="54" operator="lessThan">
      <formula>0</formula>
    </cfRule>
  </conditionalFormatting>
  <conditionalFormatting sqref="T7:T27">
    <cfRule type="cellIs" dxfId="167" priority="51" operator="lessThan">
      <formula>0</formula>
    </cfRule>
    <cfRule type="cellIs" dxfId="166" priority="52" operator="lessThan">
      <formula>0</formula>
    </cfRule>
    <cfRule type="cellIs" dxfId="165" priority="53" operator="lessThan">
      <formula>0</formula>
    </cfRule>
  </conditionalFormatting>
  <conditionalFormatting sqref="E4:E6 E28:K28">
    <cfRule type="cellIs" dxfId="164" priority="50" operator="equal">
      <formula>$E$4</formula>
    </cfRule>
  </conditionalFormatting>
  <conditionalFormatting sqref="D28:D29 D6 D4:M4">
    <cfRule type="cellIs" dxfId="163" priority="49" operator="equal">
      <formula>$D$4</formula>
    </cfRule>
  </conditionalFormatting>
  <conditionalFormatting sqref="I4:I6 I28:I29">
    <cfRule type="cellIs" dxfId="162" priority="48" operator="equal">
      <formula>$I$4</formula>
    </cfRule>
  </conditionalFormatting>
  <conditionalFormatting sqref="J4:J6 J28:J29">
    <cfRule type="cellIs" dxfId="161" priority="47" operator="equal">
      <formula>$J$4</formula>
    </cfRule>
  </conditionalFormatting>
  <conditionalFormatting sqref="K4:K6 K28:K29">
    <cfRule type="cellIs" dxfId="160" priority="46" operator="equal">
      <formula>$K$4</formula>
    </cfRule>
  </conditionalFormatting>
  <conditionalFormatting sqref="M4:M6">
    <cfRule type="cellIs" dxfId="159" priority="45" operator="equal">
      <formula>$L$4</formula>
    </cfRule>
  </conditionalFormatting>
  <conditionalFormatting sqref="T7:T28 U28:V28">
    <cfRule type="cellIs" dxfId="158" priority="42" operator="lessThan">
      <formula>0</formula>
    </cfRule>
    <cfRule type="cellIs" dxfId="157" priority="43" operator="lessThan">
      <formula>0</formula>
    </cfRule>
    <cfRule type="cellIs" dxfId="156" priority="44" operator="lessThan">
      <formula>0</formula>
    </cfRule>
  </conditionalFormatting>
  <conditionalFormatting sqref="D5:K5">
    <cfRule type="cellIs" dxfId="155" priority="41" operator="greaterThan">
      <formula>0</formula>
    </cfRule>
  </conditionalFormatting>
  <conditionalFormatting sqref="T6:T28 U28:V28">
    <cfRule type="cellIs" dxfId="154" priority="40" operator="lessThan">
      <formula>0</formula>
    </cfRule>
  </conditionalFormatting>
  <conditionalFormatting sqref="T7:T27">
    <cfRule type="cellIs" dxfId="153" priority="37" operator="lessThan">
      <formula>0</formula>
    </cfRule>
    <cfRule type="cellIs" dxfId="152" priority="38" operator="lessThan">
      <formula>0</formula>
    </cfRule>
    <cfRule type="cellIs" dxfId="151" priority="39" operator="lessThan">
      <formula>0</formula>
    </cfRule>
  </conditionalFormatting>
  <conditionalFormatting sqref="T7:T28 U28:V28">
    <cfRule type="cellIs" dxfId="150" priority="34" operator="lessThan">
      <formula>0</formula>
    </cfRule>
    <cfRule type="cellIs" dxfId="149" priority="35" operator="lessThan">
      <formula>0</formula>
    </cfRule>
    <cfRule type="cellIs" dxfId="148" priority="36" operator="lessThan">
      <formula>0</formula>
    </cfRule>
  </conditionalFormatting>
  <conditionalFormatting sqref="D5:K5">
    <cfRule type="cellIs" dxfId="147" priority="33" operator="greaterThan">
      <formula>0</formula>
    </cfRule>
  </conditionalFormatting>
  <conditionalFormatting sqref="L4 L6 L28:L29">
    <cfRule type="cellIs" dxfId="146" priority="32" operator="equal">
      <formula>$L$4</formula>
    </cfRule>
  </conditionalFormatting>
  <conditionalFormatting sqref="D7:S7">
    <cfRule type="cellIs" dxfId="145" priority="31" operator="greaterThan">
      <formula>0</formula>
    </cfRule>
  </conditionalFormatting>
  <conditionalFormatting sqref="D9:S9">
    <cfRule type="cellIs" dxfId="144" priority="30" operator="greaterThan">
      <formula>0</formula>
    </cfRule>
  </conditionalFormatting>
  <conditionalFormatting sqref="D11:S11">
    <cfRule type="cellIs" dxfId="143" priority="29" operator="greaterThan">
      <formula>0</formula>
    </cfRule>
  </conditionalFormatting>
  <conditionalFormatting sqref="D13:S13">
    <cfRule type="cellIs" dxfId="142" priority="28" operator="greaterThan">
      <formula>0</formula>
    </cfRule>
  </conditionalFormatting>
  <conditionalFormatting sqref="D15:S15">
    <cfRule type="cellIs" dxfId="141" priority="27" operator="greaterThan">
      <formula>0</formula>
    </cfRule>
  </conditionalFormatting>
  <conditionalFormatting sqref="D17:S17">
    <cfRule type="cellIs" dxfId="140" priority="26" operator="greaterThan">
      <formula>0</formula>
    </cfRule>
  </conditionalFormatting>
  <conditionalFormatting sqref="D19:S19">
    <cfRule type="cellIs" dxfId="139" priority="25" operator="greaterThan">
      <formula>0</formula>
    </cfRule>
  </conditionalFormatting>
  <conditionalFormatting sqref="D21:S21">
    <cfRule type="cellIs" dxfId="138" priority="24" operator="greaterThan">
      <formula>0</formula>
    </cfRule>
  </conditionalFormatting>
  <conditionalFormatting sqref="D23:S23">
    <cfRule type="cellIs" dxfId="137" priority="23" operator="greaterThan">
      <formula>0</formula>
    </cfRule>
  </conditionalFormatting>
  <conditionalFormatting sqref="D25:S25">
    <cfRule type="cellIs" dxfId="136" priority="22" operator="greaterThan">
      <formula>0</formula>
    </cfRule>
  </conditionalFormatting>
  <conditionalFormatting sqref="D27:S27">
    <cfRule type="cellIs" dxfId="135" priority="21" operator="greaterThan">
      <formula>0</formula>
    </cfRule>
  </conditionalFormatting>
  <conditionalFormatting sqref="U6">
    <cfRule type="cellIs" dxfId="134" priority="4" operator="lessThan">
      <formula>0</formula>
    </cfRule>
  </conditionalFormatting>
  <conditionalFormatting sqref="U6">
    <cfRule type="cellIs" dxfId="133" priority="3" operator="lessThan">
      <formula>0</formula>
    </cfRule>
  </conditionalFormatting>
  <conditionalFormatting sqref="V6">
    <cfRule type="cellIs" dxfId="132" priority="2" operator="lessThan">
      <formula>0</formula>
    </cfRule>
  </conditionalFormatting>
  <conditionalFormatting sqref="V6">
    <cfRule type="cellIs" dxfId="131" priority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135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'30'!D29</f>
        <v>218518</v>
      </c>
      <c r="E4" s="2">
        <f>'30'!E29</f>
        <v>7405</v>
      </c>
      <c r="F4" s="2">
        <f>'30'!F29</f>
        <v>16240</v>
      </c>
      <c r="G4" s="2">
        <f>'30'!G29</f>
        <v>490</v>
      </c>
      <c r="H4" s="2">
        <f>'30'!H29</f>
        <v>32720</v>
      </c>
      <c r="I4" s="2">
        <f>'30'!I29</f>
        <v>955</v>
      </c>
      <c r="J4" s="2">
        <f>'30'!J29</f>
        <v>528</v>
      </c>
      <c r="K4" s="2">
        <f>'30'!K29</f>
        <v>552</v>
      </c>
      <c r="L4" s="2">
        <f>'30'!L29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7" t="s">
        <v>45</v>
      </c>
      <c r="B29" s="248"/>
      <c r="C29" s="249"/>
      <c r="D29" s="48">
        <f>D4+D5-D28</f>
        <v>218518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7" activePane="bottomLeft" state="frozen"/>
      <selection pane="bottomLeft" activeCell="H7" sqref="H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82" t="s">
        <v>0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4"/>
    </row>
    <row r="2" spans="1:20" ht="15.75" thickBot="1" x14ac:dyDescent="0.3">
      <c r="A2" s="285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86"/>
    </row>
    <row r="3" spans="1:20" ht="18.75" x14ac:dyDescent="0.25">
      <c r="A3" s="254" t="s">
        <v>62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87"/>
    </row>
    <row r="4" spans="1:20" x14ac:dyDescent="0.25">
      <c r="A4" s="288" t="s">
        <v>1</v>
      </c>
      <c r="B4" s="289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90"/>
      <c r="O4" s="290"/>
      <c r="P4" s="290"/>
      <c r="Q4" s="290"/>
      <c r="R4" s="290"/>
      <c r="S4" s="290"/>
      <c r="T4" s="291"/>
    </row>
    <row r="5" spans="1:20" x14ac:dyDescent="0.25">
      <c r="A5" s="288" t="s">
        <v>2</v>
      </c>
      <c r="B5" s="289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6530855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20000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25000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90"/>
      <c r="O5" s="290"/>
      <c r="P5" s="290"/>
      <c r="Q5" s="290"/>
      <c r="R5" s="290"/>
      <c r="S5" s="290"/>
      <c r="T5" s="291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374630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830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48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6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27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417100</v>
      </c>
      <c r="N7" s="24">
        <f>D7+E7*20+F7*10+G7*9+H7*9+I7*191+J7*191+K7*182+L7*100</f>
        <v>432328</v>
      </c>
      <c r="O7" s="25">
        <f>M7*2.75%</f>
        <v>11470.25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2608</v>
      </c>
      <c r="R7" s="24">
        <f>M7-(M7*2.75%)+I7*191+J7*191+K7*182+L7*100-Q7</f>
        <v>418249.75</v>
      </c>
      <c r="S7" s="25">
        <f>M7*0.95%</f>
        <v>3962.45</v>
      </c>
      <c r="T7" s="116">
        <f>S7-Q7</f>
        <v>1354.4499999999998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181972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150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680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32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17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192442</v>
      </c>
      <c r="N8" s="24">
        <f t="shared" ref="N8:N27" si="1">D8+E8*20+F8*10+G8*9+H8*9+I8*191+J8*191+K8*182+L8*100</f>
        <v>201839</v>
      </c>
      <c r="O8" s="25">
        <f t="shared" ref="O8:O27" si="2">M8*2.75%</f>
        <v>5292.1549999999997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1796</v>
      </c>
      <c r="R8" s="24">
        <f t="shared" ref="R8:R27" si="3">M8-(M8*2.75%)+I8*191+J8*191+K8*182+L8*100-Q8</f>
        <v>194750.845</v>
      </c>
      <c r="S8" s="25">
        <f t="shared" ref="S8:S27" si="4">M8*0.95%</f>
        <v>1828.1989999999998</v>
      </c>
      <c r="T8" s="116">
        <f t="shared" ref="T8:T27" si="5">S8-Q8</f>
        <v>32.198999999999842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620949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350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720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3450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59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27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666199</v>
      </c>
      <c r="N9" s="24">
        <f t="shared" si="1"/>
        <v>682382</v>
      </c>
      <c r="O9" s="25">
        <f t="shared" si="2"/>
        <v>18320.4725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4156</v>
      </c>
      <c r="R9" s="24">
        <f t="shared" si="3"/>
        <v>659905.52749999997</v>
      </c>
      <c r="S9" s="25">
        <f t="shared" si="4"/>
        <v>6328.8904999999995</v>
      </c>
      <c r="T9" s="116">
        <f t="shared" si="5"/>
        <v>2172.8904999999995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128070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43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129920</v>
      </c>
      <c r="N10" s="24">
        <f t="shared" si="1"/>
        <v>140571</v>
      </c>
      <c r="O10" s="25">
        <f t="shared" si="2"/>
        <v>3572.8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706</v>
      </c>
      <c r="R10" s="24">
        <f t="shared" si="3"/>
        <v>136292.20000000001</v>
      </c>
      <c r="S10" s="25">
        <f t="shared" si="4"/>
        <v>1234.24</v>
      </c>
      <c r="T10" s="116">
        <f t="shared" si="5"/>
        <v>528.24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156566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70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500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1880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40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179976</v>
      </c>
      <c r="N11" s="24">
        <f t="shared" si="1"/>
        <v>190200</v>
      </c>
      <c r="O11" s="25">
        <f t="shared" si="2"/>
        <v>4949.34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662</v>
      </c>
      <c r="R11" s="24">
        <f t="shared" si="3"/>
        <v>184588.66</v>
      </c>
      <c r="S11" s="25">
        <f t="shared" si="4"/>
        <v>1709.7719999999999</v>
      </c>
      <c r="T11" s="116">
        <f t="shared" si="5"/>
        <v>1047.7719999999999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142054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305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40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145954</v>
      </c>
      <c r="N12" s="24">
        <f t="shared" si="1"/>
        <v>274710</v>
      </c>
      <c r="O12" s="25">
        <f t="shared" si="2"/>
        <v>4013.7350000000001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714</v>
      </c>
      <c r="R12" s="24">
        <f t="shared" si="3"/>
        <v>269982.26500000001</v>
      </c>
      <c r="S12" s="25">
        <f t="shared" si="4"/>
        <v>1386.5629999999999</v>
      </c>
      <c r="T12" s="116">
        <f t="shared" si="5"/>
        <v>672.56299999999987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123870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348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128790</v>
      </c>
      <c r="N13" s="24">
        <f t="shared" si="1"/>
        <v>196168</v>
      </c>
      <c r="O13" s="25">
        <f t="shared" si="2"/>
        <v>3541.7249999999999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907</v>
      </c>
      <c r="R13" s="24">
        <f t="shared" si="3"/>
        <v>191719.27499999999</v>
      </c>
      <c r="S13" s="25">
        <f t="shared" si="4"/>
        <v>1223.5049999999999</v>
      </c>
      <c r="T13" s="116">
        <f t="shared" si="5"/>
        <v>316.50499999999988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532753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180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310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2330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107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8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51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562613</v>
      </c>
      <c r="N14" s="24">
        <f t="shared" si="1"/>
        <v>593860</v>
      </c>
      <c r="O14" s="25">
        <f t="shared" si="2"/>
        <v>15471.8575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3821</v>
      </c>
      <c r="R14" s="24">
        <f t="shared" si="3"/>
        <v>574567.14249999996</v>
      </c>
      <c r="S14" s="25">
        <f t="shared" si="4"/>
        <v>5344.8234999999995</v>
      </c>
      <c r="T14" s="116">
        <f t="shared" si="5"/>
        <v>1523.8234999999995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580504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350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430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60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470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114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30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596574</v>
      </c>
      <c r="N15" s="24">
        <f t="shared" si="1"/>
        <v>630994</v>
      </c>
      <c r="O15" s="25">
        <f t="shared" si="2"/>
        <v>16405.785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4382</v>
      </c>
      <c r="R15" s="24">
        <f t="shared" si="3"/>
        <v>610206.21499999997</v>
      </c>
      <c r="S15" s="25">
        <f t="shared" si="4"/>
        <v>5667.4529999999995</v>
      </c>
      <c r="T15" s="116">
        <f t="shared" si="5"/>
        <v>1285.4529999999995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457160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310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480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2370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71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32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22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493090</v>
      </c>
      <c r="N16" s="24">
        <f t="shared" si="1"/>
        <v>516767</v>
      </c>
      <c r="O16" s="25">
        <f t="shared" si="2"/>
        <v>13559.975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2791</v>
      </c>
      <c r="R16" s="24">
        <f t="shared" si="3"/>
        <v>500416.02500000002</v>
      </c>
      <c r="S16" s="25">
        <f t="shared" si="4"/>
        <v>4684.3549999999996</v>
      </c>
      <c r="T16" s="116">
        <f t="shared" si="5"/>
        <v>1893.3549999999996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257584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490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240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770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57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25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19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274174</v>
      </c>
      <c r="N17" s="24">
        <f t="shared" si="1"/>
        <v>293294</v>
      </c>
      <c r="O17" s="25">
        <f t="shared" si="2"/>
        <v>7539.7849999999999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1833</v>
      </c>
      <c r="R17" s="24">
        <f t="shared" si="3"/>
        <v>283921.21500000003</v>
      </c>
      <c r="S17" s="25">
        <f t="shared" si="4"/>
        <v>2604.6529999999998</v>
      </c>
      <c r="T17" s="116">
        <f t="shared" si="5"/>
        <v>771.65299999999979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343483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330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110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354173</v>
      </c>
      <c r="N18" s="24">
        <f t="shared" si="1"/>
        <v>381598</v>
      </c>
      <c r="O18" s="25">
        <f t="shared" si="2"/>
        <v>9739.7574999999997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3688</v>
      </c>
      <c r="R18" s="24">
        <f t="shared" si="3"/>
        <v>368170.24249999999</v>
      </c>
      <c r="S18" s="25">
        <f t="shared" si="4"/>
        <v>3364.6435000000001</v>
      </c>
      <c r="T18" s="116">
        <f t="shared" si="5"/>
        <v>-323.35649999999987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349330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260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510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1510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80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11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373220</v>
      </c>
      <c r="N19" s="24">
        <f t="shared" si="1"/>
        <v>390502</v>
      </c>
      <c r="O19" s="25">
        <f t="shared" si="2"/>
        <v>10263.549999999999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4000</v>
      </c>
      <c r="R19" s="24">
        <f t="shared" si="3"/>
        <v>376238.45</v>
      </c>
      <c r="S19" s="25">
        <f t="shared" si="4"/>
        <v>3545.5899999999997</v>
      </c>
      <c r="T19" s="116">
        <f t="shared" si="5"/>
        <v>-454.41000000000031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179223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160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120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130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19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26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184793</v>
      </c>
      <c r="N20" s="24">
        <f t="shared" si="1"/>
        <v>193154</v>
      </c>
      <c r="O20" s="25">
        <f t="shared" si="2"/>
        <v>5081.8074999999999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2732</v>
      </c>
      <c r="R20" s="24">
        <f t="shared" si="3"/>
        <v>185340.1925</v>
      </c>
      <c r="S20" s="25">
        <f t="shared" si="4"/>
        <v>1755.5335</v>
      </c>
      <c r="T20" s="116">
        <f t="shared" si="5"/>
        <v>-976.4665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154015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470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490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47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167125</v>
      </c>
      <c r="N21" s="24">
        <f t="shared" si="1"/>
        <v>177740</v>
      </c>
      <c r="O21" s="25">
        <f t="shared" si="2"/>
        <v>4595.9375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509</v>
      </c>
      <c r="R21" s="24">
        <f t="shared" si="3"/>
        <v>172635.0625</v>
      </c>
      <c r="S21" s="25">
        <f t="shared" si="4"/>
        <v>1587.6875</v>
      </c>
      <c r="T21" s="116">
        <f t="shared" si="5"/>
        <v>1078.6875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563211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950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92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42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590761</v>
      </c>
      <c r="N22" s="24">
        <f t="shared" si="1"/>
        <v>615977</v>
      </c>
      <c r="O22" s="25">
        <f t="shared" si="2"/>
        <v>16245.9275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3903</v>
      </c>
      <c r="R22" s="24">
        <f t="shared" si="3"/>
        <v>595828.07250000001</v>
      </c>
      <c r="S22" s="25">
        <f t="shared" si="4"/>
        <v>5612.2294999999995</v>
      </c>
      <c r="T22" s="116">
        <f t="shared" si="5"/>
        <v>1709.2294999999995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241765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57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10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261265</v>
      </c>
      <c r="N23" s="24">
        <f t="shared" si="1"/>
        <v>275882</v>
      </c>
      <c r="O23" s="25">
        <f t="shared" si="2"/>
        <v>7184.7875000000004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2170</v>
      </c>
      <c r="R23" s="24">
        <f t="shared" si="3"/>
        <v>266527.21250000002</v>
      </c>
      <c r="S23" s="25">
        <f t="shared" si="4"/>
        <v>2482.0174999999999</v>
      </c>
      <c r="T23" s="116">
        <f t="shared" si="5"/>
        <v>312.01749999999993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623029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470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1050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380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1610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61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660839</v>
      </c>
      <c r="N24" s="24">
        <f t="shared" si="1"/>
        <v>677222</v>
      </c>
      <c r="O24" s="25">
        <f t="shared" si="2"/>
        <v>18173.072499999998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2969</v>
      </c>
      <c r="R24" s="24">
        <f t="shared" si="3"/>
        <v>656079.92749999999</v>
      </c>
      <c r="S24" s="25">
        <f t="shared" si="4"/>
        <v>6277.9704999999994</v>
      </c>
      <c r="T24" s="116">
        <f t="shared" si="5"/>
        <v>3308.9704999999994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283665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250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730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34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25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292735</v>
      </c>
      <c r="N25" s="24">
        <f t="shared" si="1"/>
        <v>305689</v>
      </c>
      <c r="O25" s="25">
        <f t="shared" si="2"/>
        <v>8050.2124999999996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2520</v>
      </c>
      <c r="R25" s="24">
        <f t="shared" si="3"/>
        <v>295118.78749999998</v>
      </c>
      <c r="S25" s="25">
        <f t="shared" si="4"/>
        <v>2780.9825000000001</v>
      </c>
      <c r="T25" s="116">
        <f t="shared" si="5"/>
        <v>260.98250000000007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220087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230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440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350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50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24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232237</v>
      </c>
      <c r="N26" s="24">
        <f t="shared" si="1"/>
        <v>247110</v>
      </c>
      <c r="O26" s="25">
        <f t="shared" si="2"/>
        <v>6386.5174999999999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1715</v>
      </c>
      <c r="R26" s="24">
        <f t="shared" si="3"/>
        <v>239008.48250000001</v>
      </c>
      <c r="S26" s="25">
        <f t="shared" si="4"/>
        <v>2206.2514999999999</v>
      </c>
      <c r="T26" s="116">
        <f t="shared" si="5"/>
        <v>491.25149999999985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274821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250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250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350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70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285471</v>
      </c>
      <c r="N27" s="40">
        <f t="shared" si="1"/>
        <v>298841</v>
      </c>
      <c r="O27" s="25">
        <f t="shared" si="2"/>
        <v>7850.4525000000003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2900</v>
      </c>
      <c r="R27" s="24">
        <f t="shared" si="3"/>
        <v>288090.54749999999</v>
      </c>
      <c r="S27" s="42">
        <f t="shared" si="4"/>
        <v>2711.9744999999998</v>
      </c>
      <c r="T27" s="117">
        <f t="shared" si="5"/>
        <v>-188.02550000000019</v>
      </c>
    </row>
    <row r="28" spans="1:20" ht="17.100000000000001" customHeight="1" thickBot="1" x14ac:dyDescent="0.3">
      <c r="A28" s="273" t="s">
        <v>44</v>
      </c>
      <c r="B28" s="274"/>
      <c r="C28" s="275"/>
      <c r="D28" s="98">
        <f t="shared" ref="D28:E28" si="6">SUM(D7:D27)</f>
        <v>6788741</v>
      </c>
      <c r="E28" s="99">
        <f t="shared" si="6"/>
        <v>5365</v>
      </c>
      <c r="F28" s="99">
        <f t="shared" ref="F28:T28" si="7">SUM(F7:F27)</f>
        <v>9370</v>
      </c>
      <c r="G28" s="99">
        <f t="shared" si="7"/>
        <v>1550</v>
      </c>
      <c r="H28" s="99">
        <f t="shared" si="7"/>
        <v>20640</v>
      </c>
      <c r="I28" s="99">
        <f t="shared" si="7"/>
        <v>1844</v>
      </c>
      <c r="J28" s="99">
        <f t="shared" si="7"/>
        <v>475</v>
      </c>
      <c r="K28" s="99">
        <f t="shared" si="7"/>
        <v>464</v>
      </c>
      <c r="L28" s="99">
        <f t="shared" si="7"/>
        <v>0</v>
      </c>
      <c r="M28" s="99">
        <f t="shared" si="7"/>
        <v>7189451</v>
      </c>
      <c r="N28" s="99">
        <f t="shared" si="7"/>
        <v>7716828</v>
      </c>
      <c r="O28" s="100">
        <f t="shared" si="7"/>
        <v>197709.9025</v>
      </c>
      <c r="P28" s="99">
        <f t="shared" si="7"/>
        <v>0</v>
      </c>
      <c r="Q28" s="99">
        <f t="shared" si="7"/>
        <v>51482</v>
      </c>
      <c r="R28" s="99">
        <f t="shared" si="7"/>
        <v>7467636.0975000001</v>
      </c>
      <c r="S28" s="99">
        <f t="shared" si="7"/>
        <v>68299.78449999998</v>
      </c>
      <c r="T28" s="101">
        <f t="shared" si="7"/>
        <v>16817.784499999994</v>
      </c>
    </row>
    <row r="29" spans="1:20" ht="17.100000000000001" customHeight="1" thickBot="1" x14ac:dyDescent="0.3">
      <c r="A29" s="276" t="s">
        <v>45</v>
      </c>
      <c r="B29" s="277"/>
      <c r="C29" s="278"/>
      <c r="D29" s="102">
        <f>D4+D5-D28</f>
        <v>218518</v>
      </c>
      <c r="E29" s="102">
        <f t="shared" ref="E29:L29" si="8">E4+E5-E28</f>
        <v>7405</v>
      </c>
      <c r="F29" s="102">
        <f t="shared" si="8"/>
        <v>16240</v>
      </c>
      <c r="G29" s="102">
        <f t="shared" si="8"/>
        <v>490</v>
      </c>
      <c r="H29" s="102">
        <f t="shared" si="8"/>
        <v>32720</v>
      </c>
      <c r="I29" s="102">
        <f t="shared" si="8"/>
        <v>955</v>
      </c>
      <c r="J29" s="102">
        <f t="shared" si="8"/>
        <v>528</v>
      </c>
      <c r="K29" s="102">
        <f t="shared" si="8"/>
        <v>552</v>
      </c>
      <c r="L29" s="102">
        <f t="shared" si="8"/>
        <v>0</v>
      </c>
      <c r="M29" s="279"/>
      <c r="N29" s="280"/>
      <c r="O29" s="280"/>
      <c r="P29" s="280"/>
      <c r="Q29" s="280"/>
      <c r="R29" s="280"/>
      <c r="S29" s="280"/>
      <c r="T29" s="2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310" t="s">
        <v>62</v>
      </c>
      <c r="B2" s="310"/>
      <c r="C2" s="311" t="s">
        <v>64</v>
      </c>
      <c r="D2" s="311"/>
      <c r="E2" s="311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312" t="s">
        <v>65</v>
      </c>
      <c r="B3" s="313" t="s">
        <v>5</v>
      </c>
      <c r="C3" s="314" t="s">
        <v>66</v>
      </c>
      <c r="D3" s="315" t="s">
        <v>67</v>
      </c>
      <c r="E3" s="316" t="s">
        <v>68</v>
      </c>
      <c r="F3" s="304" t="s">
        <v>69</v>
      </c>
      <c r="G3" s="300">
        <v>1</v>
      </c>
      <c r="H3" s="300"/>
      <c r="I3" s="317" t="s">
        <v>70</v>
      </c>
      <c r="J3" s="307">
        <v>153</v>
      </c>
      <c r="K3" s="308"/>
      <c r="L3" s="306" t="s">
        <v>71</v>
      </c>
      <c r="M3" s="307">
        <v>154</v>
      </c>
      <c r="N3" s="308"/>
      <c r="O3" s="306" t="s">
        <v>72</v>
      </c>
      <c r="P3" s="307">
        <v>155</v>
      </c>
      <c r="Q3" s="308"/>
      <c r="R3" s="309" t="s">
        <v>73</v>
      </c>
      <c r="S3" s="300">
        <v>157</v>
      </c>
      <c r="T3" s="300"/>
      <c r="U3" s="304" t="s">
        <v>74</v>
      </c>
      <c r="V3" s="300">
        <v>158</v>
      </c>
      <c r="W3" s="300"/>
      <c r="X3" s="304" t="s">
        <v>75</v>
      </c>
      <c r="Y3" s="300">
        <v>159</v>
      </c>
      <c r="Z3" s="300"/>
      <c r="AA3" s="304" t="s">
        <v>76</v>
      </c>
      <c r="AB3" s="300">
        <v>160</v>
      </c>
      <c r="AC3" s="300"/>
      <c r="AD3" s="304" t="s">
        <v>77</v>
      </c>
      <c r="AE3" s="300">
        <v>161</v>
      </c>
      <c r="AF3" s="300"/>
      <c r="AG3" s="304" t="s">
        <v>78</v>
      </c>
      <c r="AH3" s="300">
        <v>162</v>
      </c>
      <c r="AI3" s="305"/>
      <c r="AJ3" s="301" t="s">
        <v>79</v>
      </c>
      <c r="AK3" s="300">
        <v>164</v>
      </c>
      <c r="AL3" s="300"/>
      <c r="AM3" s="301" t="s">
        <v>80</v>
      </c>
      <c r="AN3" s="300">
        <v>165</v>
      </c>
      <c r="AO3" s="300"/>
      <c r="AP3" s="301" t="s">
        <v>81</v>
      </c>
      <c r="AQ3" s="300">
        <v>166</v>
      </c>
      <c r="AR3" s="300"/>
      <c r="AS3" s="301" t="s">
        <v>82</v>
      </c>
      <c r="AT3" s="300">
        <v>167</v>
      </c>
      <c r="AU3" s="300"/>
      <c r="AV3" s="301" t="s">
        <v>83</v>
      </c>
      <c r="AW3" s="300">
        <v>168</v>
      </c>
      <c r="AX3" s="300"/>
      <c r="AY3" s="301" t="s">
        <v>84</v>
      </c>
      <c r="AZ3" s="300">
        <v>169</v>
      </c>
      <c r="BA3" s="300"/>
      <c r="BB3" s="301" t="s">
        <v>85</v>
      </c>
      <c r="BC3" s="300">
        <v>171</v>
      </c>
      <c r="BD3" s="300"/>
      <c r="BE3" s="301" t="s">
        <v>86</v>
      </c>
      <c r="BF3" s="300">
        <v>172</v>
      </c>
      <c r="BG3" s="300"/>
      <c r="BH3" s="301" t="s">
        <v>87</v>
      </c>
      <c r="BI3" s="300">
        <v>173</v>
      </c>
      <c r="BJ3" s="300"/>
      <c r="BK3" s="301" t="s">
        <v>88</v>
      </c>
      <c r="BL3" s="300">
        <v>174</v>
      </c>
      <c r="BM3" s="300"/>
      <c r="BN3" s="301" t="s">
        <v>89</v>
      </c>
      <c r="BO3" s="300">
        <v>175</v>
      </c>
      <c r="BP3" s="300"/>
      <c r="BQ3" s="301" t="s">
        <v>90</v>
      </c>
      <c r="BR3" s="300">
        <v>176</v>
      </c>
      <c r="BS3" s="300"/>
      <c r="BT3" s="301" t="s">
        <v>91</v>
      </c>
      <c r="BU3" s="302">
        <v>178</v>
      </c>
      <c r="BV3" s="302"/>
      <c r="BW3" s="301" t="s">
        <v>92</v>
      </c>
      <c r="BX3" s="303">
        <v>179</v>
      </c>
      <c r="BY3" s="303"/>
      <c r="BZ3" s="301" t="s">
        <v>93</v>
      </c>
      <c r="CA3" s="300">
        <v>180</v>
      </c>
      <c r="CB3" s="300"/>
      <c r="CC3" s="301" t="s">
        <v>94</v>
      </c>
      <c r="CD3" s="300">
        <v>181</v>
      </c>
      <c r="CE3" s="300"/>
      <c r="CF3" s="301" t="s">
        <v>95</v>
      </c>
      <c r="CG3" s="300">
        <v>182</v>
      </c>
      <c r="CH3" s="300"/>
    </row>
    <row r="4" spans="1:87" ht="15.75" customHeight="1" thickBot="1" x14ac:dyDescent="0.3">
      <c r="A4" s="312"/>
      <c r="B4" s="313"/>
      <c r="C4" s="314"/>
      <c r="D4" s="315"/>
      <c r="E4" s="316"/>
      <c r="F4" s="304"/>
      <c r="G4" s="125" t="s">
        <v>96</v>
      </c>
      <c r="H4" s="126" t="s">
        <v>97</v>
      </c>
      <c r="I4" s="317"/>
      <c r="J4" s="127" t="s">
        <v>96</v>
      </c>
      <c r="K4" s="128" t="s">
        <v>97</v>
      </c>
      <c r="L4" s="306"/>
      <c r="M4" s="129" t="s">
        <v>96</v>
      </c>
      <c r="N4" s="130" t="s">
        <v>97</v>
      </c>
      <c r="O4" s="306"/>
      <c r="P4" s="129" t="s">
        <v>96</v>
      </c>
      <c r="Q4" s="130" t="s">
        <v>97</v>
      </c>
      <c r="R4" s="309"/>
      <c r="S4" s="125" t="s">
        <v>96</v>
      </c>
      <c r="T4" s="126" t="s">
        <v>97</v>
      </c>
      <c r="U4" s="304"/>
      <c r="V4" s="125" t="s">
        <v>96</v>
      </c>
      <c r="W4" s="126" t="s">
        <v>97</v>
      </c>
      <c r="X4" s="304"/>
      <c r="Y4" s="125" t="s">
        <v>96</v>
      </c>
      <c r="Z4" s="126" t="s">
        <v>97</v>
      </c>
      <c r="AA4" s="304"/>
      <c r="AB4" s="125" t="s">
        <v>96</v>
      </c>
      <c r="AC4" s="131" t="s">
        <v>97</v>
      </c>
      <c r="AD4" s="304"/>
      <c r="AE4" s="132" t="s">
        <v>96</v>
      </c>
      <c r="AF4" s="126" t="s">
        <v>97</v>
      </c>
      <c r="AG4" s="304"/>
      <c r="AH4" s="132" t="s">
        <v>96</v>
      </c>
      <c r="AI4" s="126" t="s">
        <v>97</v>
      </c>
      <c r="AJ4" s="301"/>
      <c r="AK4" s="125" t="s">
        <v>96</v>
      </c>
      <c r="AL4" s="126" t="s">
        <v>97</v>
      </c>
      <c r="AM4" s="301"/>
      <c r="AN4" s="125" t="s">
        <v>96</v>
      </c>
      <c r="AO4" s="126" t="s">
        <v>97</v>
      </c>
      <c r="AP4" s="301"/>
      <c r="AQ4" s="125" t="s">
        <v>96</v>
      </c>
      <c r="AR4" s="126" t="s">
        <v>97</v>
      </c>
      <c r="AS4" s="301"/>
      <c r="AT4" s="125" t="s">
        <v>96</v>
      </c>
      <c r="AU4" s="126" t="s">
        <v>97</v>
      </c>
      <c r="AV4" s="301"/>
      <c r="AW4" s="125" t="s">
        <v>96</v>
      </c>
      <c r="AX4" s="126" t="s">
        <v>97</v>
      </c>
      <c r="AY4" s="301"/>
      <c r="AZ4" s="125" t="s">
        <v>96</v>
      </c>
      <c r="BA4" s="126" t="s">
        <v>97</v>
      </c>
      <c r="BB4" s="301"/>
      <c r="BC4" s="125" t="s">
        <v>96</v>
      </c>
      <c r="BD4" s="126" t="s">
        <v>97</v>
      </c>
      <c r="BE4" s="301"/>
      <c r="BF4" s="125" t="s">
        <v>96</v>
      </c>
      <c r="BG4" s="126" t="s">
        <v>97</v>
      </c>
      <c r="BH4" s="301"/>
      <c r="BI4" s="125" t="s">
        <v>96</v>
      </c>
      <c r="BJ4" s="126" t="s">
        <v>97</v>
      </c>
      <c r="BK4" s="301"/>
      <c r="BL4" s="125" t="s">
        <v>96</v>
      </c>
      <c r="BM4" s="126" t="s">
        <v>97</v>
      </c>
      <c r="BN4" s="301"/>
      <c r="BO4" s="125" t="s">
        <v>96</v>
      </c>
      <c r="BP4" s="126" t="s">
        <v>97</v>
      </c>
      <c r="BQ4" s="301"/>
      <c r="BR4" s="125" t="s">
        <v>96</v>
      </c>
      <c r="BS4" s="126" t="s">
        <v>97</v>
      </c>
      <c r="BT4" s="301"/>
      <c r="BU4" s="125" t="s">
        <v>96</v>
      </c>
      <c r="BV4" s="126" t="s">
        <v>97</v>
      </c>
      <c r="BW4" s="301"/>
      <c r="BX4" s="133" t="s">
        <v>96</v>
      </c>
      <c r="BY4" s="134" t="s">
        <v>97</v>
      </c>
      <c r="BZ4" s="301"/>
      <c r="CA4" s="125" t="s">
        <v>96</v>
      </c>
      <c r="CB4" s="126" t="s">
        <v>97</v>
      </c>
      <c r="CC4" s="301"/>
      <c r="CD4" s="125" t="s">
        <v>96</v>
      </c>
      <c r="CE4" s="126" t="s">
        <v>97</v>
      </c>
      <c r="CF4" s="301"/>
      <c r="CG4" s="125" t="s">
        <v>96</v>
      </c>
      <c r="CH4" s="126" t="s">
        <v>97</v>
      </c>
    </row>
    <row r="5" spans="1:87" s="153" customFormat="1" ht="17.100000000000001" customHeight="1" thickBot="1" x14ac:dyDescent="0.3">
      <c r="A5" s="295" t="s">
        <v>0</v>
      </c>
      <c r="B5" s="297" t="s">
        <v>23</v>
      </c>
      <c r="C5" s="135" t="s">
        <v>98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95"/>
      <c r="B6" s="298"/>
      <c r="C6" s="154" t="s">
        <v>99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95"/>
      <c r="B7" s="299" t="s">
        <v>100</v>
      </c>
      <c r="C7" s="162" t="s">
        <v>98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95"/>
      <c r="B8" s="298"/>
      <c r="C8" s="154" t="s">
        <v>99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95"/>
      <c r="B9" s="299" t="s">
        <v>101</v>
      </c>
      <c r="C9" s="135" t="s">
        <v>98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52</v>
      </c>
    </row>
    <row r="10" spans="1:87" s="161" customFormat="1" ht="17.100000000000001" customHeight="1" thickBot="1" x14ac:dyDescent="0.3">
      <c r="A10" s="295"/>
      <c r="B10" s="298"/>
      <c r="C10" s="175" t="s">
        <v>99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95"/>
      <c r="B11" s="299" t="s">
        <v>26</v>
      </c>
      <c r="C11" s="135" t="s">
        <v>98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95"/>
      <c r="B12" s="298"/>
      <c r="C12" s="154" t="s">
        <v>99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95"/>
      <c r="B13" s="299" t="s">
        <v>27</v>
      </c>
      <c r="C13" s="162" t="s">
        <v>98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95"/>
      <c r="B14" s="298"/>
      <c r="C14" s="154" t="s">
        <v>99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95"/>
      <c r="B15" s="299" t="s">
        <v>102</v>
      </c>
      <c r="C15" s="135" t="s">
        <v>98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95"/>
      <c r="B16" s="298"/>
      <c r="C16" s="175" t="s">
        <v>99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95"/>
      <c r="B17" s="292" t="s">
        <v>29</v>
      </c>
      <c r="C17" s="179" t="s">
        <v>98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95"/>
      <c r="B18" s="293"/>
      <c r="C18" s="175" t="s">
        <v>99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95"/>
      <c r="B19" s="292" t="s">
        <v>30</v>
      </c>
      <c r="C19" s="179" t="s">
        <v>98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95"/>
      <c r="B20" s="293"/>
      <c r="C20" s="175" t="s">
        <v>99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95"/>
      <c r="B21" s="292" t="s">
        <v>31</v>
      </c>
      <c r="C21" s="179" t="s">
        <v>98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95"/>
      <c r="B22" s="293"/>
      <c r="C22" s="175" t="s">
        <v>99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95"/>
      <c r="B23" s="292" t="s">
        <v>32</v>
      </c>
      <c r="C23" s="180" t="s">
        <v>98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95"/>
      <c r="B24" s="293"/>
      <c r="C24" s="175" t="s">
        <v>99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95"/>
      <c r="B25" s="292" t="s">
        <v>33</v>
      </c>
      <c r="C25" s="179" t="s">
        <v>98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95"/>
      <c r="B26" s="293"/>
      <c r="C26" s="175" t="s">
        <v>99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95"/>
      <c r="B27" s="292" t="s">
        <v>51</v>
      </c>
      <c r="C27" s="179" t="s">
        <v>98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95"/>
      <c r="B28" s="293"/>
      <c r="C28" s="175" t="s">
        <v>99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95"/>
      <c r="B29" s="292" t="s">
        <v>35</v>
      </c>
      <c r="C29" s="179" t="s">
        <v>98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95"/>
      <c r="B30" s="293"/>
      <c r="C30" s="175" t="s">
        <v>99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95"/>
      <c r="B31" s="292" t="s">
        <v>50</v>
      </c>
      <c r="C31" s="179" t="s">
        <v>98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95"/>
      <c r="B32" s="293"/>
      <c r="C32" s="175" t="s">
        <v>99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95"/>
      <c r="B33" s="292" t="s">
        <v>49</v>
      </c>
      <c r="C33" s="179" t="s">
        <v>98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95"/>
      <c r="B34" s="293"/>
      <c r="C34" s="175" t="s">
        <v>99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95"/>
      <c r="B35" s="292" t="s">
        <v>38</v>
      </c>
      <c r="C35" s="179" t="s">
        <v>98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95"/>
      <c r="B36" s="293"/>
      <c r="C36" s="175" t="s">
        <v>99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95"/>
      <c r="B37" s="294" t="s">
        <v>39</v>
      </c>
      <c r="C37" s="181" t="s">
        <v>98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95"/>
      <c r="B38" s="294"/>
      <c r="C38" s="187" t="s">
        <v>99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95"/>
      <c r="B39" s="292" t="s">
        <v>40</v>
      </c>
      <c r="C39" s="179" t="s">
        <v>98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95"/>
      <c r="B40" s="293"/>
      <c r="C40" s="175" t="s">
        <v>99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95"/>
      <c r="B41" s="294" t="s">
        <v>41</v>
      </c>
      <c r="C41" s="181" t="s">
        <v>98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95"/>
      <c r="B42" s="294"/>
      <c r="C42" s="187" t="s">
        <v>99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95"/>
      <c r="B43" s="292" t="s">
        <v>48</v>
      </c>
      <c r="C43" s="179" t="s">
        <v>98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95"/>
      <c r="B44" s="293"/>
      <c r="C44" s="187" t="s">
        <v>99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95"/>
      <c r="B45" s="292" t="s">
        <v>43</v>
      </c>
      <c r="C45" s="179" t="s">
        <v>98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96"/>
      <c r="B46" s="293"/>
      <c r="C46" s="175" t="s">
        <v>99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B43:B44"/>
    <mergeCell ref="B33:B34"/>
    <mergeCell ref="B35:B36"/>
    <mergeCell ref="B37:B38"/>
    <mergeCell ref="B39:B40"/>
    <mergeCell ref="B41:B42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46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7" t="s">
        <v>45</v>
      </c>
      <c r="B29" s="248"/>
      <c r="C29" s="249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1" priority="43" operator="equal">
      <formula>212030016606640</formula>
    </cfRule>
  </conditionalFormatting>
  <conditionalFormatting sqref="D29 E4:E6 E28:K29">
    <cfRule type="cellIs" dxfId="1320" priority="41" operator="equal">
      <formula>$E$4</formula>
    </cfRule>
    <cfRule type="cellIs" dxfId="1319" priority="42" operator="equal">
      <formula>2120</formula>
    </cfRule>
  </conditionalFormatting>
  <conditionalFormatting sqref="D29:E29 F4:F6 F28:F29">
    <cfRule type="cellIs" dxfId="1318" priority="39" operator="equal">
      <formula>$F$4</formula>
    </cfRule>
    <cfRule type="cellIs" dxfId="1317" priority="40" operator="equal">
      <formula>300</formula>
    </cfRule>
  </conditionalFormatting>
  <conditionalFormatting sqref="G4:G6 G28:G29">
    <cfRule type="cellIs" dxfId="1316" priority="37" operator="equal">
      <formula>$G$4</formula>
    </cfRule>
    <cfRule type="cellIs" dxfId="1315" priority="38" operator="equal">
      <formula>1660</formula>
    </cfRule>
  </conditionalFormatting>
  <conditionalFormatting sqref="H4:H6 H28:H29">
    <cfRule type="cellIs" dxfId="1314" priority="35" operator="equal">
      <formula>$H$4</formula>
    </cfRule>
    <cfRule type="cellIs" dxfId="1313" priority="36" operator="equal">
      <formula>6640</formula>
    </cfRule>
  </conditionalFormatting>
  <conditionalFormatting sqref="T6:T28">
    <cfRule type="cellIs" dxfId="1312" priority="34" operator="lessThan">
      <formula>0</formula>
    </cfRule>
  </conditionalFormatting>
  <conditionalFormatting sqref="T7:T27">
    <cfRule type="cellIs" dxfId="1311" priority="31" operator="lessThan">
      <formula>0</formula>
    </cfRule>
    <cfRule type="cellIs" dxfId="1310" priority="32" operator="lessThan">
      <formula>0</formula>
    </cfRule>
    <cfRule type="cellIs" dxfId="1309" priority="33" operator="lessThan">
      <formula>0</formula>
    </cfRule>
  </conditionalFormatting>
  <conditionalFormatting sqref="E4:E6 E28:K28">
    <cfRule type="cellIs" dxfId="1308" priority="30" operator="equal">
      <formula>$E$4</formula>
    </cfRule>
  </conditionalFormatting>
  <conditionalFormatting sqref="D28:D29 D6 D4:M4">
    <cfRule type="cellIs" dxfId="1307" priority="29" operator="equal">
      <formula>$D$4</formula>
    </cfRule>
  </conditionalFormatting>
  <conditionalFormatting sqref="I4:I6 I28:I29">
    <cfRule type="cellIs" dxfId="1306" priority="28" operator="equal">
      <formula>$I$4</formula>
    </cfRule>
  </conditionalFormatting>
  <conditionalFormatting sqref="J4:J6 J28:J29">
    <cfRule type="cellIs" dxfId="1305" priority="27" operator="equal">
      <formula>$J$4</formula>
    </cfRule>
  </conditionalFormatting>
  <conditionalFormatting sqref="K4:K6 K28:K29">
    <cfRule type="cellIs" dxfId="1304" priority="26" operator="equal">
      <formula>$K$4</formula>
    </cfRule>
  </conditionalFormatting>
  <conditionalFormatting sqref="M4:M6">
    <cfRule type="cellIs" dxfId="1303" priority="25" operator="equal">
      <formula>$L$4</formula>
    </cfRule>
  </conditionalFormatting>
  <conditionalFormatting sqref="T7:T28">
    <cfRule type="cellIs" dxfId="1302" priority="22" operator="lessThan">
      <formula>0</formula>
    </cfRule>
    <cfRule type="cellIs" dxfId="1301" priority="23" operator="lessThan">
      <formula>0</formula>
    </cfRule>
    <cfRule type="cellIs" dxfId="1300" priority="24" operator="lessThan">
      <formula>0</formula>
    </cfRule>
  </conditionalFormatting>
  <conditionalFormatting sqref="D5:K5">
    <cfRule type="cellIs" dxfId="1299" priority="21" operator="greaterThan">
      <formula>0</formula>
    </cfRule>
  </conditionalFormatting>
  <conditionalFormatting sqref="T6:T28">
    <cfRule type="cellIs" dxfId="1298" priority="20" operator="lessThan">
      <formula>0</formula>
    </cfRule>
  </conditionalFormatting>
  <conditionalFormatting sqref="T7:T27">
    <cfRule type="cellIs" dxfId="1297" priority="17" operator="lessThan">
      <formula>0</formula>
    </cfRule>
    <cfRule type="cellIs" dxfId="1296" priority="18" operator="lessThan">
      <formula>0</formula>
    </cfRule>
    <cfRule type="cellIs" dxfId="1295" priority="19" operator="lessThan">
      <formula>0</formula>
    </cfRule>
  </conditionalFormatting>
  <conditionalFormatting sqref="T7:T28">
    <cfRule type="cellIs" dxfId="1294" priority="14" operator="lessThan">
      <formula>0</formula>
    </cfRule>
    <cfRule type="cellIs" dxfId="1293" priority="15" operator="lessThan">
      <formula>0</formula>
    </cfRule>
    <cfRule type="cellIs" dxfId="1292" priority="16" operator="lessThan">
      <formula>0</formula>
    </cfRule>
  </conditionalFormatting>
  <conditionalFormatting sqref="D5:K5">
    <cfRule type="cellIs" dxfId="1291" priority="13" operator="greaterThan">
      <formula>0</formula>
    </cfRule>
  </conditionalFormatting>
  <conditionalFormatting sqref="L4 L6 L28:L29">
    <cfRule type="cellIs" dxfId="1290" priority="12" operator="equal">
      <formula>$L$4</formula>
    </cfRule>
  </conditionalFormatting>
  <conditionalFormatting sqref="D7:S7">
    <cfRule type="cellIs" dxfId="1289" priority="11" operator="greaterThan">
      <formula>0</formula>
    </cfRule>
  </conditionalFormatting>
  <conditionalFormatting sqref="D9:S9">
    <cfRule type="cellIs" dxfId="1288" priority="10" operator="greaterThan">
      <formula>0</formula>
    </cfRule>
  </conditionalFormatting>
  <conditionalFormatting sqref="D11:S11">
    <cfRule type="cellIs" dxfId="1287" priority="9" operator="greaterThan">
      <formula>0</formula>
    </cfRule>
  </conditionalFormatting>
  <conditionalFormatting sqref="D13:S13">
    <cfRule type="cellIs" dxfId="1286" priority="8" operator="greaterThan">
      <formula>0</formula>
    </cfRule>
  </conditionalFormatting>
  <conditionalFormatting sqref="D15:S15">
    <cfRule type="cellIs" dxfId="1285" priority="7" operator="greaterThan">
      <formula>0</formula>
    </cfRule>
  </conditionalFormatting>
  <conditionalFormatting sqref="D17:S17">
    <cfRule type="cellIs" dxfId="1284" priority="6" operator="greaterThan">
      <formula>0</formula>
    </cfRule>
  </conditionalFormatting>
  <conditionalFormatting sqref="D19:S19">
    <cfRule type="cellIs" dxfId="1283" priority="5" operator="greaterThan">
      <formula>0</formula>
    </cfRule>
  </conditionalFormatting>
  <conditionalFormatting sqref="D21:S21">
    <cfRule type="cellIs" dxfId="1282" priority="4" operator="greaterThan">
      <formula>0</formula>
    </cfRule>
  </conditionalFormatting>
  <conditionalFormatting sqref="D23:S23">
    <cfRule type="cellIs" dxfId="1281" priority="3" operator="greaterThan">
      <formula>0</formula>
    </cfRule>
  </conditionalFormatting>
  <conditionalFormatting sqref="D25:S25">
    <cfRule type="cellIs" dxfId="1280" priority="2" operator="greaterThan">
      <formula>0</formula>
    </cfRule>
  </conditionalFormatting>
  <conditionalFormatting sqref="D27:S27">
    <cfRule type="cellIs" dxfId="127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2" sqref="H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57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51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50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49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>
        <v>100</v>
      </c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16116</v>
      </c>
      <c r="N22" s="24">
        <f t="shared" si="1"/>
        <v>18026</v>
      </c>
      <c r="O22" s="25">
        <f t="shared" si="2"/>
        <v>443.19</v>
      </c>
      <c r="P22" s="26"/>
      <c r="Q22" s="26">
        <v>100</v>
      </c>
      <c r="R22" s="29">
        <f t="shared" si="3"/>
        <v>17482.809999999998</v>
      </c>
      <c r="S22" s="25">
        <f t="shared" si="4"/>
        <v>153.102</v>
      </c>
      <c r="T22" s="27">
        <f t="shared" si="5"/>
        <v>53.102000000000004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48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44" t="s">
        <v>44</v>
      </c>
      <c r="B28" s="261"/>
      <c r="C28" s="262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224123</v>
      </c>
      <c r="N28" s="45">
        <f t="shared" si="7"/>
        <v>241589</v>
      </c>
      <c r="O28" s="46">
        <f t="shared" si="7"/>
        <v>6163.3825000000015</v>
      </c>
      <c r="P28" s="45">
        <f t="shared" si="7"/>
        <v>29125</v>
      </c>
      <c r="Q28" s="45">
        <f t="shared" si="7"/>
        <v>1783</v>
      </c>
      <c r="R28" s="45">
        <f t="shared" si="7"/>
        <v>233642.61749999999</v>
      </c>
      <c r="S28" s="45">
        <f t="shared" si="7"/>
        <v>2129.1685000000002</v>
      </c>
      <c r="T28" s="47">
        <f t="shared" si="7"/>
        <v>346.16849999999988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403717</v>
      </c>
      <c r="E29" s="48">
        <f t="shared" ref="E29:L29" si="8">E4+E5-E28</f>
        <v>4150</v>
      </c>
      <c r="F29" s="48">
        <f t="shared" si="8"/>
        <v>9280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8" priority="43" operator="equal">
      <formula>212030016606640</formula>
    </cfRule>
  </conditionalFormatting>
  <conditionalFormatting sqref="D29 E4:E6 E28:K29">
    <cfRule type="cellIs" dxfId="1277" priority="41" operator="equal">
      <formula>$E$4</formula>
    </cfRule>
    <cfRule type="cellIs" dxfId="1276" priority="42" operator="equal">
      <formula>2120</formula>
    </cfRule>
  </conditionalFormatting>
  <conditionalFormatting sqref="D29:E29 F4:F6 F28:F29">
    <cfRule type="cellIs" dxfId="1275" priority="39" operator="equal">
      <formula>$F$4</formula>
    </cfRule>
    <cfRule type="cellIs" dxfId="1274" priority="40" operator="equal">
      <formula>300</formula>
    </cfRule>
  </conditionalFormatting>
  <conditionalFormatting sqref="G4:G6 G28:G29">
    <cfRule type="cellIs" dxfId="1273" priority="37" operator="equal">
      <formula>$G$4</formula>
    </cfRule>
    <cfRule type="cellIs" dxfId="1272" priority="38" operator="equal">
      <formula>1660</formula>
    </cfRule>
  </conditionalFormatting>
  <conditionalFormatting sqref="H4:H6 H28:H29">
    <cfRule type="cellIs" dxfId="1271" priority="35" operator="equal">
      <formula>$H$4</formula>
    </cfRule>
    <cfRule type="cellIs" dxfId="1270" priority="36" operator="equal">
      <formula>6640</formula>
    </cfRule>
  </conditionalFormatting>
  <conditionalFormatting sqref="T6:T28">
    <cfRule type="cellIs" dxfId="1269" priority="34" operator="lessThan">
      <formula>0</formula>
    </cfRule>
  </conditionalFormatting>
  <conditionalFormatting sqref="T7:T27">
    <cfRule type="cellIs" dxfId="1268" priority="31" operator="lessThan">
      <formula>0</formula>
    </cfRule>
    <cfRule type="cellIs" dxfId="1267" priority="32" operator="lessThan">
      <formula>0</formula>
    </cfRule>
    <cfRule type="cellIs" dxfId="1266" priority="33" operator="lessThan">
      <formula>0</formula>
    </cfRule>
  </conditionalFormatting>
  <conditionalFormatting sqref="E4:E6 E28:K28">
    <cfRule type="cellIs" dxfId="1265" priority="30" operator="equal">
      <formula>$E$4</formula>
    </cfRule>
  </conditionalFormatting>
  <conditionalFormatting sqref="D28:D29 D6 D4:M4">
    <cfRule type="cellIs" dxfId="1264" priority="29" operator="equal">
      <formula>$D$4</formula>
    </cfRule>
  </conditionalFormatting>
  <conditionalFormatting sqref="I4:I6 I28:I29">
    <cfRule type="cellIs" dxfId="1263" priority="28" operator="equal">
      <formula>$I$4</formula>
    </cfRule>
  </conditionalFormatting>
  <conditionalFormatting sqref="J4:J6 J28:J29">
    <cfRule type="cellIs" dxfId="1262" priority="27" operator="equal">
      <formula>$J$4</formula>
    </cfRule>
  </conditionalFormatting>
  <conditionalFormatting sqref="K4:K6 K28:K29">
    <cfRule type="cellIs" dxfId="1261" priority="26" operator="equal">
      <formula>$K$4</formula>
    </cfRule>
  </conditionalFormatting>
  <conditionalFormatting sqref="M4:M6">
    <cfRule type="cellIs" dxfId="1260" priority="25" operator="equal">
      <formula>$L$4</formula>
    </cfRule>
  </conditionalFormatting>
  <conditionalFormatting sqref="T7:T28">
    <cfRule type="cellIs" dxfId="1259" priority="22" operator="lessThan">
      <formula>0</formula>
    </cfRule>
    <cfRule type="cellIs" dxfId="1258" priority="23" operator="lessThan">
      <formula>0</formula>
    </cfRule>
    <cfRule type="cellIs" dxfId="1257" priority="24" operator="lessThan">
      <formula>0</formula>
    </cfRule>
  </conditionalFormatting>
  <conditionalFormatting sqref="D5:K5">
    <cfRule type="cellIs" dxfId="1256" priority="21" operator="greaterThan">
      <formula>0</formula>
    </cfRule>
  </conditionalFormatting>
  <conditionalFormatting sqref="T6:T28">
    <cfRule type="cellIs" dxfId="1255" priority="20" operator="lessThan">
      <formula>0</formula>
    </cfRule>
  </conditionalFormatting>
  <conditionalFormatting sqref="T7:T27">
    <cfRule type="cellIs" dxfId="1254" priority="17" operator="lessThan">
      <formula>0</formula>
    </cfRule>
    <cfRule type="cellIs" dxfId="1253" priority="18" operator="lessThan">
      <formula>0</formula>
    </cfRule>
    <cfRule type="cellIs" dxfId="1252" priority="19" operator="lessThan">
      <formula>0</formula>
    </cfRule>
  </conditionalFormatting>
  <conditionalFormatting sqref="T7:T28">
    <cfRule type="cellIs" dxfId="1251" priority="14" operator="lessThan">
      <formula>0</formula>
    </cfRule>
    <cfRule type="cellIs" dxfId="1250" priority="15" operator="lessThan">
      <formula>0</formula>
    </cfRule>
    <cfRule type="cellIs" dxfId="1249" priority="16" operator="lessThan">
      <formula>0</formula>
    </cfRule>
  </conditionalFormatting>
  <conditionalFormatting sqref="D5:K5">
    <cfRule type="cellIs" dxfId="1248" priority="13" operator="greaterThan">
      <formula>0</formula>
    </cfRule>
  </conditionalFormatting>
  <conditionalFormatting sqref="L4 L6 L28:L29">
    <cfRule type="cellIs" dxfId="1247" priority="12" operator="equal">
      <formula>$L$4</formula>
    </cfRule>
  </conditionalFormatting>
  <conditionalFormatting sqref="D7:S7">
    <cfRule type="cellIs" dxfId="1246" priority="11" operator="greaterThan">
      <formula>0</formula>
    </cfRule>
  </conditionalFormatting>
  <conditionalFormatting sqref="D9:S9">
    <cfRule type="cellIs" dxfId="1245" priority="10" operator="greaterThan">
      <formula>0</formula>
    </cfRule>
  </conditionalFormatting>
  <conditionalFormatting sqref="D11:S11">
    <cfRule type="cellIs" dxfId="1244" priority="9" operator="greaterThan">
      <formula>0</formula>
    </cfRule>
  </conditionalFormatting>
  <conditionalFormatting sqref="D13:S13">
    <cfRule type="cellIs" dxfId="1243" priority="8" operator="greaterThan">
      <formula>0</formula>
    </cfRule>
  </conditionalFormatting>
  <conditionalFormatting sqref="D15:S15">
    <cfRule type="cellIs" dxfId="1242" priority="7" operator="greaterThan">
      <formula>0</formula>
    </cfRule>
  </conditionalFormatting>
  <conditionalFormatting sqref="D17:S17">
    <cfRule type="cellIs" dxfId="1241" priority="6" operator="greaterThan">
      <formula>0</formula>
    </cfRule>
  </conditionalFormatting>
  <conditionalFormatting sqref="D19:S19">
    <cfRule type="cellIs" dxfId="1240" priority="5" operator="greaterThan">
      <formula>0</formula>
    </cfRule>
  </conditionalFormatting>
  <conditionalFormatting sqref="D21:S21">
    <cfRule type="cellIs" dxfId="1239" priority="4" operator="greaterThan">
      <formula>0</formula>
    </cfRule>
  </conditionalFormatting>
  <conditionalFormatting sqref="D23:S23">
    <cfRule type="cellIs" dxfId="1238" priority="3" operator="greaterThan">
      <formula>0</formula>
    </cfRule>
  </conditionalFormatting>
  <conditionalFormatting sqref="D25:S25">
    <cfRule type="cellIs" dxfId="1237" priority="2" operator="greaterThan">
      <formula>0</formula>
    </cfRule>
  </conditionalFormatting>
  <conditionalFormatting sqref="D27:S27">
    <cfRule type="cellIs" dxfId="123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K22" sqref="K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1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</row>
    <row r="3" spans="1:21" ht="18.75" x14ac:dyDescent="0.25">
      <c r="A3" s="254" t="s">
        <v>58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</row>
    <row r="4" spans="1:21" x14ac:dyDescent="0.25">
      <c r="A4" s="258" t="s">
        <v>1</v>
      </c>
      <c r="B4" s="258"/>
      <c r="C4" s="1"/>
      <c r="D4" s="2">
        <f>'5'!D29</f>
        <v>403717</v>
      </c>
      <c r="E4" s="2">
        <f>'5'!E29</f>
        <v>4150</v>
      </c>
      <c r="F4" s="2">
        <f>'5'!F29</f>
        <v>9280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59"/>
      <c r="O4" s="259"/>
      <c r="P4" s="259"/>
      <c r="Q4" s="259"/>
      <c r="R4" s="259"/>
      <c r="S4" s="259"/>
      <c r="T4" s="259"/>
      <c r="U4" s="259"/>
    </row>
    <row r="5" spans="1:21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  <c r="U5" s="25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51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50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59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44" t="s">
        <v>44</v>
      </c>
      <c r="B28" s="245"/>
      <c r="C28" s="246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47" t="s">
        <v>45</v>
      </c>
      <c r="B29" s="248"/>
      <c r="C29" s="249"/>
      <c r="D29" s="48">
        <f>D4+D5-D28</f>
        <v>194129</v>
      </c>
      <c r="E29" s="48">
        <f t="shared" ref="E29:L29" si="8">E4+E5-E28</f>
        <v>3620</v>
      </c>
      <c r="F29" s="48">
        <f t="shared" si="8"/>
        <v>8800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1"/>
      <c r="U29" s="25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235" priority="43" operator="equal">
      <formula>212030016606640</formula>
    </cfRule>
  </conditionalFormatting>
  <conditionalFormatting sqref="D29 E4:E6 E28:K29">
    <cfRule type="cellIs" dxfId="1234" priority="41" operator="equal">
      <formula>$E$4</formula>
    </cfRule>
    <cfRule type="cellIs" dxfId="1233" priority="42" operator="equal">
      <formula>2120</formula>
    </cfRule>
  </conditionalFormatting>
  <conditionalFormatting sqref="D29:E29 F4:F6 F28:F29">
    <cfRule type="cellIs" dxfId="1232" priority="39" operator="equal">
      <formula>$F$4</formula>
    </cfRule>
    <cfRule type="cellIs" dxfId="1231" priority="40" operator="equal">
      <formula>300</formula>
    </cfRule>
  </conditionalFormatting>
  <conditionalFormatting sqref="G4:G6 G28:G29">
    <cfRule type="cellIs" dxfId="1230" priority="37" operator="equal">
      <formula>$G$4</formula>
    </cfRule>
    <cfRule type="cellIs" dxfId="1229" priority="38" operator="equal">
      <formula>1660</formula>
    </cfRule>
  </conditionalFormatting>
  <conditionalFormatting sqref="H4:H6 H28:H29">
    <cfRule type="cellIs" dxfId="1228" priority="35" operator="equal">
      <formula>$H$4</formula>
    </cfRule>
    <cfRule type="cellIs" dxfId="1227" priority="36" operator="equal">
      <formula>6640</formula>
    </cfRule>
  </conditionalFormatting>
  <conditionalFormatting sqref="U6:U27">
    <cfRule type="cellIs" dxfId="1226" priority="34" operator="lessThan">
      <formula>0</formula>
    </cfRule>
  </conditionalFormatting>
  <conditionalFormatting sqref="U7:U27">
    <cfRule type="cellIs" dxfId="1225" priority="31" operator="lessThan">
      <formula>0</formula>
    </cfRule>
    <cfRule type="cellIs" dxfId="1224" priority="32" operator="lessThan">
      <formula>0</formula>
    </cfRule>
    <cfRule type="cellIs" dxfId="1223" priority="33" operator="lessThan">
      <formula>0</formula>
    </cfRule>
  </conditionalFormatting>
  <conditionalFormatting sqref="E4:E6 E28:K28">
    <cfRule type="cellIs" dxfId="1222" priority="30" operator="equal">
      <formula>$E$4</formula>
    </cfRule>
  </conditionalFormatting>
  <conditionalFormatting sqref="D28:D29 D6 D4:M4">
    <cfRule type="cellIs" dxfId="1221" priority="29" operator="equal">
      <formula>$D$4</formula>
    </cfRule>
  </conditionalFormatting>
  <conditionalFormatting sqref="I4:I6 I28:I29">
    <cfRule type="cellIs" dxfId="1220" priority="28" operator="equal">
      <formula>$I$4</formula>
    </cfRule>
  </conditionalFormatting>
  <conditionalFormatting sqref="J4:J6 J28:J29">
    <cfRule type="cellIs" dxfId="1219" priority="27" operator="equal">
      <formula>$J$4</formula>
    </cfRule>
  </conditionalFormatting>
  <conditionalFormatting sqref="K4:K6 K28:K29">
    <cfRule type="cellIs" dxfId="1218" priority="26" operator="equal">
      <formula>$K$4</formula>
    </cfRule>
  </conditionalFormatting>
  <conditionalFormatting sqref="M4:M6">
    <cfRule type="cellIs" dxfId="1217" priority="25" operator="equal">
      <formula>$L$4</formula>
    </cfRule>
  </conditionalFormatting>
  <conditionalFormatting sqref="U7:U27">
    <cfRule type="cellIs" dxfId="1216" priority="22" operator="lessThan">
      <formula>0</formula>
    </cfRule>
    <cfRule type="cellIs" dxfId="1215" priority="23" operator="lessThan">
      <formula>0</formula>
    </cfRule>
    <cfRule type="cellIs" dxfId="1214" priority="24" operator="lessThan">
      <formula>0</formula>
    </cfRule>
  </conditionalFormatting>
  <conditionalFormatting sqref="D5:K5">
    <cfRule type="cellIs" dxfId="1213" priority="21" operator="greaterThan">
      <formula>0</formula>
    </cfRule>
  </conditionalFormatting>
  <conditionalFormatting sqref="U6:U27">
    <cfRule type="cellIs" dxfId="1212" priority="20" operator="lessThan">
      <formula>0</formula>
    </cfRule>
  </conditionalFormatting>
  <conditionalFormatting sqref="U7:U27">
    <cfRule type="cellIs" dxfId="1211" priority="17" operator="lessThan">
      <formula>0</formula>
    </cfRule>
    <cfRule type="cellIs" dxfId="1210" priority="18" operator="lessThan">
      <formula>0</formula>
    </cfRule>
    <cfRule type="cellIs" dxfId="1209" priority="19" operator="lessThan">
      <formula>0</formula>
    </cfRule>
  </conditionalFormatting>
  <conditionalFormatting sqref="U7:U27">
    <cfRule type="cellIs" dxfId="1208" priority="14" operator="lessThan">
      <formula>0</formula>
    </cfRule>
    <cfRule type="cellIs" dxfId="1207" priority="15" operator="lessThan">
      <formula>0</formula>
    </cfRule>
    <cfRule type="cellIs" dxfId="1206" priority="16" operator="lessThan">
      <formula>0</formula>
    </cfRule>
  </conditionalFormatting>
  <conditionalFormatting sqref="D5:K5">
    <cfRule type="cellIs" dxfId="1205" priority="13" operator="greaterThan">
      <formula>0</formula>
    </cfRule>
  </conditionalFormatting>
  <conditionalFormatting sqref="L4 L6 L28:L29">
    <cfRule type="cellIs" dxfId="1204" priority="12" operator="equal">
      <formula>$L$4</formula>
    </cfRule>
  </conditionalFormatting>
  <conditionalFormatting sqref="D7:T7 S8:S27">
    <cfRule type="cellIs" dxfId="1203" priority="11" operator="greaterThan">
      <formula>0</formula>
    </cfRule>
  </conditionalFormatting>
  <conditionalFormatting sqref="D9:R9 T9">
    <cfRule type="cellIs" dxfId="1202" priority="10" operator="greaterThan">
      <formula>0</formula>
    </cfRule>
  </conditionalFormatting>
  <conditionalFormatting sqref="D11:R11 T11">
    <cfRule type="cellIs" dxfId="1201" priority="9" operator="greaterThan">
      <formula>0</formula>
    </cfRule>
  </conditionalFormatting>
  <conditionalFormatting sqref="D13:R13 T13">
    <cfRule type="cellIs" dxfId="1200" priority="8" operator="greaterThan">
      <formula>0</formula>
    </cfRule>
  </conditionalFormatting>
  <conditionalFormatting sqref="D15:R15 T15">
    <cfRule type="cellIs" dxfId="1199" priority="7" operator="greaterThan">
      <formula>0</formula>
    </cfRule>
  </conditionalFormatting>
  <conditionalFormatting sqref="D17:R17 T17">
    <cfRule type="cellIs" dxfId="1198" priority="6" operator="greaterThan">
      <formula>0</formula>
    </cfRule>
  </conditionalFormatting>
  <conditionalFormatting sqref="D19:R19 T19">
    <cfRule type="cellIs" dxfId="1197" priority="5" operator="greaterThan">
      <formula>0</formula>
    </cfRule>
  </conditionalFormatting>
  <conditionalFormatting sqref="D21:R21 T21">
    <cfRule type="cellIs" dxfId="1196" priority="4" operator="greaterThan">
      <formula>0</formula>
    </cfRule>
  </conditionalFormatting>
  <conditionalFormatting sqref="D23:R23 T23">
    <cfRule type="cellIs" dxfId="1195" priority="3" operator="greaterThan">
      <formula>0</formula>
    </cfRule>
  </conditionalFormatting>
  <conditionalFormatting sqref="D25:R25 T25">
    <cfRule type="cellIs" dxfId="1194" priority="2" operator="greaterThan">
      <formula>0</formula>
    </cfRule>
  </conditionalFormatting>
  <conditionalFormatting sqref="D27:R27 T27">
    <cfRule type="cellIs" dxfId="119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</row>
    <row r="2" spans="1:21" ht="15.75" thickBot="1" x14ac:dyDescent="0.3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</row>
    <row r="3" spans="1:21" ht="18.75" x14ac:dyDescent="0.25">
      <c r="A3" s="254" t="s">
        <v>60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1" x14ac:dyDescent="0.25">
      <c r="A4" s="258" t="s">
        <v>1</v>
      </c>
      <c r="B4" s="258"/>
      <c r="C4" s="1"/>
      <c r="D4" s="2">
        <f>'6'!D29</f>
        <v>194129</v>
      </c>
      <c r="E4" s="2">
        <f>'6'!E29</f>
        <v>3620</v>
      </c>
      <c r="F4" s="2">
        <f>'6'!F29</f>
        <v>8800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1" x14ac:dyDescent="0.25">
      <c r="A5" s="258" t="s">
        <v>2</v>
      </c>
      <c r="B5" s="258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51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50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49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48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63" t="s">
        <v>44</v>
      </c>
      <c r="B28" s="261"/>
      <c r="C28" s="246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47" t="s">
        <v>45</v>
      </c>
      <c r="B29" s="248"/>
      <c r="C29" s="249"/>
      <c r="D29" s="48">
        <f>D4+D5-D28</f>
        <v>533664</v>
      </c>
      <c r="E29" s="48">
        <f t="shared" ref="E29:L29" si="8">E4+E5-E28</f>
        <v>2950</v>
      </c>
      <c r="F29" s="48">
        <f t="shared" si="8"/>
        <v>7720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92" priority="45" operator="equal">
      <formula>212030016606640</formula>
    </cfRule>
  </conditionalFormatting>
  <conditionalFormatting sqref="D29 E4:E6 E28:K29">
    <cfRule type="cellIs" dxfId="1191" priority="43" operator="equal">
      <formula>$E$4</formula>
    </cfRule>
    <cfRule type="cellIs" dxfId="1190" priority="44" operator="equal">
      <formula>2120</formula>
    </cfRule>
  </conditionalFormatting>
  <conditionalFormatting sqref="D29:E29 F4:F6 F28:F29">
    <cfRule type="cellIs" dxfId="1189" priority="41" operator="equal">
      <formula>$F$4</formula>
    </cfRule>
    <cfRule type="cellIs" dxfId="1188" priority="42" operator="equal">
      <formula>300</formula>
    </cfRule>
  </conditionalFormatting>
  <conditionalFormatting sqref="G4:G6 G28:G29">
    <cfRule type="cellIs" dxfId="1187" priority="39" operator="equal">
      <formula>$G$4</formula>
    </cfRule>
    <cfRule type="cellIs" dxfId="1186" priority="40" operator="equal">
      <formula>1660</formula>
    </cfRule>
  </conditionalFormatting>
  <conditionalFormatting sqref="H4:H6 H28:H29">
    <cfRule type="cellIs" dxfId="1185" priority="37" operator="equal">
      <formula>$H$4</formula>
    </cfRule>
    <cfRule type="cellIs" dxfId="1184" priority="38" operator="equal">
      <formula>6640</formula>
    </cfRule>
  </conditionalFormatting>
  <conditionalFormatting sqref="T6:T28">
    <cfRule type="cellIs" dxfId="1183" priority="36" operator="lessThan">
      <formula>0</formula>
    </cfRule>
  </conditionalFormatting>
  <conditionalFormatting sqref="T7:T27">
    <cfRule type="cellIs" dxfId="1182" priority="33" operator="lessThan">
      <formula>0</formula>
    </cfRule>
    <cfRule type="cellIs" dxfId="1181" priority="34" operator="lessThan">
      <formula>0</formula>
    </cfRule>
    <cfRule type="cellIs" dxfId="1180" priority="35" operator="lessThan">
      <formula>0</formula>
    </cfRule>
  </conditionalFormatting>
  <conditionalFormatting sqref="E4:E6 E28:K28">
    <cfRule type="cellIs" dxfId="1179" priority="32" operator="equal">
      <formula>$E$4</formula>
    </cfRule>
  </conditionalFormatting>
  <conditionalFormatting sqref="D28:D29 D6 D4:M4">
    <cfRule type="cellIs" dxfId="1178" priority="31" operator="equal">
      <formula>$D$4</formula>
    </cfRule>
  </conditionalFormatting>
  <conditionalFormatting sqref="I4:I6 I28:I29">
    <cfRule type="cellIs" dxfId="1177" priority="30" operator="equal">
      <formula>$I$4</formula>
    </cfRule>
  </conditionalFormatting>
  <conditionalFormatting sqref="J4:J6 J28:J29">
    <cfRule type="cellIs" dxfId="1176" priority="29" operator="equal">
      <formula>$J$4</formula>
    </cfRule>
  </conditionalFormatting>
  <conditionalFormatting sqref="K4:K6 K28:K29">
    <cfRule type="cellIs" dxfId="1175" priority="28" operator="equal">
      <formula>$K$4</formula>
    </cfRule>
  </conditionalFormatting>
  <conditionalFormatting sqref="M4:M6">
    <cfRule type="cellIs" dxfId="1174" priority="27" operator="equal">
      <formula>$L$4</formula>
    </cfRule>
  </conditionalFormatting>
  <conditionalFormatting sqref="T7:T28">
    <cfRule type="cellIs" dxfId="1173" priority="24" operator="lessThan">
      <formula>0</formula>
    </cfRule>
    <cfRule type="cellIs" dxfId="1172" priority="25" operator="lessThan">
      <formula>0</formula>
    </cfRule>
    <cfRule type="cellIs" dxfId="1171" priority="26" operator="lessThan">
      <formula>0</formula>
    </cfRule>
  </conditionalFormatting>
  <conditionalFormatting sqref="D5:K5">
    <cfRule type="cellIs" dxfId="1170" priority="23" operator="greaterThan">
      <formula>0</formula>
    </cfRule>
  </conditionalFormatting>
  <conditionalFormatting sqref="T6:T28">
    <cfRule type="cellIs" dxfId="1169" priority="22" operator="lessThan">
      <formula>0</formula>
    </cfRule>
  </conditionalFormatting>
  <conditionalFormatting sqref="T7:T27">
    <cfRule type="cellIs" dxfId="1168" priority="19" operator="lessThan">
      <formula>0</formula>
    </cfRule>
    <cfRule type="cellIs" dxfId="1167" priority="20" operator="lessThan">
      <formula>0</formula>
    </cfRule>
    <cfRule type="cellIs" dxfId="1166" priority="21" operator="lessThan">
      <formula>0</formula>
    </cfRule>
  </conditionalFormatting>
  <conditionalFormatting sqref="T7:T28">
    <cfRule type="cellIs" dxfId="1165" priority="16" operator="lessThan">
      <formula>0</formula>
    </cfRule>
    <cfRule type="cellIs" dxfId="1164" priority="17" operator="lessThan">
      <formula>0</formula>
    </cfRule>
    <cfRule type="cellIs" dxfId="1163" priority="18" operator="lessThan">
      <formula>0</formula>
    </cfRule>
  </conditionalFormatting>
  <conditionalFormatting sqref="D5:K5">
    <cfRule type="cellIs" dxfId="1162" priority="15" operator="greaterThan">
      <formula>0</formula>
    </cfRule>
  </conditionalFormatting>
  <conditionalFormatting sqref="L4 L6 L28:L29">
    <cfRule type="cellIs" dxfId="1161" priority="14" operator="equal">
      <formula>$L$4</formula>
    </cfRule>
  </conditionalFormatting>
  <conditionalFormatting sqref="D7:S27">
    <cfRule type="expression" dxfId="1160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9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61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'7'!D29</f>
        <v>533664</v>
      </c>
      <c r="E4" s="2">
        <f>'7'!E29</f>
        <v>2950</v>
      </c>
      <c r="F4" s="2">
        <f>'7'!F29</f>
        <v>7720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51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50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49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44" t="s">
        <v>44</v>
      </c>
      <c r="B28" s="245"/>
      <c r="C28" s="246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47" t="s">
        <v>45</v>
      </c>
      <c r="B29" s="248"/>
      <c r="C29" s="249"/>
      <c r="D29" s="48">
        <f>D4+D5-D28</f>
        <v>642007</v>
      </c>
      <c r="E29" s="48">
        <f t="shared" ref="E29:L29" si="8">E4+E5-E28</f>
        <v>2400</v>
      </c>
      <c r="F29" s="48">
        <f t="shared" si="8"/>
        <v>6980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63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12" sqref="J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103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'8'!D29</f>
        <v>642007</v>
      </c>
      <c r="E4" s="2">
        <f>'8'!E29</f>
        <v>2400</v>
      </c>
      <c r="F4" s="2">
        <f>'8'!F29</f>
        <v>6980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18" customFormat="1" ht="15.75" x14ac:dyDescent="0.25">
      <c r="A16" s="211">
        <v>10</v>
      </c>
      <c r="B16" s="53">
        <v>1908446143</v>
      </c>
      <c r="C16" s="53" t="s">
        <v>32</v>
      </c>
      <c r="D16" s="212">
        <v>7662</v>
      </c>
      <c r="E16" s="213">
        <v>50</v>
      </c>
      <c r="F16" s="213">
        <v>100</v>
      </c>
      <c r="G16" s="213"/>
      <c r="H16" s="213">
        <v>180</v>
      </c>
      <c r="I16" s="53"/>
      <c r="J16" s="53"/>
      <c r="K16" s="53"/>
      <c r="L16" s="53"/>
      <c r="M16" s="53">
        <f t="shared" si="0"/>
        <v>11282</v>
      </c>
      <c r="N16" s="214">
        <f t="shared" si="1"/>
        <v>11282</v>
      </c>
      <c r="O16" s="215">
        <f t="shared" si="2"/>
        <v>310.255</v>
      </c>
      <c r="P16" s="216"/>
      <c r="Q16" s="216">
        <v>100</v>
      </c>
      <c r="R16" s="214">
        <f t="shared" si="3"/>
        <v>10871.745000000001</v>
      </c>
      <c r="S16" s="215">
        <f t="shared" si="4"/>
        <v>107.179</v>
      </c>
      <c r="T16" s="21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18" customFormat="1" ht="15.75" x14ac:dyDescent="0.25">
      <c r="A22" s="211">
        <v>16</v>
      </c>
      <c r="B22" s="53">
        <v>1908446149</v>
      </c>
      <c r="C22" s="219" t="s">
        <v>38</v>
      </c>
      <c r="D22" s="212">
        <v>14214</v>
      </c>
      <c r="E22" s="213"/>
      <c r="F22" s="213"/>
      <c r="G22" s="53"/>
      <c r="H22" s="213"/>
      <c r="I22" s="53">
        <v>10</v>
      </c>
      <c r="J22" s="53"/>
      <c r="K22" s="53">
        <v>2</v>
      </c>
      <c r="L22" s="53"/>
      <c r="M22" s="53">
        <f t="shared" si="0"/>
        <v>14214</v>
      </c>
      <c r="N22" s="214">
        <f t="shared" si="1"/>
        <v>16488</v>
      </c>
      <c r="O22" s="215">
        <f t="shared" si="2"/>
        <v>390.88499999999999</v>
      </c>
      <c r="P22" s="216"/>
      <c r="Q22" s="216">
        <v>100</v>
      </c>
      <c r="R22" s="214">
        <f t="shared" si="3"/>
        <v>15997.115</v>
      </c>
      <c r="S22" s="215">
        <f t="shared" si="4"/>
        <v>135.03299999999999</v>
      </c>
      <c r="T22" s="21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477846</v>
      </c>
      <c r="E29" s="48">
        <f t="shared" ref="E29:L29" si="8">E4+E5-E28</f>
        <v>2320</v>
      </c>
      <c r="F29" s="48">
        <f t="shared" si="8"/>
        <v>6780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2021-07-05T11:14:17Z</dcterms:modified>
</cp:coreProperties>
</file>