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7" i="35"/>
  <c r="AR39"/>
  <c r="M35"/>
  <c r="O30"/>
  <c r="N30"/>
  <c r="K30"/>
  <c r="J30"/>
  <c r="G30"/>
  <c r="F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N29"/>
  <c r="M29"/>
  <c r="M30" s="1"/>
  <c r="L29"/>
  <c r="L30" s="1"/>
  <c r="K29"/>
  <c r="J29"/>
  <c r="I29"/>
  <c r="I30" s="1"/>
  <c r="H29"/>
  <c r="H30" s="1"/>
  <c r="G29"/>
  <c r="F29"/>
  <c r="E29"/>
  <c r="E30" s="1"/>
  <c r="D29"/>
  <c r="AI28"/>
  <c r="AH28"/>
  <c r="AG28"/>
  <c r="AF28"/>
  <c r="AS28" s="1"/>
  <c r="AT28" s="1"/>
  <c r="AE28"/>
  <c r="AR28" s="1"/>
  <c r="AD28"/>
  <c r="AC28"/>
  <c r="AI27"/>
  <c r="AH27"/>
  <c r="AG27"/>
  <c r="AE27"/>
  <c r="AD27"/>
  <c r="AF27" s="1"/>
  <c r="AS27" s="1"/>
  <c r="AT27" s="1"/>
  <c r="AC27"/>
  <c r="AR27" s="1"/>
  <c r="AI26"/>
  <c r="AH26"/>
  <c r="AG26"/>
  <c r="AF26"/>
  <c r="AS26" s="1"/>
  <c r="AT26" s="1"/>
  <c r="AE26"/>
  <c r="AR26" s="1"/>
  <c r="AD26"/>
  <c r="AC26"/>
  <c r="AI25"/>
  <c r="AH25"/>
  <c r="AG25"/>
  <c r="AE25"/>
  <c r="AD25"/>
  <c r="AF25" s="1"/>
  <c r="AS25" s="1"/>
  <c r="AT25" s="1"/>
  <c r="AC25"/>
  <c r="AR25" s="1"/>
  <c r="AI24"/>
  <c r="AH24"/>
  <c r="AG24"/>
  <c r="AF24"/>
  <c r="AS24" s="1"/>
  <c r="AT24" s="1"/>
  <c r="AE24"/>
  <c r="AD24"/>
  <c r="AC24"/>
  <c r="AR24" s="1"/>
  <c r="AI23"/>
  <c r="AH23"/>
  <c r="AG23"/>
  <c r="AE23"/>
  <c r="AD23"/>
  <c r="AF23" s="1"/>
  <c r="AS23" s="1"/>
  <c r="AT23" s="1"/>
  <c r="AC23"/>
  <c r="AR23" s="1"/>
  <c r="AI22"/>
  <c r="AH22"/>
  <c r="AG22"/>
  <c r="AF22"/>
  <c r="AS22" s="1"/>
  <c r="AT22" s="1"/>
  <c r="AE22"/>
  <c r="AD22"/>
  <c r="AC22"/>
  <c r="AR22" s="1"/>
  <c r="AI21"/>
  <c r="AH21"/>
  <c r="AG21"/>
  <c r="AE21"/>
  <c r="AD21"/>
  <c r="AF21" s="1"/>
  <c r="AS21" s="1"/>
  <c r="AT21" s="1"/>
  <c r="AC21"/>
  <c r="AR21" s="1"/>
  <c r="AI20"/>
  <c r="AS20" s="1"/>
  <c r="AT20" s="1"/>
  <c r="AH20"/>
  <c r="AG20"/>
  <c r="AF20"/>
  <c r="AE20"/>
  <c r="AD20"/>
  <c r="AC20"/>
  <c r="AR20" s="1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I7"/>
  <c r="AI29" s="1"/>
  <c r="AH7"/>
  <c r="AH29" s="1"/>
  <c r="AG7"/>
  <c r="AG29" s="1"/>
  <c r="AE7"/>
  <c r="AE29" s="1"/>
  <c r="AD7"/>
  <c r="AC7"/>
  <c r="AD29" l="1"/>
  <c r="AR29"/>
  <c r="AO29"/>
  <c r="M39"/>
  <c r="M40" s="1"/>
  <c r="M37"/>
  <c r="AC29"/>
  <c r="AF7"/>
  <c r="H29" i="33"/>
  <c r="AF29" i="35" l="1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<sst xmlns="http://schemas.openxmlformats.org/spreadsheetml/2006/main" count="122" uniqueCount="94">
  <si>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</si>
  <si>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</si>
  <si>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</si>
  <si>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</si>
  <si>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</si>
  <si>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</si>
  <si>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</si>
  <si>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</si>
  <si>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</si>
  <si>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</si>
  <si>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</si>
  <si>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</si>
  <si>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</si>
  <si>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</si>
  <si>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</si>
  <si>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</si>
  <si>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</si>
  <si>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</si>
  <si>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</si>
  <si>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</si>
  <si>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</si>
  <si>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</si>
  <si>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</si>
  <si>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</si>
  <si>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</si>
  <si>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</si>
  <si>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</si>
  <si>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</si>
  <si>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</si>
  <si>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</si>
  <si>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</si>
  <si>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</si>
  <si>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</si>
  <si>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</si>
  <si>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</si>
  <si>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</si>
  <si>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</si>
  <si>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</si>
  <si>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</si>
  <si>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</si>
  <si>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</si>
  <si>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</si>
  <si>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</si>
  <si>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</si>
  <si>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</si>
  <si>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</si>
  <si>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</si>
  <si>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</si>
  <si>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</si>
  <si>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</si>
  <si>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</si>
  <si>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</si>
  <si>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</si>
  <si>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</si>
  <si>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</si>
  <si>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</si>
  <si>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</si>
  <si>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</si>
  <si>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</si>
  <si>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</si>
  <si>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</si>
  <si>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</si>
  <si>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</si>
  <si>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</si>
  <si>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</si>
  <si>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</si>
  <si>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</si>
  <si>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</si>
  <si>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</si>
  <si>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</si>
  <si>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</si>
  <si>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</si>
  <si>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</si>
  <si>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</si>
  <si>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</si>
  <si>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</si>
  <si>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</si>
  <si>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</si>
  <si>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</si>
  <si>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</si>
  <si>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</si>
  <si>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</si>
  <si>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</si>
  <si>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</si>
  <si>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</si>
  <si>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</si>
  <si>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</si>
  <si>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10.12.2020</t>
  </si>
  <si>
    <t>12.12.2020</t>
  </si>
  <si>
    <t>Balance Transfer</t>
  </si>
  <si>
    <t>13.12.2020</t>
  </si>
  <si>
    <t>Date: 14-12-2020</t>
  </si>
  <si>
    <t>Date :15-12-2020</t>
  </si>
  <si>
    <t>14.12.2020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</si>
</sst>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AC34" sqref="AC34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8" t="s">
        <v>56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</row>
    <row r="2" spans="1:56" ht="21" thickBot="1">
      <c r="A2" s="169" t="s">
        <v>74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</row>
    <row r="3" spans="1:56" ht="18.75">
      <c r="A3" s="170" t="s">
        <v>91</v>
      </c>
      <c r="B3" s="171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</row>
    <row r="4" spans="1:56" ht="15">
      <c r="A4" s="160" t="s">
        <v>58</v>
      </c>
      <c r="B4" s="160"/>
      <c r="C4" s="161"/>
      <c r="D4" s="161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2320</v>
      </c>
      <c r="L4" s="151">
        <v>300</v>
      </c>
      <c r="M4" s="160">
        <v>500</v>
      </c>
      <c r="N4" s="160"/>
      <c r="O4" s="151">
        <v>1710</v>
      </c>
      <c r="P4" s="151">
        <v>6640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0" t="s">
        <v>76</v>
      </c>
      <c r="B5" s="160"/>
      <c r="C5" s="161"/>
      <c r="D5" s="161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36083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>
        <v>110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37073</v>
      </c>
      <c r="AD7" s="7">
        <f t="shared" ref="AD7:AD28" si="0">D7*1</f>
        <v>36083</v>
      </c>
      <c r="AE7" s="8">
        <f t="shared" ref="AE7:AE28" si="1">D7*2.75%</f>
        <v>992.28250000000003</v>
      </c>
      <c r="AF7" s="8">
        <f t="shared" ref="AF7:AF28" si="2">AD7*0.95%</f>
        <v>342.7885</v>
      </c>
      <c r="AG7" s="8">
        <f>SUM(E7*999+F7*499+G7*75+H7*50+I7*30+K7*20+L7*19+M7*10+P7*9+N7*10+J7*29+R7*4+Q7*5+O7*9)*2.8%</f>
        <v>27.72</v>
      </c>
      <c r="AH7" s="8">
        <f t="shared" ref="AH7:AH28" si="3">SUM(E7*999+F7*499+G7*75+H7*50+I7*30+J7*29+K7*20+L7*19+M7*10+N7*10+O7*9+P7*9+Q7*5+R7*4)*0.95%</f>
        <v>9.4049999999999994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995.3075</v>
      </c>
      <c r="AP7" s="57"/>
      <c r="AQ7" s="58">
        <v>203</v>
      </c>
      <c r="AR7" s="26">
        <f>AC7-AE7-AG7-AJ7-AK7-AL7-AM7-AN7-AP7-AQ7</f>
        <v>35849.997499999998</v>
      </c>
      <c r="AS7" s="51">
        <f t="shared" ref="AS7:AS19" si="4">AF7+AH7+AI7</f>
        <v>352.19349999999997</v>
      </c>
      <c r="AT7" s="51">
        <f t="shared" ref="AT7:AT19" si="5">AS7-AQ7-AN7</f>
        <v>149.19349999999997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12438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>
        <v>60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12978</v>
      </c>
      <c r="AD8" s="149">
        <f t="shared" si="0"/>
        <v>12438</v>
      </c>
      <c r="AE8" s="18">
        <f t="shared" si="1"/>
        <v>342.04500000000002</v>
      </c>
      <c r="AF8" s="18">
        <f t="shared" si="2"/>
        <v>118.161</v>
      </c>
      <c r="AG8" s="8">
        <f t="shared" ref="AG8:AG28" si="7">SUM(E8*999+F8*499+G8*75+H8*50+I8*30+K8*20+L8*19+M8*10+P8*9+N8*10+J8*29+R8*4+Q8*5+O8*9)*2.75%</f>
        <v>14.85</v>
      </c>
      <c r="AH8" s="18">
        <f t="shared" si="3"/>
        <v>5.13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343.69499999999999</v>
      </c>
      <c r="AP8" s="3"/>
      <c r="AQ8" s="58">
        <v>111</v>
      </c>
      <c r="AR8" s="26">
        <f t="shared" ref="AR8:AR28" si="10">AC8-AE8-AG8-AJ8-AK8-AL8-AM8-AN8-AP8-AQ8</f>
        <v>12510.105</v>
      </c>
      <c r="AS8" s="52">
        <f t="shared" si="4"/>
        <v>123.291</v>
      </c>
      <c r="AT8" s="52">
        <f t="shared" si="5"/>
        <v>12.290999999999997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10281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>
        <v>250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12531</v>
      </c>
      <c r="AD9" s="149">
        <f t="shared" si="0"/>
        <v>10281</v>
      </c>
      <c r="AE9" s="18">
        <f t="shared" si="1"/>
        <v>282.72750000000002</v>
      </c>
      <c r="AF9" s="18">
        <f t="shared" si="2"/>
        <v>97.669499999999999</v>
      </c>
      <c r="AG9" s="8">
        <f t="shared" si="7"/>
        <v>61.875</v>
      </c>
      <c r="AH9" s="18">
        <f t="shared" si="3"/>
        <v>21.375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289.60250000000002</v>
      </c>
      <c r="AP9" s="3"/>
      <c r="AQ9" s="58">
        <v>86</v>
      </c>
      <c r="AR9" s="26">
        <f t="shared" si="10"/>
        <v>12100.397499999999</v>
      </c>
      <c r="AS9" s="52">
        <f t="shared" si="4"/>
        <v>119.0445</v>
      </c>
      <c r="AT9" s="52">
        <f t="shared" si="5"/>
        <v>33.044499999999999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11834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11834</v>
      </c>
      <c r="AD10" s="149">
        <f>D10*1</f>
        <v>11834</v>
      </c>
      <c r="AE10" s="18">
        <f>D10*2.75%</f>
        <v>325.435</v>
      </c>
      <c r="AF10" s="18">
        <f>AD10*0.95%</f>
        <v>112.423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325.435</v>
      </c>
      <c r="AP10" s="3"/>
      <c r="AQ10" s="58">
        <v>88</v>
      </c>
      <c r="AR10" s="26">
        <f t="shared" si="10"/>
        <v>11420.565000000001</v>
      </c>
      <c r="AS10" s="52">
        <f>AF10+AH10+AI10</f>
        <v>112.423</v>
      </c>
      <c r="AT10" s="52">
        <f>AS10-AQ10-AN10</f>
        <v>24.423000000000002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25186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25186</v>
      </c>
      <c r="AD11" s="149">
        <f t="shared" si="0"/>
        <v>25186</v>
      </c>
      <c r="AE11" s="18">
        <f t="shared" si="1"/>
        <v>692.61500000000001</v>
      </c>
      <c r="AF11" s="18">
        <f t="shared" si="2"/>
        <v>239.267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692.61500000000001</v>
      </c>
      <c r="AP11" s="3"/>
      <c r="AQ11" s="58">
        <v>174</v>
      </c>
      <c r="AR11" s="26">
        <f t="shared" si="10"/>
        <v>24319.384999999998</v>
      </c>
      <c r="AS11" s="52">
        <f t="shared" si="4"/>
        <v>239.267</v>
      </c>
      <c r="AT11" s="52">
        <f t="shared" si="5"/>
        <v>65.266999999999996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14179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14179</v>
      </c>
      <c r="AD12" s="149">
        <f>D12*1</f>
        <v>14179</v>
      </c>
      <c r="AE12" s="18">
        <f>D12*2.75%</f>
        <v>389.92250000000001</v>
      </c>
      <c r="AF12" s="18">
        <f>AD12*0.95%</f>
        <v>134.70050000000001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389.92250000000001</v>
      </c>
      <c r="AP12" s="3"/>
      <c r="AQ12" s="58">
        <v>119</v>
      </c>
      <c r="AR12" s="26">
        <f t="shared" si="10"/>
        <v>13670.077499999999</v>
      </c>
      <c r="AS12" s="52">
        <f>AF12+AH12+AI12</f>
        <v>134.70050000000001</v>
      </c>
      <c r="AT12" s="52">
        <f>AS12-AQ12-AN12</f>
        <v>15.700500000000005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20258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20258</v>
      </c>
      <c r="AD13" s="149">
        <f t="shared" si="0"/>
        <v>20258</v>
      </c>
      <c r="AE13" s="18">
        <f t="shared" si="1"/>
        <v>557.09500000000003</v>
      </c>
      <c r="AF13" s="18">
        <f t="shared" si="2"/>
        <v>192.45099999999999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557.09500000000003</v>
      </c>
      <c r="AP13" s="3"/>
      <c r="AQ13" s="58">
        <v>200</v>
      </c>
      <c r="AR13" s="26">
        <f t="shared" si="10"/>
        <v>19500.904999999999</v>
      </c>
      <c r="AS13" s="52">
        <f t="shared" si="4"/>
        <v>192.45099999999999</v>
      </c>
      <c r="AT13" s="52">
        <f t="shared" si="5"/>
        <v>-7.5490000000000066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11000</v>
      </c>
      <c r="E14" s="46"/>
      <c r="F14" s="45"/>
      <c r="G14" s="46"/>
      <c r="H14" s="46"/>
      <c r="I14" s="46"/>
      <c r="J14" s="46"/>
      <c r="K14" s="46">
        <v>100</v>
      </c>
      <c r="L14" s="46"/>
      <c r="M14" s="46">
        <v>100</v>
      </c>
      <c r="N14" s="46"/>
      <c r="O14" s="46"/>
      <c r="P14" s="4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14000</v>
      </c>
      <c r="AD14" s="149">
        <f t="shared" si="0"/>
        <v>11000</v>
      </c>
      <c r="AE14" s="18">
        <f t="shared" si="1"/>
        <v>302.5</v>
      </c>
      <c r="AF14" s="18">
        <f t="shared" si="2"/>
        <v>104.5</v>
      </c>
      <c r="AG14" s="8">
        <f t="shared" si="7"/>
        <v>82.5</v>
      </c>
      <c r="AH14" s="18">
        <f t="shared" si="3"/>
        <v>28.5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308</v>
      </c>
      <c r="AP14" s="3"/>
      <c r="AQ14" s="58">
        <v>170</v>
      </c>
      <c r="AR14" s="26">
        <f t="shared" si="10"/>
        <v>13445</v>
      </c>
      <c r="AS14" s="52">
        <f t="shared" si="4"/>
        <v>133</v>
      </c>
      <c r="AT14" s="52">
        <f t="shared" si="5"/>
        <v>-37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22732</v>
      </c>
      <c r="E15" s="46"/>
      <c r="F15" s="45"/>
      <c r="G15" s="46"/>
      <c r="H15" s="46"/>
      <c r="I15" s="46"/>
      <c r="J15" s="46"/>
      <c r="K15" s="46">
        <v>100</v>
      </c>
      <c r="L15" s="46"/>
      <c r="M15" s="46">
        <v>100</v>
      </c>
      <c r="N15" s="46"/>
      <c r="O15" s="46">
        <v>50</v>
      </c>
      <c r="P15" s="46">
        <v>250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28432</v>
      </c>
      <c r="AD15" s="149">
        <f t="shared" si="0"/>
        <v>22732</v>
      </c>
      <c r="AE15" s="18">
        <f t="shared" si="1"/>
        <v>625.13</v>
      </c>
      <c r="AF15" s="18">
        <f t="shared" si="2"/>
        <v>215.95400000000001</v>
      </c>
      <c r="AG15" s="8">
        <f t="shared" si="7"/>
        <v>156.75</v>
      </c>
      <c r="AH15" s="18">
        <f t="shared" si="3"/>
        <v>54.15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638.88</v>
      </c>
      <c r="AP15" s="3"/>
      <c r="AQ15" s="58">
        <v>238</v>
      </c>
      <c r="AR15" s="26">
        <f t="shared" si="10"/>
        <v>27412.12</v>
      </c>
      <c r="AS15" s="52">
        <f>AF15+AH15+AI15</f>
        <v>270.10399999999998</v>
      </c>
      <c r="AT15" s="52">
        <f>AS15-AQ15-AN15</f>
        <v>32.103999999999985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11618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11618</v>
      </c>
      <c r="AD16" s="149">
        <f t="shared" si="0"/>
        <v>11618</v>
      </c>
      <c r="AE16" s="18">
        <f t="shared" si="1"/>
        <v>319.495</v>
      </c>
      <c r="AF16" s="18">
        <f t="shared" si="2"/>
        <v>110.371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319.495</v>
      </c>
      <c r="AP16" s="3"/>
      <c r="AQ16" s="58">
        <v>120</v>
      </c>
      <c r="AR16" s="26">
        <f t="shared" si="10"/>
        <v>11178.504999999999</v>
      </c>
      <c r="AS16" s="52">
        <f t="shared" si="4"/>
        <v>110.371</v>
      </c>
      <c r="AT16" s="52">
        <f t="shared" si="5"/>
        <v>-9.6290000000000049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9252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9252</v>
      </c>
      <c r="AD17" s="149">
        <f>D17*1</f>
        <v>9252</v>
      </c>
      <c r="AE17" s="18">
        <f>D17*2.75%</f>
        <v>254.43</v>
      </c>
      <c r="AF17" s="18">
        <f>AD17*0.95%</f>
        <v>87.893999999999991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254.43</v>
      </c>
      <c r="AP17" s="3"/>
      <c r="AQ17" s="58">
        <v>88</v>
      </c>
      <c r="AR17" s="26">
        <f t="shared" si="10"/>
        <v>8909.57</v>
      </c>
      <c r="AS17" s="52">
        <f>AF17+AH17+AI17</f>
        <v>87.893999999999991</v>
      </c>
      <c r="AT17" s="52">
        <f>AS17-AQ17-AN17</f>
        <v>-0.10600000000000875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7299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7299</v>
      </c>
      <c r="AD18" s="149">
        <f>D18*1</f>
        <v>7299</v>
      </c>
      <c r="AE18" s="18">
        <f>D18*2.75%</f>
        <v>200.7225</v>
      </c>
      <c r="AF18" s="18">
        <f>AD18*0.95%</f>
        <v>69.340499999999992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200.7225</v>
      </c>
      <c r="AP18" s="3"/>
      <c r="AQ18" s="58">
        <v>100</v>
      </c>
      <c r="AR18" s="26">
        <f t="shared" si="10"/>
        <v>6998.2775000000001</v>
      </c>
      <c r="AS18" s="52">
        <f>AF18+AH18+AI18</f>
        <v>69.340499999999992</v>
      </c>
      <c r="AT18" s="52">
        <f>AS18-AQ18-AN18</f>
        <v>-30.659500000000008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2" t="s">
        <v>59</v>
      </c>
      <c r="B29" s="163"/>
      <c r="C29" s="163"/>
      <c r="D29" s="111">
        <f t="shared" ref="D29:AT29" si="13">SUM(D7:D28)</f>
        <v>192160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200</v>
      </c>
      <c r="L29" s="111">
        <f t="shared" si="13"/>
        <v>0</v>
      </c>
      <c r="M29" s="111">
        <f t="shared" si="13"/>
        <v>200</v>
      </c>
      <c r="N29" s="111">
        <f t="shared" si="13"/>
        <v>0</v>
      </c>
      <c r="O29" s="111">
        <f t="shared" si="13"/>
        <v>50</v>
      </c>
      <c r="P29" s="111">
        <f t="shared" si="13"/>
        <v>670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204640</v>
      </c>
      <c r="AD29" s="112">
        <f t="shared" si="13"/>
        <v>192160</v>
      </c>
      <c r="AE29" s="112">
        <f t="shared" si="13"/>
        <v>5284.4000000000005</v>
      </c>
      <c r="AF29" s="112">
        <f t="shared" si="13"/>
        <v>1825.52</v>
      </c>
      <c r="AG29" s="112">
        <f t="shared" si="13"/>
        <v>343.69499999999999</v>
      </c>
      <c r="AH29" s="112">
        <f t="shared" si="13"/>
        <v>118.56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5315.2</v>
      </c>
      <c r="AP29" s="112">
        <f t="shared" si="13"/>
        <v>0</v>
      </c>
      <c r="AQ29" s="114">
        <f t="shared" si="13"/>
        <v>1697</v>
      </c>
      <c r="AR29" s="115">
        <f>SUM(AR7:AR28)</f>
        <v>197314.905</v>
      </c>
      <c r="AS29" s="115">
        <f t="shared" si="13"/>
        <v>1944.0800000000002</v>
      </c>
      <c r="AT29" s="115">
        <f t="shared" si="13"/>
        <v>247.07999999999996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64" t="s">
        <v>57</v>
      </c>
      <c r="B30" s="165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2120</v>
      </c>
      <c r="L30" s="35">
        <f t="shared" ref="L30:P30" si="15">L4+L5-L29</f>
        <v>300</v>
      </c>
      <c r="M30" s="35">
        <f t="shared" si="15"/>
        <v>300</v>
      </c>
      <c r="N30" s="35">
        <f t="shared" si="15"/>
        <v>0</v>
      </c>
      <c r="O30" s="35">
        <f t="shared" si="15"/>
        <v>1660</v>
      </c>
      <c r="P30" s="35">
        <f t="shared" si="15"/>
        <v>5970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6" t="s">
        <v>89</v>
      </c>
      <c r="E32" s="166"/>
      <c r="F32" s="166"/>
      <c r="G32" s="166"/>
      <c r="H32" s="166"/>
      <c r="I32" s="166"/>
      <c r="J32" s="166"/>
      <c r="K32" s="166"/>
      <c r="L32" s="166"/>
      <c r="M32" s="166"/>
      <c r="O32" s="23"/>
      <c r="P32" s="11"/>
      <c r="Q32" s="6"/>
      <c r="R32" s="6"/>
      <c r="S32" s="6"/>
      <c r="AR32" s="167" t="s">
        <v>80</v>
      </c>
      <c r="AS32" s="167"/>
      <c r="AT32" s="167"/>
      <c r="AU32" s="14"/>
    </row>
    <row r="33" spans="1:47" ht="15.75">
      <c r="A33" s="6"/>
      <c r="B33" s="6"/>
      <c r="C33" s="5"/>
      <c r="D33" s="156" t="s">
        <v>81</v>
      </c>
      <c r="E33" s="156"/>
      <c r="F33" s="156"/>
      <c r="G33" s="156"/>
      <c r="H33" s="156"/>
      <c r="I33" s="156"/>
      <c r="J33" s="156"/>
      <c r="K33" s="156"/>
      <c r="L33" s="150"/>
      <c r="M33" s="150">
        <v>197309</v>
      </c>
      <c r="P33" s="6"/>
      <c r="Q33" s="6"/>
      <c r="R33" s="6"/>
      <c r="AR33" s="64"/>
      <c r="AS33" s="19" t="s">
        <v>45</v>
      </c>
      <c r="AT33" s="19" t="s">
        <v>87</v>
      </c>
      <c r="AU33" s="14"/>
    </row>
    <row r="34" spans="1:47" ht="15.75">
      <c r="A34" s="6"/>
      <c r="B34" s="6"/>
      <c r="C34" s="5"/>
      <c r="D34" s="157" t="s">
        <v>72</v>
      </c>
      <c r="E34" s="157"/>
      <c r="F34" s="157"/>
      <c r="G34" s="157"/>
      <c r="H34" s="157"/>
      <c r="I34" s="157"/>
      <c r="J34" s="157"/>
      <c r="K34" s="157"/>
      <c r="L34" s="45"/>
      <c r="M34" s="129">
        <v>52008</v>
      </c>
      <c r="N34" s="11"/>
      <c r="O34" s="11"/>
      <c r="P34" s="6"/>
      <c r="Q34" s="6"/>
      <c r="AQ34" s="6"/>
      <c r="AR34" s="19">
        <v>8998</v>
      </c>
      <c r="AS34" s="19" t="s">
        <v>45</v>
      </c>
      <c r="AT34" s="19" t="s">
        <v>93</v>
      </c>
    </row>
    <row r="35" spans="1:47" ht="15.75">
      <c r="A35" s="6"/>
      <c r="B35" s="6"/>
      <c r="C35" s="5"/>
      <c r="D35" s="158"/>
      <c r="E35" s="158"/>
      <c r="F35" s="158"/>
      <c r="G35" s="158"/>
      <c r="H35" s="158"/>
      <c r="I35" s="158"/>
      <c r="J35" s="158"/>
      <c r="K35" s="158"/>
      <c r="L35" s="149"/>
      <c r="M35" s="130">
        <f>M33+M34</f>
        <v>249317</v>
      </c>
      <c r="O35" s="6"/>
      <c r="P35" s="6"/>
      <c r="Q35" s="6"/>
      <c r="AQ35" s="6"/>
      <c r="AR35" s="19"/>
      <c r="AS35" s="19" t="s">
        <v>54</v>
      </c>
      <c r="AT35" s="19" t="s">
        <v>90</v>
      </c>
    </row>
    <row r="36" spans="1:47" ht="15.75">
      <c r="A36" s="6"/>
      <c r="B36" s="6"/>
      <c r="C36" s="5"/>
      <c r="D36" s="159" t="s">
        <v>75</v>
      </c>
      <c r="E36" s="159"/>
      <c r="F36" s="159"/>
      <c r="G36" s="159"/>
      <c r="H36" s="159"/>
      <c r="I36" s="159"/>
      <c r="J36" s="159"/>
      <c r="K36" s="159"/>
      <c r="L36" s="149"/>
      <c r="M36" s="129">
        <v>8998</v>
      </c>
      <c r="O36" s="6"/>
      <c r="P36" s="6"/>
      <c r="Q36" s="6"/>
      <c r="AQ36" s="6"/>
      <c r="AR36" s="19"/>
      <c r="AS36" s="19" t="s">
        <v>54</v>
      </c>
      <c r="AT36" s="19" t="s">
        <v>88</v>
      </c>
    </row>
    <row r="37" spans="1:47" ht="15.75">
      <c r="A37" s="6"/>
      <c r="B37" s="6"/>
      <c r="C37" s="5"/>
      <c r="D37" s="156" t="s">
        <v>82</v>
      </c>
      <c r="E37" s="156"/>
      <c r="F37" s="156"/>
      <c r="G37" s="156"/>
      <c r="H37" s="156"/>
      <c r="I37" s="156"/>
      <c r="J37" s="156"/>
      <c r="K37" s="156"/>
      <c r="L37" s="133"/>
      <c r="M37" s="131">
        <f>M35-M36</f>
        <v>240319</v>
      </c>
      <c r="O37" s="23"/>
      <c r="AR37" s="9"/>
      <c r="AS37" s="19" t="s">
        <v>70</v>
      </c>
      <c r="AT37" s="19" t="s">
        <v>88</v>
      </c>
    </row>
    <row r="38" spans="1:47" ht="15.75">
      <c r="A38" s="13"/>
      <c r="B38" s="13"/>
      <c r="C38" s="5"/>
      <c r="D38" s="158" t="s">
        <v>84</v>
      </c>
      <c r="E38" s="158"/>
      <c r="F38" s="158"/>
      <c r="G38" s="158"/>
      <c r="H38" s="158"/>
      <c r="I38" s="158"/>
      <c r="J38" s="158"/>
      <c r="K38" s="158"/>
      <c r="L38" s="149"/>
      <c r="M38" s="149">
        <v>238000</v>
      </c>
      <c r="AR38" s="64"/>
      <c r="AS38" s="19" t="s">
        <v>70</v>
      </c>
      <c r="AT38" s="19" t="s">
        <v>90</v>
      </c>
    </row>
    <row r="39" spans="1:47" ht="15.75">
      <c r="A39" s="6"/>
      <c r="B39" s="6"/>
      <c r="C39" s="5"/>
      <c r="D39" s="152" t="s">
        <v>85</v>
      </c>
      <c r="E39" s="153"/>
      <c r="F39" s="153"/>
      <c r="G39" s="153"/>
      <c r="H39" s="153"/>
      <c r="I39" s="153"/>
      <c r="J39" s="153"/>
      <c r="K39" s="154"/>
      <c r="L39" s="46"/>
      <c r="M39" s="130">
        <f>M37-M38</f>
        <v>2319</v>
      </c>
      <c r="AR39" s="72">
        <f>SUM(AR33:AR38)</f>
        <v>8998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55" t="s">
        <v>83</v>
      </c>
      <c r="E40" s="155"/>
      <c r="F40" s="155"/>
      <c r="G40" s="155"/>
      <c r="H40" s="155"/>
      <c r="I40" s="155"/>
      <c r="J40" s="155"/>
      <c r="K40" s="155"/>
      <c r="L40" s="148"/>
      <c r="M40" s="132">
        <f>M36+M39</f>
        <v>11317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" priority="3" stopIfTrue="1" operator="greaterThan">
      <formula>0</formula>
    </cfRule>
  </conditionalFormatting>
  <conditionalFormatting sqref="AQ32">
    <cfRule type="cellIs" dxfId="1" priority="1" operator="greaterThan">
      <formula>$AQ$7:$AQ$18&lt;100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A4" sqref="A4:N19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76" t="s">
        <v>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</row>
    <row r="2" spans="1:17" ht="15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7" s="14" customFormat="1" ht="7.5" hidden="1" customHeight="1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1:17" s="14" customFormat="1" ht="18" customHeight="1">
      <c r="A4" s="177" t="s">
        <v>61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</row>
    <row r="5" spans="1:17" s="14" customFormat="1" ht="18" customHeight="1" thickBot="1">
      <c r="A5" s="177" t="s">
        <v>62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</row>
    <row r="6" spans="1:17" s="14" customFormat="1" ht="18" customHeight="1" thickBot="1">
      <c r="A6" s="178" t="s">
        <v>92</v>
      </c>
      <c r="B6" s="179"/>
      <c r="C6" s="180"/>
      <c r="D6" s="181" t="s">
        <v>63</v>
      </c>
      <c r="E6" s="182"/>
      <c r="F6" s="182"/>
      <c r="G6" s="182"/>
      <c r="H6" s="182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/>
      <c r="G8" s="7"/>
      <c r="H8" s="7"/>
      <c r="I8" s="7"/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/>
      <c r="G9" s="134"/>
      <c r="H9" s="141"/>
      <c r="I9" s="134"/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/>
      <c r="G10" s="134"/>
      <c r="H10" s="134"/>
      <c r="I10" s="134"/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/>
      <c r="G12" s="134"/>
      <c r="H12" s="141"/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/>
      <c r="G13" s="134"/>
      <c r="H13" s="141"/>
      <c r="I13" s="134"/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/>
      <c r="G14" s="134"/>
      <c r="H14" s="134"/>
      <c r="I14" s="134"/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/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/>
      <c r="G18" s="134"/>
      <c r="H18" s="141"/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73" t="s">
        <v>69</v>
      </c>
      <c r="B29" s="174"/>
      <c r="C29" s="175"/>
      <c r="D29" s="68">
        <f t="shared" ref="D29:J29" si="0">SUM(D8:D28)</f>
        <v>0</v>
      </c>
      <c r="E29" s="68">
        <f t="shared" si="0"/>
        <v>0</v>
      </c>
      <c r="F29" s="68">
        <f t="shared" si="0"/>
        <v>0</v>
      </c>
      <c r="G29" s="68">
        <f t="shared" si="0"/>
        <v>0</v>
      </c>
      <c r="H29" s="68">
        <f>SUM(H8:H28)</f>
        <v>0</v>
      </c>
      <c r="I29" s="68">
        <f t="shared" si="0"/>
        <v>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2020-12-14T09:43:41Z</cp:lastPrinted>
  <dcterms:created xsi:type="dcterms:W3CDTF">2007-08-23T12:32:35Z</dcterms:created>
  <dcterms:modified xsi:type="dcterms:W3CDTF">2020-12-14T16:30:01Z</dcterms:modified>
</cp:coreProperties>
</file>