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/>
  </bookViews>
  <sheets>
    <sheet name="Daily Sales" sheetId="35" r:id="rId1"/>
    <sheet name="Allocatoin" sheetId="33" r:id="rId2"/>
  </sheets>
  <calcPr calcId="124519"/>
</workbook>
</file>

<file path=xl/calcChain.xml><?xml version="1.0" encoding="utf-8"?>
<calcChain xmlns="http://schemas.openxmlformats.org/spreadsheetml/2006/main">
  <c r="AR39" i="35"/>
  <c r="M35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S28" s="1"/>
  <c r="AT28" s="1"/>
  <c r="AC28"/>
  <c r="AI27"/>
  <c r="AH27"/>
  <c r="AG27"/>
  <c r="AE27"/>
  <c r="AD27"/>
  <c r="AF27" s="1"/>
  <c r="AS27" s="1"/>
  <c r="AT27" s="1"/>
  <c r="AC27"/>
  <c r="AI26"/>
  <c r="AH26"/>
  <c r="AG26"/>
  <c r="AE26"/>
  <c r="AD26"/>
  <c r="AF26" s="1"/>
  <c r="AS26" s="1"/>
  <c r="AT26" s="1"/>
  <c r="AC26"/>
  <c r="AI25"/>
  <c r="AH25"/>
  <c r="AG25"/>
  <c r="AE25"/>
  <c r="AD25"/>
  <c r="AF25" s="1"/>
  <c r="AS25" s="1"/>
  <c r="AT25" s="1"/>
  <c r="AC25"/>
  <c r="AI24"/>
  <c r="AH24"/>
  <c r="AG24"/>
  <c r="AE24"/>
  <c r="AD24"/>
  <c r="AF24" s="1"/>
  <c r="AS24" s="1"/>
  <c r="AT24" s="1"/>
  <c r="AC24"/>
  <c r="AI23"/>
  <c r="AH23"/>
  <c r="AG23"/>
  <c r="AE23"/>
  <c r="AD23"/>
  <c r="AF23" s="1"/>
  <c r="AC23"/>
  <c r="AI22"/>
  <c r="AH22"/>
  <c r="AG22"/>
  <c r="AF22"/>
  <c r="AE22"/>
  <c r="AD22"/>
  <c r="AC22"/>
  <c r="AI21"/>
  <c r="AH21"/>
  <c r="AG21"/>
  <c r="AE21"/>
  <c r="AD21"/>
  <c r="AF21" s="1"/>
  <c r="AC21"/>
  <c r="AR21" s="1"/>
  <c r="AI20"/>
  <c r="AH20"/>
  <c r="AG20"/>
  <c r="AE20"/>
  <c r="AD20"/>
  <c r="AF20" s="1"/>
  <c r="AC20"/>
  <c r="AR20" s="1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C13"/>
  <c r="AR13" s="1"/>
  <c r="AO12"/>
  <c r="AI12"/>
  <c r="AH12"/>
  <c r="AG12"/>
  <c r="AE12"/>
  <c r="AD12"/>
  <c r="AF12" s="1"/>
  <c r="AC12"/>
  <c r="AR12" s="1"/>
  <c r="AO11"/>
  <c r="AI11"/>
  <c r="AH11"/>
  <c r="AG11"/>
  <c r="AE11"/>
  <c r="AD11"/>
  <c r="AF11" s="1"/>
  <c r="AC11"/>
  <c r="AR11" s="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C7"/>
  <c r="AR7" s="1"/>
  <c r="AR17" l="1"/>
  <c r="AS9"/>
  <c r="AT9" s="1"/>
  <c r="AS8"/>
  <c r="AT8" s="1"/>
  <c r="AS12"/>
  <c r="AT12" s="1"/>
  <c r="AS18"/>
  <c r="AT18" s="1"/>
  <c r="AS21"/>
  <c r="AT21" s="1"/>
  <c r="AS22"/>
  <c r="AT22" s="1"/>
  <c r="AR23"/>
  <c r="AR19"/>
  <c r="AS20"/>
  <c r="AT20" s="1"/>
  <c r="AR24"/>
  <c r="AR27"/>
  <c r="AR28"/>
  <c r="AS14"/>
  <c r="AT14" s="1"/>
  <c r="AI29"/>
  <c r="AS13"/>
  <c r="AT13" s="1"/>
  <c r="AR22"/>
  <c r="AS23"/>
  <c r="AT23" s="1"/>
  <c r="AR25"/>
  <c r="AR26"/>
  <c r="AE29"/>
  <c r="AS17"/>
  <c r="AT17" s="1"/>
  <c r="AG29"/>
  <c r="AS11"/>
  <c r="AT11" s="1"/>
  <c r="AS15"/>
  <c r="AT15" s="1"/>
  <c r="AH29"/>
  <c r="AS10"/>
  <c r="AT10" s="1"/>
  <c r="AS16"/>
  <c r="AT16" s="1"/>
  <c r="AD29"/>
  <c r="AO29"/>
  <c r="M37"/>
  <c r="M39" s="1"/>
  <c r="M40" s="1"/>
  <c r="AC29"/>
  <c r="AF7"/>
  <c r="H29" i="33"/>
  <c r="AR29" i="35" l="1"/>
  <c r="AF29"/>
  <c r="AS7"/>
  <c r="M29" i="33"/>
  <c r="L29"/>
  <c r="J29"/>
  <c r="I29"/>
  <c r="G29"/>
  <c r="F29"/>
  <c r="E29"/>
  <c r="D29"/>
  <c r="AT7" i="35" l="1"/>
  <c r="AT29" s="1"/>
  <c r="AS29"/>
</calcChain>
</file>

<file path=xl/sharedStrings.xml><?xml version="1.0" encoding="utf-8"?>
<sst xmlns="http://schemas.openxmlformats.org/spreadsheetml/2006/main" count="122" uniqueCount="93">
  <si>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</si>
  <si>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</si>
  <si>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</si>
  <si>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</si>
  <si>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</si>
  <si>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</si>
  <si>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</si>
  <si>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</si>
  <si>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</si>
  <si>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</si>
  <si>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</si>
  <si>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</si>
  <si>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</si>
  <si>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</si>
  <si>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</si>
  <si>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</si>
  <si>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</si>
  <si>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</si>
  <si>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</si>
  <si>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</si>
  <si>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</si>
  <si>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</si>
  <si>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</si>
  <si>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</si>
  <si>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</si>
  <si>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</si>
  <si>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</si>
  <si>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</si>
  <si>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</si>
  <si>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</si>
  <si>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</si>
  <si>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</si>
  <si>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</si>
  <si>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</si>
  <si>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</si>
  <si>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</si>
  <si>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</si>
  <si>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</si>
  <si>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</si>
  <si>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</si>
  <si>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</si>
  <si>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</si>
  <si>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</si>
  <si>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</si>
  <si>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</si>
  <si>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</si>
  <si>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</si>
  <si>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</si>
  <si>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</si>
  <si>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</si>
  <si>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</si>
  <si>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</si>
  <si>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</si>
  <si>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</si>
  <si>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</si>
  <si>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</si>
  <si>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</si>
  <si>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</si>
  <si>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</si>
  <si>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</si>
  <si>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</si>
  <si>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</si>
  <si>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</si>
  <si>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</si>
  <si>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</si>
  <si>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</si>
  <si>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</si>
  <si>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</si>
  <si>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</si>
  <si>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</si>
  <si>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</si>
  <si>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</si>
  <si>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</si>
  <si>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>S.N</t>
  </si>
  <si>
    <t>55 Kanaikhali,Natore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</si>
  <si>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</si>
  <si>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</si>
  <si>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</si>
  <si>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</si>
  <si>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</si>
  <si>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</si>
  <si>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</si>
  <si>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</si>
  <si>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</si>
  <si>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</si>
  <si>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</si>
  <si>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09.12.2020</t>
  </si>
  <si>
    <t>Balance Transfer</t>
  </si>
  <si>
    <t>13.12.2020</t>
  </si>
  <si>
    <t>15.12.2020</t>
  </si>
  <si>
    <t>Date: 16-12-2020</t>
  </si>
  <si>
    <t>Date :16-12-2020</t>
  </si>
  <si>
    <t>16.12.2020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</si>
</sst>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11" borderId="41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1" fontId="2" fillId="0" borderId="2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1" fontId="14" fillId="17" borderId="45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2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9975" y="3905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topLeftCell="A10" workbookViewId="0">
      <selection activeCell="P13" sqref="P13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7.7109375" style="4" bestFit="1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30.75">
      <c r="A1" s="166" t="s">
        <v>56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</row>
    <row r="2" spans="1:56" ht="21" thickBot="1">
      <c r="A2" s="167" t="s">
        <v>74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</row>
    <row r="3" spans="1:56" ht="18.75">
      <c r="A3" s="168" t="s">
        <v>90</v>
      </c>
      <c r="B3" s="169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</row>
    <row r="4" spans="1:56" ht="15">
      <c r="A4" s="171" t="s">
        <v>58</v>
      </c>
      <c r="B4" s="171"/>
      <c r="C4" s="172"/>
      <c r="D4" s="172"/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151">
        <v>1990</v>
      </c>
      <c r="L4" s="151">
        <v>300</v>
      </c>
      <c r="M4" s="171">
        <v>90</v>
      </c>
      <c r="N4" s="171"/>
      <c r="O4" s="151">
        <v>1610</v>
      </c>
      <c r="P4" s="151">
        <v>5350</v>
      </c>
      <c r="Q4" s="89">
        <v>0</v>
      </c>
      <c r="R4" s="89">
        <v>0</v>
      </c>
      <c r="S4" s="89"/>
      <c r="T4" s="89"/>
      <c r="U4" s="89"/>
      <c r="V4" s="89"/>
      <c r="W4" s="89"/>
      <c r="X4" s="89"/>
      <c r="Y4" s="89"/>
      <c r="Z4" s="89"/>
      <c r="AA4" s="89"/>
      <c r="AB4" s="89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71" t="s">
        <v>76</v>
      </c>
      <c r="B5" s="171"/>
      <c r="C5" s="172"/>
      <c r="D5" s="172"/>
      <c r="E5" s="89"/>
      <c r="F5" s="89"/>
      <c r="G5" s="89"/>
      <c r="H5" s="89"/>
      <c r="I5" s="89"/>
      <c r="J5" s="89"/>
      <c r="K5" s="151">
        <v>0</v>
      </c>
      <c r="L5" s="151"/>
      <c r="M5" s="151">
        <v>0</v>
      </c>
      <c r="N5" s="151"/>
      <c r="O5" s="151">
        <v>0</v>
      </c>
      <c r="P5" s="151">
        <v>0</v>
      </c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90" t="s">
        <v>41</v>
      </c>
      <c r="B6" s="91" t="s">
        <v>55</v>
      </c>
      <c r="C6" s="92" t="s">
        <v>0</v>
      </c>
      <c r="D6" s="93" t="s">
        <v>1</v>
      </c>
      <c r="E6" s="93" t="s">
        <v>26</v>
      </c>
      <c r="F6" s="94" t="s">
        <v>37</v>
      </c>
      <c r="G6" s="93" t="s">
        <v>28</v>
      </c>
      <c r="H6" s="94" t="s">
        <v>2</v>
      </c>
      <c r="I6" s="94" t="s">
        <v>25</v>
      </c>
      <c r="J6" s="95" t="s">
        <v>40</v>
      </c>
      <c r="K6" s="96" t="s">
        <v>22</v>
      </c>
      <c r="L6" s="94" t="s">
        <v>29</v>
      </c>
      <c r="M6" s="97" t="s">
        <v>23</v>
      </c>
      <c r="N6" s="94" t="s">
        <v>31</v>
      </c>
      <c r="O6" s="97" t="s">
        <v>39</v>
      </c>
      <c r="P6" s="98" t="s">
        <v>32</v>
      </c>
      <c r="Q6" s="92" t="s">
        <v>38</v>
      </c>
      <c r="R6" s="93" t="s">
        <v>36</v>
      </c>
      <c r="S6" s="99" t="s">
        <v>3</v>
      </c>
      <c r="T6" s="99" t="s">
        <v>27</v>
      </c>
      <c r="U6" s="99" t="s">
        <v>43</v>
      </c>
      <c r="V6" s="100" t="s">
        <v>34</v>
      </c>
      <c r="W6" s="101" t="s">
        <v>4</v>
      </c>
      <c r="X6" s="101" t="s">
        <v>5</v>
      </c>
      <c r="Y6" s="101" t="s">
        <v>6</v>
      </c>
      <c r="Z6" s="101" t="s">
        <v>7</v>
      </c>
      <c r="AA6" s="101" t="s">
        <v>8</v>
      </c>
      <c r="AB6" s="101" t="s">
        <v>9</v>
      </c>
      <c r="AC6" s="102" t="s">
        <v>77</v>
      </c>
      <c r="AD6" s="93" t="s">
        <v>10</v>
      </c>
      <c r="AE6" s="103" t="s">
        <v>12</v>
      </c>
      <c r="AF6" s="104" t="s">
        <v>11</v>
      </c>
      <c r="AG6" s="103" t="s">
        <v>21</v>
      </c>
      <c r="AH6" s="104" t="s">
        <v>13</v>
      </c>
      <c r="AI6" s="104" t="s">
        <v>19</v>
      </c>
      <c r="AJ6" s="99" t="s">
        <v>16</v>
      </c>
      <c r="AK6" s="99" t="s">
        <v>17</v>
      </c>
      <c r="AL6" s="99" t="s">
        <v>42</v>
      </c>
      <c r="AM6" s="99" t="s">
        <v>30</v>
      </c>
      <c r="AN6" s="99" t="s">
        <v>24</v>
      </c>
      <c r="AO6" s="99" t="s">
        <v>78</v>
      </c>
      <c r="AP6" s="100" t="s">
        <v>44</v>
      </c>
      <c r="AQ6" s="105" t="s">
        <v>35</v>
      </c>
      <c r="AR6" s="106" t="s">
        <v>14</v>
      </c>
      <c r="AS6" s="107" t="s">
        <v>18</v>
      </c>
      <c r="AT6" s="108" t="s">
        <v>20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47</v>
      </c>
      <c r="D7" s="40">
        <v>17395</v>
      </c>
      <c r="E7" s="41"/>
      <c r="F7" s="40"/>
      <c r="G7" s="41"/>
      <c r="H7" s="41"/>
      <c r="I7" s="41"/>
      <c r="J7" s="41"/>
      <c r="K7" s="41">
        <v>100</v>
      </c>
      <c r="L7" s="41"/>
      <c r="M7" s="41"/>
      <c r="N7" s="41"/>
      <c r="O7" s="41"/>
      <c r="P7" s="41">
        <v>60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19935</v>
      </c>
      <c r="AD7" s="7">
        <f t="shared" ref="AD7:AD28" si="0">D7*1</f>
        <v>17395</v>
      </c>
      <c r="AE7" s="8">
        <f t="shared" ref="AE7:AE28" si="1">D7*2.75%</f>
        <v>478.36250000000001</v>
      </c>
      <c r="AF7" s="8">
        <f t="shared" ref="AF7:AF28" si="2">AD7*0.95%</f>
        <v>165.2525</v>
      </c>
      <c r="AG7" s="8">
        <f>SUM(E7*999+F7*499+G7*75+H7*50+I7*30+K7*20+L7*19+M7*10+P7*9+N7*10+J7*29+R7*4+Q7*5+O7*9)*2.8%</f>
        <v>71.11999999999999</v>
      </c>
      <c r="AH7" s="8">
        <f t="shared" ref="AH7:AH28" si="3">SUM(E7*999+F7*499+G7*75+H7*50+I7*30+J7*29+K7*20+L7*19+M7*10+N7*10+O7*9+P7*9+Q7*5+R7*4)*0.95%</f>
        <v>24.13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9">
        <f>SUM(D7:P7)*2.75%</f>
        <v>482.76249999999999</v>
      </c>
      <c r="AP7" s="57"/>
      <c r="AQ7" s="58">
        <v>137</v>
      </c>
      <c r="AR7" s="26">
        <f>AC7-AE7-AG7-AJ7-AK7-AL7-AM7-AN7-AP7-AQ7</f>
        <v>19248.517500000002</v>
      </c>
      <c r="AS7" s="51">
        <f t="shared" ref="AS7:AS19" si="4">AF7+AH7+AI7</f>
        <v>189.38249999999999</v>
      </c>
      <c r="AT7" s="153">
        <f t="shared" ref="AT7:AT19" si="5">AS7-AQ7-AN7</f>
        <v>52.382499999999993</v>
      </c>
      <c r="AU7" s="11"/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48</v>
      </c>
      <c r="D8" s="45">
        <v>16967</v>
      </c>
      <c r="E8" s="46"/>
      <c r="F8" s="45"/>
      <c r="G8" s="46"/>
      <c r="H8" s="46"/>
      <c r="I8" s="46"/>
      <c r="J8" s="46"/>
      <c r="K8" s="46"/>
      <c r="L8" s="46"/>
      <c r="M8" s="46"/>
      <c r="N8" s="46"/>
      <c r="O8" s="46"/>
      <c r="P8" s="46">
        <v>120</v>
      </c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55">
        <f t="shared" ref="AC8:AC28" si="6">D8*1+E8*999+F8*499+G8*75+H8*50+I8*30+K8*20+L8*19+M8*10+P8*9+N8*10+J8*29+S8*191+V8*4744+W8*110+X8*450+Y8*110+Z8*110+AA8*200+AB8*182+U8*30+T8*350+R8*4+Q8*5+O8*9</f>
        <v>18047</v>
      </c>
      <c r="AD8" s="149">
        <f t="shared" si="0"/>
        <v>16967</v>
      </c>
      <c r="AE8" s="18">
        <f t="shared" si="1"/>
        <v>466.59250000000003</v>
      </c>
      <c r="AF8" s="18">
        <f t="shared" si="2"/>
        <v>161.1865</v>
      </c>
      <c r="AG8" s="8">
        <f t="shared" ref="AG8:AG28" si="7">SUM(E8*999+F8*499+G8*75+H8*50+I8*30+K8*20+L8*19+M8*10+P8*9+N8*10+J8*29+R8*4+Q8*5+O8*9)*2.75%</f>
        <v>29.7</v>
      </c>
      <c r="AH8" s="18">
        <f t="shared" si="3"/>
        <v>10.26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9">
        <f t="shared" ref="AO8:AO18" si="9">SUM(D8:P8)*2.75%</f>
        <v>469.89249999999998</v>
      </c>
      <c r="AP8" s="3"/>
      <c r="AQ8" s="58">
        <v>150</v>
      </c>
      <c r="AR8" s="26">
        <f t="shared" ref="AR8:AR28" si="10">AC8-AE8-AG8-AJ8-AK8-AL8-AM8-AN8-AP8-AQ8</f>
        <v>17400.7075</v>
      </c>
      <c r="AS8" s="52">
        <f t="shared" si="4"/>
        <v>171.44649999999999</v>
      </c>
      <c r="AT8" s="154">
        <f t="shared" si="5"/>
        <v>21.446499999999986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49</v>
      </c>
      <c r="D9" s="45">
        <v>16498</v>
      </c>
      <c r="E9" s="46"/>
      <c r="F9" s="45"/>
      <c r="G9" s="46"/>
      <c r="H9" s="46"/>
      <c r="I9" s="46"/>
      <c r="J9" s="46"/>
      <c r="K9" s="46"/>
      <c r="L9" s="46"/>
      <c r="M9" s="46"/>
      <c r="N9" s="46"/>
      <c r="O9" s="46"/>
      <c r="P9" s="46">
        <v>20</v>
      </c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55">
        <f t="shared" si="6"/>
        <v>16678</v>
      </c>
      <c r="AD9" s="149">
        <f t="shared" si="0"/>
        <v>16498</v>
      </c>
      <c r="AE9" s="18">
        <f t="shared" si="1"/>
        <v>453.69499999999999</v>
      </c>
      <c r="AF9" s="18">
        <f t="shared" si="2"/>
        <v>156.73099999999999</v>
      </c>
      <c r="AG9" s="8">
        <f t="shared" si="7"/>
        <v>4.95</v>
      </c>
      <c r="AH9" s="18">
        <f t="shared" si="3"/>
        <v>1.71</v>
      </c>
      <c r="AI9" s="18">
        <f t="shared" si="8"/>
        <v>0</v>
      </c>
      <c r="AJ9" s="9"/>
      <c r="AK9" s="9"/>
      <c r="AL9" s="9"/>
      <c r="AM9" s="9"/>
      <c r="AN9" s="16">
        <v>0</v>
      </c>
      <c r="AO9" s="109">
        <f t="shared" si="9"/>
        <v>454.245</v>
      </c>
      <c r="AP9" s="3"/>
      <c r="AQ9" s="58">
        <v>109</v>
      </c>
      <c r="AR9" s="26">
        <f t="shared" si="10"/>
        <v>16110.355</v>
      </c>
      <c r="AS9" s="52">
        <f t="shared" si="4"/>
        <v>158.441</v>
      </c>
      <c r="AT9" s="154">
        <f t="shared" si="5"/>
        <v>49.441000000000003</v>
      </c>
      <c r="AU9" s="6"/>
      <c r="AV9" s="121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50</v>
      </c>
      <c r="D10" s="45">
        <v>10283</v>
      </c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55">
        <f t="shared" si="6"/>
        <v>10283</v>
      </c>
      <c r="AD10" s="149">
        <f>D10*1</f>
        <v>10283</v>
      </c>
      <c r="AE10" s="18">
        <f>D10*2.75%</f>
        <v>282.78250000000003</v>
      </c>
      <c r="AF10" s="18">
        <f>AD10*0.95%</f>
        <v>97.688499999999991</v>
      </c>
      <c r="AG10" s="8">
        <f t="shared" si="7"/>
        <v>0</v>
      </c>
      <c r="AH10" s="18">
        <f t="shared" si="3"/>
        <v>0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9">
        <f t="shared" si="9"/>
        <v>282.78250000000003</v>
      </c>
      <c r="AP10" s="3"/>
      <c r="AQ10" s="58">
        <v>80</v>
      </c>
      <c r="AR10" s="26">
        <f t="shared" si="10"/>
        <v>9920.2175000000007</v>
      </c>
      <c r="AS10" s="52">
        <f>AF10+AH10+AI10</f>
        <v>97.688499999999991</v>
      </c>
      <c r="AT10" s="154">
        <f>AS10-AQ10-AN10</f>
        <v>17.688499999999991</v>
      </c>
      <c r="AU10" s="6"/>
      <c r="AV10" s="121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79</v>
      </c>
      <c r="D11" s="45">
        <v>15318</v>
      </c>
      <c r="E11" s="46"/>
      <c r="F11" s="45"/>
      <c r="G11" s="46"/>
      <c r="H11" s="46"/>
      <c r="I11" s="46"/>
      <c r="J11" s="46"/>
      <c r="K11" s="46"/>
      <c r="L11" s="46"/>
      <c r="M11" s="46"/>
      <c r="N11" s="46"/>
      <c r="O11" s="155"/>
      <c r="P11" s="46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55">
        <f t="shared" si="6"/>
        <v>15318</v>
      </c>
      <c r="AD11" s="149">
        <f t="shared" si="0"/>
        <v>15318</v>
      </c>
      <c r="AE11" s="18">
        <f t="shared" si="1"/>
        <v>421.245</v>
      </c>
      <c r="AF11" s="18">
        <f t="shared" si="2"/>
        <v>145.52099999999999</v>
      </c>
      <c r="AG11" s="8">
        <f t="shared" si="7"/>
        <v>0</v>
      </c>
      <c r="AH11" s="18">
        <f t="shared" si="3"/>
        <v>0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9">
        <f t="shared" si="9"/>
        <v>421.245</v>
      </c>
      <c r="AP11" s="3"/>
      <c r="AQ11" s="58">
        <v>107</v>
      </c>
      <c r="AR11" s="26">
        <f t="shared" si="10"/>
        <v>14789.754999999999</v>
      </c>
      <c r="AS11" s="52">
        <f t="shared" si="4"/>
        <v>145.52099999999999</v>
      </c>
      <c r="AT11" s="154">
        <f t="shared" si="5"/>
        <v>38.520999999999987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46</v>
      </c>
      <c r="D12" s="45">
        <v>12228</v>
      </c>
      <c r="E12" s="46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55">
        <f t="shared" si="6"/>
        <v>12228</v>
      </c>
      <c r="AD12" s="149">
        <f>D12*1</f>
        <v>12228</v>
      </c>
      <c r="AE12" s="18">
        <f>D12*2.75%</f>
        <v>336.27</v>
      </c>
      <c r="AF12" s="18">
        <f>AD12*0.95%</f>
        <v>116.166</v>
      </c>
      <c r="AG12" s="8">
        <f t="shared" si="7"/>
        <v>0</v>
      </c>
      <c r="AH12" s="18">
        <f t="shared" si="3"/>
        <v>0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9">
        <f t="shared" si="9"/>
        <v>336.27</v>
      </c>
      <c r="AP12" s="3"/>
      <c r="AQ12" s="58">
        <v>112</v>
      </c>
      <c r="AR12" s="26">
        <f t="shared" si="10"/>
        <v>11779.73</v>
      </c>
      <c r="AS12" s="52">
        <f>AF12+AH12+AI12</f>
        <v>116.166</v>
      </c>
      <c r="AT12" s="154">
        <f>AS12-AQ12-AN12</f>
        <v>4.1659999999999968</v>
      </c>
      <c r="AU12" s="6"/>
      <c r="AV12" s="121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52</v>
      </c>
      <c r="D13" s="45">
        <v>28356</v>
      </c>
      <c r="E13" s="46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>
        <v>250</v>
      </c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55">
        <f t="shared" si="6"/>
        <v>30606</v>
      </c>
      <c r="AD13" s="149">
        <f t="shared" si="0"/>
        <v>28356</v>
      </c>
      <c r="AE13" s="18">
        <f t="shared" si="1"/>
        <v>779.79</v>
      </c>
      <c r="AF13" s="18">
        <f t="shared" si="2"/>
        <v>269.38200000000001</v>
      </c>
      <c r="AG13" s="8">
        <f t="shared" si="7"/>
        <v>61.875</v>
      </c>
      <c r="AH13" s="18">
        <f t="shared" si="3"/>
        <v>21.375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9">
        <f t="shared" si="9"/>
        <v>786.66499999999996</v>
      </c>
      <c r="AP13" s="3"/>
      <c r="AQ13" s="58">
        <v>264</v>
      </c>
      <c r="AR13" s="26">
        <f t="shared" si="10"/>
        <v>29500.334999999999</v>
      </c>
      <c r="AS13" s="52">
        <f t="shared" si="4"/>
        <v>290.75700000000001</v>
      </c>
      <c r="AT13" s="154">
        <f t="shared" si="5"/>
        <v>26.757000000000005</v>
      </c>
      <c r="AU13" s="6"/>
      <c r="AV13" s="121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70</v>
      </c>
      <c r="D14" s="45">
        <v>8428</v>
      </c>
      <c r="E14" s="46"/>
      <c r="F14" s="45"/>
      <c r="G14" s="46"/>
      <c r="H14" s="46"/>
      <c r="I14" s="46"/>
      <c r="J14" s="46"/>
      <c r="K14" s="46">
        <v>100</v>
      </c>
      <c r="L14" s="46"/>
      <c r="M14" s="46"/>
      <c r="N14" s="46"/>
      <c r="O14" s="46"/>
      <c r="P14" s="46">
        <v>80</v>
      </c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55">
        <f t="shared" si="6"/>
        <v>11148</v>
      </c>
      <c r="AD14" s="149">
        <f t="shared" si="0"/>
        <v>8428</v>
      </c>
      <c r="AE14" s="18">
        <f t="shared" si="1"/>
        <v>231.77</v>
      </c>
      <c r="AF14" s="18">
        <f t="shared" si="2"/>
        <v>80.066000000000003</v>
      </c>
      <c r="AG14" s="8">
        <f t="shared" si="7"/>
        <v>74.8</v>
      </c>
      <c r="AH14" s="18">
        <f t="shared" si="3"/>
        <v>25.84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9">
        <f t="shared" si="9"/>
        <v>236.72</v>
      </c>
      <c r="AP14" s="3"/>
      <c r="AQ14" s="58">
        <v>100</v>
      </c>
      <c r="AR14" s="26">
        <f t="shared" si="10"/>
        <v>10741.43</v>
      </c>
      <c r="AS14" s="52">
        <f t="shared" si="4"/>
        <v>105.90600000000001</v>
      </c>
      <c r="AT14" s="152">
        <f t="shared" si="5"/>
        <v>5.9060000000000059</v>
      </c>
      <c r="AU14" s="6"/>
      <c r="AV14" s="121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53</v>
      </c>
      <c r="D15" s="45">
        <v>27037</v>
      </c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55">
        <f t="shared" si="6"/>
        <v>27037</v>
      </c>
      <c r="AD15" s="149">
        <f t="shared" si="0"/>
        <v>27037</v>
      </c>
      <c r="AE15" s="18">
        <f t="shared" si="1"/>
        <v>743.51750000000004</v>
      </c>
      <c r="AF15" s="18">
        <f t="shared" si="2"/>
        <v>256.85149999999999</v>
      </c>
      <c r="AG15" s="8">
        <f t="shared" si="7"/>
        <v>0</v>
      </c>
      <c r="AH15" s="18">
        <f t="shared" si="3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9">
        <f t="shared" si="9"/>
        <v>743.51750000000004</v>
      </c>
      <c r="AP15" s="3"/>
      <c r="AQ15" s="58">
        <v>213</v>
      </c>
      <c r="AR15" s="26">
        <f t="shared" si="10"/>
        <v>26080.482499999998</v>
      </c>
      <c r="AS15" s="52">
        <f>AF15+AH15+AI15</f>
        <v>256.85149999999999</v>
      </c>
      <c r="AT15" s="154">
        <f>AS15-AQ15-AN15</f>
        <v>43.851499999999987</v>
      </c>
      <c r="AU15" s="6"/>
      <c r="AV15" s="121"/>
      <c r="AW15" s="120"/>
      <c r="AX15" s="120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54</v>
      </c>
      <c r="D16" s="45">
        <v>11224</v>
      </c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55">
        <f t="shared" si="6"/>
        <v>11224</v>
      </c>
      <c r="AD16" s="149">
        <f t="shared" si="0"/>
        <v>11224</v>
      </c>
      <c r="AE16" s="18">
        <f t="shared" si="1"/>
        <v>308.66000000000003</v>
      </c>
      <c r="AF16" s="18">
        <f t="shared" si="2"/>
        <v>106.628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9">
        <f t="shared" si="9"/>
        <v>308.66000000000003</v>
      </c>
      <c r="AP16" s="3"/>
      <c r="AQ16" s="58">
        <v>120</v>
      </c>
      <c r="AR16" s="26">
        <f>AC16-AE16-AG16-AJ16-AK16-AL16-AM16-AN16-AP16-AQ16</f>
        <v>10795.34</v>
      </c>
      <c r="AS16" s="52">
        <f t="shared" si="4"/>
        <v>106.628</v>
      </c>
      <c r="AT16" s="154">
        <f t="shared" si="5"/>
        <v>-13.372</v>
      </c>
      <c r="AU16" s="6"/>
      <c r="AV16" s="121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51</v>
      </c>
      <c r="D17" s="45">
        <v>17065</v>
      </c>
      <c r="E17" s="46"/>
      <c r="F17" s="45"/>
      <c r="G17" s="46"/>
      <c r="H17" s="46"/>
      <c r="I17" s="46"/>
      <c r="J17" s="46"/>
      <c r="K17" s="46">
        <v>10</v>
      </c>
      <c r="L17" s="46"/>
      <c r="M17" s="46"/>
      <c r="N17" s="46"/>
      <c r="O17" s="46"/>
      <c r="P17" s="46">
        <v>30</v>
      </c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55">
        <f t="shared" si="6"/>
        <v>17535</v>
      </c>
      <c r="AD17" s="149">
        <f>D17*1</f>
        <v>17065</v>
      </c>
      <c r="AE17" s="18">
        <f>D17*2.75%</f>
        <v>469.28750000000002</v>
      </c>
      <c r="AF17" s="18">
        <f>AD17*0.95%</f>
        <v>162.11750000000001</v>
      </c>
      <c r="AG17" s="8">
        <f t="shared" si="7"/>
        <v>12.925000000000001</v>
      </c>
      <c r="AH17" s="18">
        <f t="shared" si="3"/>
        <v>4.4649999999999999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9">
        <f t="shared" si="9"/>
        <v>470.38749999999999</v>
      </c>
      <c r="AP17" s="3"/>
      <c r="AQ17" s="58">
        <v>124</v>
      </c>
      <c r="AR17" s="26">
        <f t="shared" si="10"/>
        <v>16928.787500000002</v>
      </c>
      <c r="AS17" s="52">
        <f>AF17+AH17+AI17</f>
        <v>166.58250000000001</v>
      </c>
      <c r="AT17" s="154">
        <f>AS17-AQ17-AN17</f>
        <v>42.58250000000001</v>
      </c>
      <c r="AU17" s="6"/>
      <c r="AV17" s="121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45</v>
      </c>
      <c r="D18" s="45">
        <v>8946</v>
      </c>
      <c r="E18" s="46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55">
        <f t="shared" si="6"/>
        <v>8946</v>
      </c>
      <c r="AD18" s="149">
        <f>D18*1</f>
        <v>8946</v>
      </c>
      <c r="AE18" s="18">
        <f>D18*2.75%</f>
        <v>246.01500000000001</v>
      </c>
      <c r="AF18" s="18">
        <f>AD18*0.95%</f>
        <v>84.986999999999995</v>
      </c>
      <c r="AG18" s="8">
        <f t="shared" si="7"/>
        <v>0</v>
      </c>
      <c r="AH18" s="18">
        <f t="shared" si="3"/>
        <v>0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9">
        <f t="shared" si="9"/>
        <v>246.01500000000001</v>
      </c>
      <c r="AP18" s="3"/>
      <c r="AQ18" s="58">
        <v>100</v>
      </c>
      <c r="AR18" s="26">
        <f t="shared" si="10"/>
        <v>8599.9850000000006</v>
      </c>
      <c r="AS18" s="52">
        <f>AF18+AH18+AI18</f>
        <v>84.986999999999995</v>
      </c>
      <c r="AT18" s="154">
        <f>AS18-AQ18-AN18</f>
        <v>-15.013000000000005</v>
      </c>
      <c r="AU18" s="6"/>
      <c r="AV18" s="121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55">
        <f t="shared" si="6"/>
        <v>0</v>
      </c>
      <c r="AD19" s="149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9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55">
        <f t="shared" si="6"/>
        <v>0</v>
      </c>
      <c r="AD20" s="149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9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55">
        <f t="shared" si="6"/>
        <v>0</v>
      </c>
      <c r="AD21" s="149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9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55">
        <f t="shared" si="6"/>
        <v>0</v>
      </c>
      <c r="AD22" s="149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9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55">
        <f t="shared" si="6"/>
        <v>0</v>
      </c>
      <c r="AD23" s="149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9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55">
        <f t="shared" si="6"/>
        <v>0</v>
      </c>
      <c r="AD24" s="149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49"/>
      <c r="AK24" s="149"/>
      <c r="AL24" s="19"/>
      <c r="AM24" s="19"/>
      <c r="AN24" s="16">
        <v>0</v>
      </c>
      <c r="AO24" s="109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55">
        <f t="shared" si="6"/>
        <v>0</v>
      </c>
      <c r="AD25" s="149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9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55">
        <f t="shared" si="6"/>
        <v>0</v>
      </c>
      <c r="AD26" s="149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9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55">
        <f t="shared" si="6"/>
        <v>0</v>
      </c>
      <c r="AD27" s="149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9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10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73" t="s">
        <v>59</v>
      </c>
      <c r="B29" s="174"/>
      <c r="C29" s="174"/>
      <c r="D29" s="111">
        <f t="shared" ref="D29:AT29" si="13">SUM(D7:D28)</f>
        <v>189745</v>
      </c>
      <c r="E29" s="111">
        <f t="shared" si="13"/>
        <v>0</v>
      </c>
      <c r="F29" s="111">
        <f t="shared" si="13"/>
        <v>0</v>
      </c>
      <c r="G29" s="111">
        <f t="shared" si="13"/>
        <v>0</v>
      </c>
      <c r="H29" s="111">
        <f t="shared" si="13"/>
        <v>0</v>
      </c>
      <c r="I29" s="111">
        <f t="shared" si="13"/>
        <v>0</v>
      </c>
      <c r="J29" s="111">
        <f t="shared" si="13"/>
        <v>0</v>
      </c>
      <c r="K29" s="111">
        <f t="shared" si="13"/>
        <v>210</v>
      </c>
      <c r="L29" s="111">
        <f t="shared" si="13"/>
        <v>0</v>
      </c>
      <c r="M29" s="111">
        <f t="shared" si="13"/>
        <v>0</v>
      </c>
      <c r="N29" s="111">
        <f t="shared" si="13"/>
        <v>0</v>
      </c>
      <c r="O29" s="111">
        <f t="shared" si="13"/>
        <v>0</v>
      </c>
      <c r="P29" s="111">
        <f t="shared" si="13"/>
        <v>560</v>
      </c>
      <c r="Q29" s="111">
        <f t="shared" si="13"/>
        <v>0</v>
      </c>
      <c r="R29" s="111">
        <f t="shared" si="13"/>
        <v>0</v>
      </c>
      <c r="S29" s="111">
        <f t="shared" si="13"/>
        <v>0</v>
      </c>
      <c r="T29" s="111">
        <f t="shared" si="13"/>
        <v>0</v>
      </c>
      <c r="U29" s="111">
        <f t="shared" si="13"/>
        <v>0</v>
      </c>
      <c r="V29" s="111">
        <f t="shared" si="13"/>
        <v>0</v>
      </c>
      <c r="W29" s="111">
        <f t="shared" si="13"/>
        <v>0</v>
      </c>
      <c r="X29" s="111">
        <f t="shared" si="13"/>
        <v>0</v>
      </c>
      <c r="Y29" s="111">
        <f t="shared" si="13"/>
        <v>0</v>
      </c>
      <c r="Z29" s="111">
        <f t="shared" si="13"/>
        <v>0</v>
      </c>
      <c r="AA29" s="111">
        <f t="shared" si="13"/>
        <v>0</v>
      </c>
      <c r="AB29" s="111">
        <f t="shared" si="13"/>
        <v>0</v>
      </c>
      <c r="AC29" s="112">
        <f t="shared" si="13"/>
        <v>198985</v>
      </c>
      <c r="AD29" s="112">
        <f t="shared" si="13"/>
        <v>189745</v>
      </c>
      <c r="AE29" s="112">
        <f t="shared" si="13"/>
        <v>5217.9875000000011</v>
      </c>
      <c r="AF29" s="112">
        <f t="shared" si="13"/>
        <v>1802.5775000000001</v>
      </c>
      <c r="AG29" s="112">
        <f t="shared" si="13"/>
        <v>255.37</v>
      </c>
      <c r="AH29" s="112">
        <f t="shared" si="13"/>
        <v>87.78</v>
      </c>
      <c r="AI29" s="112">
        <f t="shared" si="13"/>
        <v>0</v>
      </c>
      <c r="AJ29" s="112">
        <f t="shared" si="13"/>
        <v>0</v>
      </c>
      <c r="AK29" s="112">
        <f t="shared" si="13"/>
        <v>0</v>
      </c>
      <c r="AL29" s="112">
        <f t="shared" si="13"/>
        <v>0</v>
      </c>
      <c r="AM29" s="112">
        <f t="shared" si="13"/>
        <v>0</v>
      </c>
      <c r="AN29" s="112">
        <f t="shared" si="13"/>
        <v>0</v>
      </c>
      <c r="AO29" s="113">
        <f>SUM(AO7:AO28)</f>
        <v>5239.1625000000004</v>
      </c>
      <c r="AP29" s="112">
        <f t="shared" si="13"/>
        <v>0</v>
      </c>
      <c r="AQ29" s="114">
        <f t="shared" si="13"/>
        <v>1616</v>
      </c>
      <c r="AR29" s="115">
        <f>SUM(AR7:AR28)</f>
        <v>191895.64249999996</v>
      </c>
      <c r="AS29" s="115">
        <f t="shared" si="13"/>
        <v>1890.3574999999998</v>
      </c>
      <c r="AT29" s="115">
        <f t="shared" si="13"/>
        <v>274.35749999999996</v>
      </c>
      <c r="AU29" s="116"/>
      <c r="AV29" s="116"/>
      <c r="AW29" s="122"/>
      <c r="AX29" s="122"/>
      <c r="AY29" s="122"/>
      <c r="AZ29" s="122"/>
      <c r="BA29" s="122"/>
      <c r="BB29" s="122"/>
      <c r="BC29" s="122"/>
      <c r="BD29" s="122"/>
    </row>
    <row r="30" spans="1:56" ht="15.75" thickBot="1">
      <c r="A30" s="175" t="s">
        <v>57</v>
      </c>
      <c r="B30" s="176"/>
      <c r="C30" s="32"/>
      <c r="D30" s="33"/>
      <c r="E30" s="34">
        <f>E4-E29</f>
        <v>0</v>
      </c>
      <c r="F30" s="34">
        <f t="shared" ref="F30:R30" si="14">F4-F29</f>
        <v>0</v>
      </c>
      <c r="G30" s="34">
        <f t="shared" si="14"/>
        <v>0</v>
      </c>
      <c r="H30" s="34">
        <f t="shared" si="14"/>
        <v>0</v>
      </c>
      <c r="I30" s="34">
        <f t="shared" si="14"/>
        <v>0</v>
      </c>
      <c r="J30" s="34">
        <f t="shared" si="14"/>
        <v>0</v>
      </c>
      <c r="K30" s="35">
        <f>K4+K5-K29</f>
        <v>1780</v>
      </c>
      <c r="L30" s="35">
        <f t="shared" ref="L30:P30" si="15">L4+L5-L29</f>
        <v>300</v>
      </c>
      <c r="M30" s="35">
        <f t="shared" si="15"/>
        <v>90</v>
      </c>
      <c r="N30" s="35">
        <f t="shared" si="15"/>
        <v>0</v>
      </c>
      <c r="O30" s="35">
        <f t="shared" si="15"/>
        <v>1610</v>
      </c>
      <c r="P30" s="35">
        <f t="shared" si="15"/>
        <v>4790</v>
      </c>
      <c r="Q30" s="34">
        <f t="shared" si="14"/>
        <v>0</v>
      </c>
      <c r="R30" s="34">
        <f t="shared" si="14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7"/>
      <c r="AC30" s="118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9"/>
      <c r="AP30" s="127"/>
      <c r="AQ30" s="127"/>
      <c r="AR30" s="127"/>
      <c r="AS30" s="127"/>
      <c r="AT30" s="127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23"/>
      <c r="D31" s="12"/>
      <c r="E31" s="124"/>
      <c r="F31" s="124"/>
      <c r="G31" s="124"/>
      <c r="H31" s="124"/>
      <c r="I31" s="124"/>
      <c r="J31" s="124"/>
      <c r="K31" s="125"/>
      <c r="L31" s="125"/>
      <c r="M31" s="125"/>
      <c r="N31" s="125"/>
      <c r="O31" s="125"/>
      <c r="P31" s="125"/>
      <c r="Q31" s="124"/>
      <c r="R31" s="124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6"/>
      <c r="AP31" s="123"/>
      <c r="AQ31" s="123"/>
      <c r="AR31" s="123"/>
      <c r="AS31" s="123"/>
      <c r="AT31" s="123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64" t="s">
        <v>87</v>
      </c>
      <c r="E32" s="164"/>
      <c r="F32" s="164"/>
      <c r="G32" s="164"/>
      <c r="H32" s="164"/>
      <c r="I32" s="164"/>
      <c r="J32" s="164"/>
      <c r="K32" s="164"/>
      <c r="L32" s="164"/>
      <c r="M32" s="164"/>
      <c r="O32" s="23"/>
      <c r="P32" s="11"/>
      <c r="Q32" s="6"/>
      <c r="R32" s="6"/>
      <c r="S32" s="6"/>
      <c r="AR32" s="165" t="s">
        <v>80</v>
      </c>
      <c r="AS32" s="165"/>
      <c r="AT32" s="165"/>
      <c r="AU32" s="14"/>
    </row>
    <row r="33" spans="1:47" ht="15.75">
      <c r="A33" s="6"/>
      <c r="B33" s="6"/>
      <c r="C33" s="5"/>
      <c r="D33" s="160" t="s">
        <v>81</v>
      </c>
      <c r="E33" s="160"/>
      <c r="F33" s="160"/>
      <c r="G33" s="160"/>
      <c r="H33" s="160"/>
      <c r="I33" s="160"/>
      <c r="J33" s="160"/>
      <c r="K33" s="160"/>
      <c r="L33" s="150"/>
      <c r="M33" s="150">
        <v>191892</v>
      </c>
      <c r="P33" s="6"/>
      <c r="Q33" s="6"/>
      <c r="R33" s="6"/>
      <c r="AR33" s="64"/>
      <c r="AS33" s="19" t="s">
        <v>45</v>
      </c>
      <c r="AT33" s="19" t="s">
        <v>89</v>
      </c>
      <c r="AU33" s="14"/>
    </row>
    <row r="34" spans="1:47" ht="15.75">
      <c r="A34" s="6"/>
      <c r="B34" s="6"/>
      <c r="C34" s="5"/>
      <c r="D34" s="161" t="s">
        <v>72</v>
      </c>
      <c r="E34" s="161"/>
      <c r="F34" s="161"/>
      <c r="G34" s="161"/>
      <c r="H34" s="161"/>
      <c r="I34" s="161"/>
      <c r="J34" s="161"/>
      <c r="K34" s="161"/>
      <c r="L34" s="45"/>
      <c r="M34" s="129">
        <v>237487</v>
      </c>
      <c r="N34" s="11"/>
      <c r="O34" s="11"/>
      <c r="P34" s="6"/>
      <c r="Q34" s="6"/>
      <c r="AC34" s="23"/>
      <c r="AQ34" s="6"/>
      <c r="AR34" s="19">
        <v>2500</v>
      </c>
      <c r="AS34" s="19" t="s">
        <v>45</v>
      </c>
      <c r="AT34" s="19" t="s">
        <v>92</v>
      </c>
    </row>
    <row r="35" spans="1:47" ht="15.75">
      <c r="A35" s="6"/>
      <c r="B35" s="6"/>
      <c r="C35" s="5"/>
      <c r="D35" s="162"/>
      <c r="E35" s="162"/>
      <c r="F35" s="162"/>
      <c r="G35" s="162"/>
      <c r="H35" s="162"/>
      <c r="I35" s="162"/>
      <c r="J35" s="162"/>
      <c r="K35" s="162"/>
      <c r="L35" s="149"/>
      <c r="M35" s="130">
        <f>M33+M34</f>
        <v>429379</v>
      </c>
      <c r="O35" s="6"/>
      <c r="P35" s="6"/>
      <c r="Q35" s="6"/>
      <c r="AQ35" s="6"/>
      <c r="AR35" s="19">
        <v>10795</v>
      </c>
      <c r="AS35" s="19" t="s">
        <v>54</v>
      </c>
      <c r="AT35" s="19" t="s">
        <v>92</v>
      </c>
    </row>
    <row r="36" spans="1:47" ht="15.75">
      <c r="A36" s="6"/>
      <c r="B36" s="6"/>
      <c r="C36" s="5"/>
      <c r="D36" s="163" t="s">
        <v>75</v>
      </c>
      <c r="E36" s="163"/>
      <c r="F36" s="163"/>
      <c r="G36" s="163"/>
      <c r="H36" s="163"/>
      <c r="I36" s="163"/>
      <c r="J36" s="163"/>
      <c r="K36" s="163"/>
      <c r="L36" s="149"/>
      <c r="M36" s="129">
        <v>23872</v>
      </c>
      <c r="O36" s="6"/>
      <c r="P36" s="6"/>
      <c r="Q36" s="6"/>
      <c r="AQ36" s="6"/>
      <c r="AR36" s="19">
        <v>10577</v>
      </c>
      <c r="AS36" s="19" t="s">
        <v>54</v>
      </c>
      <c r="AT36" s="19" t="s">
        <v>89</v>
      </c>
    </row>
    <row r="37" spans="1:47" ht="15.75">
      <c r="A37" s="6"/>
      <c r="B37" s="6"/>
      <c r="C37" s="5"/>
      <c r="D37" s="160" t="s">
        <v>82</v>
      </c>
      <c r="E37" s="160"/>
      <c r="F37" s="160"/>
      <c r="G37" s="160"/>
      <c r="H37" s="160"/>
      <c r="I37" s="160"/>
      <c r="J37" s="160"/>
      <c r="K37" s="160"/>
      <c r="L37" s="133"/>
      <c r="M37" s="131">
        <f>M35-M36</f>
        <v>405507</v>
      </c>
      <c r="O37" s="23"/>
      <c r="AR37" s="9"/>
      <c r="AS37" s="19" t="s">
        <v>70</v>
      </c>
      <c r="AT37" s="19" t="s">
        <v>89</v>
      </c>
    </row>
    <row r="38" spans="1:47" ht="15.75">
      <c r="A38" s="13"/>
      <c r="B38" s="13"/>
      <c r="C38" s="5"/>
      <c r="D38" s="162" t="s">
        <v>84</v>
      </c>
      <c r="E38" s="162"/>
      <c r="F38" s="162"/>
      <c r="G38" s="162"/>
      <c r="H38" s="162"/>
      <c r="I38" s="162"/>
      <c r="J38" s="162"/>
      <c r="K38" s="162"/>
      <c r="L38" s="149"/>
      <c r="M38" s="149">
        <v>400000</v>
      </c>
      <c r="AR38" s="64"/>
      <c r="AS38" s="19" t="s">
        <v>70</v>
      </c>
      <c r="AT38" s="19" t="s">
        <v>88</v>
      </c>
    </row>
    <row r="39" spans="1:47" ht="15.75">
      <c r="A39" s="6"/>
      <c r="B39" s="6"/>
      <c r="C39" s="5"/>
      <c r="D39" s="156" t="s">
        <v>85</v>
      </c>
      <c r="E39" s="157"/>
      <c r="F39" s="157"/>
      <c r="G39" s="157"/>
      <c r="H39" s="157"/>
      <c r="I39" s="157"/>
      <c r="J39" s="157"/>
      <c r="K39" s="158"/>
      <c r="L39" s="46"/>
      <c r="M39" s="130">
        <f>M37-M38</f>
        <v>5507</v>
      </c>
      <c r="AR39" s="72">
        <f>SUM(AR33:AR38)</f>
        <v>23872</v>
      </c>
      <c r="AS39" s="73" t="s">
        <v>71</v>
      </c>
      <c r="AT39" s="128" t="s">
        <v>86</v>
      </c>
    </row>
    <row r="40" spans="1:47" ht="15.75">
      <c r="A40" s="6"/>
      <c r="B40" s="6"/>
      <c r="C40" s="5"/>
      <c r="D40" s="159" t="s">
        <v>83</v>
      </c>
      <c r="E40" s="159"/>
      <c r="F40" s="159"/>
      <c r="G40" s="159"/>
      <c r="H40" s="159"/>
      <c r="I40" s="159"/>
      <c r="J40" s="159"/>
      <c r="K40" s="159"/>
      <c r="L40" s="148"/>
      <c r="M40" s="132">
        <f>M36+M39</f>
        <v>29379</v>
      </c>
    </row>
    <row r="41" spans="1:47">
      <c r="A41" s="6"/>
      <c r="B41" s="6"/>
      <c r="C41" s="5"/>
      <c r="D41" s="5"/>
      <c r="E41" s="5"/>
      <c r="F41" s="6"/>
      <c r="G41" s="6"/>
      <c r="Q41" s="14"/>
      <c r="AE41" s="4" t="s">
        <v>15</v>
      </c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7">
      <c r="A43" s="6"/>
      <c r="B43" s="6"/>
      <c r="C43" s="5"/>
      <c r="D43" s="5"/>
      <c r="E43" s="5"/>
      <c r="F43" s="6"/>
      <c r="G43" s="6"/>
      <c r="AR43" s="6"/>
      <c r="AS43" s="6"/>
      <c r="AT43" s="88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88"/>
    </row>
    <row r="45" spans="1:47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7">
      <c r="A46" s="6"/>
      <c r="B46" s="6"/>
      <c r="C46" s="6"/>
      <c r="D46" s="6"/>
      <c r="E46" s="6"/>
      <c r="AR46" s="6"/>
      <c r="AS46" s="6"/>
      <c r="AT46" s="6"/>
    </row>
    <row r="47" spans="1:47">
      <c r="A47" s="6"/>
      <c r="B47" s="6"/>
      <c r="C47" s="6"/>
      <c r="D47" s="6"/>
      <c r="E47" s="6"/>
      <c r="AR47" s="11"/>
      <c r="AS47" s="6"/>
      <c r="AT47" s="6"/>
    </row>
    <row r="48" spans="1:47">
      <c r="A48" s="6"/>
      <c r="B48" s="6"/>
      <c r="C48" s="6"/>
      <c r="D48" s="6"/>
      <c r="E48" s="6"/>
      <c r="AR48" s="6"/>
      <c r="AS48" s="88"/>
      <c r="AT48" s="88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33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5"/>
    </row>
  </sheetData>
  <mergeCells count="23"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">
    <cfRule type="cellIs" dxfId="13" priority="14" operator="equal">
      <formula>212030016606640</formula>
    </cfRule>
  </conditionalFormatting>
  <conditionalFormatting sqref="K4:K30">
    <cfRule type="cellIs" dxfId="12" priority="13" operator="equal">
      <formula>2120</formula>
    </cfRule>
    <cfRule type="cellIs" dxfId="11" priority="1" operator="equal">
      <formula>$K$4</formula>
    </cfRule>
  </conditionalFormatting>
  <conditionalFormatting sqref="M4:N30">
    <cfRule type="cellIs" dxfId="10" priority="5" operator="equal">
      <formula>$M$4</formula>
    </cfRule>
    <cfRule type="cellIs" dxfId="9" priority="12" operator="equal">
      <formula>300</formula>
    </cfRule>
  </conditionalFormatting>
  <conditionalFormatting sqref="O4:O30">
    <cfRule type="cellIs" dxfId="8" priority="3" operator="equal">
      <formula>$O$4</formula>
    </cfRule>
    <cfRule type="cellIs" dxfId="7" priority="11" operator="equal">
      <formula>1660</formula>
    </cfRule>
  </conditionalFormatting>
  <conditionalFormatting sqref="P4:P30">
    <cfRule type="cellIs" dxfId="6" priority="2" operator="equal">
      <formula>$P$4</formula>
    </cfRule>
    <cfRule type="cellIs" dxfId="5" priority="10" operator="equal">
      <formula>6640</formula>
    </cfRule>
  </conditionalFormatting>
  <conditionalFormatting sqref="AT6:AT29">
    <cfRule type="cellIs" dxfId="4" priority="9" operator="lessThan">
      <formula>0</formula>
    </cfRule>
  </conditionalFormatting>
  <conditionalFormatting sqref="AT7:AT18">
    <cfRule type="cellIs" dxfId="3" priority="6" operator="lessThan">
      <formula>0</formula>
    </cfRule>
    <cfRule type="cellIs" dxfId="2" priority="7" operator="lessThan">
      <formula>0</formula>
    </cfRule>
    <cfRule type="cellIs" dxfId="1" priority="8" operator="lessThan">
      <formula>0</formula>
    </cfRule>
  </conditionalFormatting>
  <conditionalFormatting sqref="K4:K29">
    <cfRule type="cellIs" dxfId="0" priority="4" operator="equal">
      <formula>$K$4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8"/>
  <sheetViews>
    <sheetView topLeftCell="A4" workbookViewId="0">
      <selection activeCell="R9" sqref="R9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1.42578125" style="4" customWidth="1"/>
    <col min="8" max="8" width="11.7109375" style="4" customWidth="1"/>
    <col min="9" max="9" width="12.140625" style="4" customWidth="1"/>
    <col min="10" max="10" width="10.42578125" style="4" hidden="1" customWidth="1"/>
    <col min="11" max="13" width="0" style="4" hidden="1" customWidth="1"/>
    <col min="14" max="14" width="19" style="4" customWidth="1"/>
    <col min="15" max="16384" width="9.140625" style="4"/>
  </cols>
  <sheetData>
    <row r="1" spans="1:17" ht="18" customHeight="1">
      <c r="A1" s="180" t="s">
        <v>60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</row>
    <row r="2" spans="1:17" ht="15" customHeight="1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</row>
    <row r="3" spans="1:17" s="14" customFormat="1" ht="7.5" hidden="1" customHeight="1">
      <c r="A3" s="180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</row>
    <row r="4" spans="1:17" s="14" customFormat="1" ht="18" customHeight="1">
      <c r="A4" s="181" t="s">
        <v>61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</row>
    <row r="5" spans="1:17" s="14" customFormat="1" ht="18" customHeight="1" thickBot="1">
      <c r="A5" s="181" t="s">
        <v>62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</row>
    <row r="6" spans="1:17" s="14" customFormat="1" ht="18" customHeight="1" thickBot="1">
      <c r="A6" s="182" t="s">
        <v>91</v>
      </c>
      <c r="B6" s="183"/>
      <c r="C6" s="184"/>
      <c r="D6" s="185" t="s">
        <v>63</v>
      </c>
      <c r="E6" s="186"/>
      <c r="F6" s="186"/>
      <c r="G6" s="186"/>
      <c r="H6" s="186"/>
      <c r="I6" s="136"/>
      <c r="J6" s="136"/>
      <c r="K6" s="136"/>
      <c r="L6" s="136"/>
      <c r="M6" s="75"/>
      <c r="N6" s="75"/>
      <c r="O6" s="63"/>
    </row>
    <row r="7" spans="1:17" s="2" customFormat="1" ht="18" customHeight="1" thickBot="1">
      <c r="A7" s="144" t="s">
        <v>73</v>
      </c>
      <c r="B7" s="144" t="s">
        <v>55</v>
      </c>
      <c r="C7" s="144" t="s">
        <v>0</v>
      </c>
      <c r="D7" s="144" t="s">
        <v>1</v>
      </c>
      <c r="E7" s="145" t="s">
        <v>2</v>
      </c>
      <c r="F7" s="146" t="s">
        <v>22</v>
      </c>
      <c r="G7" s="146" t="s">
        <v>23</v>
      </c>
      <c r="H7" s="146" t="s">
        <v>32</v>
      </c>
      <c r="I7" s="146" t="s">
        <v>39</v>
      </c>
      <c r="J7" s="146" t="s">
        <v>64</v>
      </c>
      <c r="K7" s="147" t="s">
        <v>65</v>
      </c>
      <c r="L7" s="144" t="s">
        <v>66</v>
      </c>
      <c r="M7" s="145" t="s">
        <v>67</v>
      </c>
      <c r="N7" s="144" t="s">
        <v>68</v>
      </c>
    </row>
    <row r="8" spans="1:17" ht="18" customHeight="1">
      <c r="A8" s="137">
        <v>1</v>
      </c>
      <c r="B8" s="7">
        <v>1908446134</v>
      </c>
      <c r="C8" s="7" t="s">
        <v>47</v>
      </c>
      <c r="D8" s="138"/>
      <c r="E8" s="7"/>
      <c r="F8" s="7"/>
      <c r="G8" s="7"/>
      <c r="H8" s="7"/>
      <c r="I8" s="7"/>
      <c r="J8" s="77"/>
      <c r="K8" s="77"/>
      <c r="L8" s="74"/>
      <c r="M8" s="78"/>
      <c r="N8" s="79"/>
    </row>
    <row r="9" spans="1:17" ht="18" customHeight="1">
      <c r="A9" s="139">
        <v>2</v>
      </c>
      <c r="B9" s="134">
        <v>1908446136</v>
      </c>
      <c r="C9" s="134" t="s">
        <v>48</v>
      </c>
      <c r="D9" s="140"/>
      <c r="E9" s="134"/>
      <c r="F9" s="134"/>
      <c r="G9" s="134"/>
      <c r="H9" s="141"/>
      <c r="I9" s="134"/>
      <c r="J9" s="77"/>
      <c r="K9" s="82"/>
      <c r="L9" s="66"/>
      <c r="M9" s="83"/>
      <c r="N9" s="84"/>
      <c r="Q9" s="135"/>
    </row>
    <row r="10" spans="1:17" ht="18" customHeight="1">
      <c r="A10" s="137">
        <v>3</v>
      </c>
      <c r="B10" s="134">
        <v>1908446137</v>
      </c>
      <c r="C10" s="134" t="s">
        <v>49</v>
      </c>
      <c r="D10" s="140"/>
      <c r="E10" s="134"/>
      <c r="F10" s="134"/>
      <c r="G10" s="134"/>
      <c r="H10" s="134"/>
      <c r="I10" s="134"/>
      <c r="J10" s="77"/>
      <c r="K10" s="77"/>
      <c r="L10" s="66"/>
      <c r="M10" s="83"/>
      <c r="N10" s="84"/>
    </row>
    <row r="11" spans="1:17" ht="18" customHeight="1">
      <c r="A11" s="142">
        <v>4</v>
      </c>
      <c r="B11" s="134">
        <v>1908446139</v>
      </c>
      <c r="C11" s="134" t="s">
        <v>50</v>
      </c>
      <c r="D11" s="140"/>
      <c r="E11" s="134"/>
      <c r="F11" s="134"/>
      <c r="G11" s="134"/>
      <c r="H11" s="134"/>
      <c r="I11" s="134"/>
      <c r="J11" s="77"/>
      <c r="K11" s="77"/>
      <c r="L11" s="66"/>
      <c r="M11" s="83"/>
      <c r="N11" s="84"/>
    </row>
    <row r="12" spans="1:17" ht="18" customHeight="1">
      <c r="A12" s="137">
        <v>5</v>
      </c>
      <c r="B12" s="134">
        <v>1908446141</v>
      </c>
      <c r="C12" s="134" t="s">
        <v>79</v>
      </c>
      <c r="D12" s="140"/>
      <c r="E12" s="134"/>
      <c r="F12" s="134"/>
      <c r="G12" s="134"/>
      <c r="H12" s="141"/>
      <c r="I12" s="134"/>
      <c r="J12" s="77"/>
      <c r="K12" s="77"/>
      <c r="L12" s="66"/>
      <c r="M12" s="83"/>
      <c r="N12" s="84"/>
    </row>
    <row r="13" spans="1:17" ht="18" customHeight="1">
      <c r="A13" s="139">
        <v>6</v>
      </c>
      <c r="B13" s="134">
        <v>1908446143</v>
      </c>
      <c r="C13" s="134" t="s">
        <v>46</v>
      </c>
      <c r="D13" s="140"/>
      <c r="E13" s="134"/>
      <c r="F13" s="134"/>
      <c r="G13" s="134"/>
      <c r="H13" s="141"/>
      <c r="I13" s="134"/>
      <c r="J13" s="77"/>
      <c r="K13" s="77"/>
      <c r="L13" s="66"/>
      <c r="M13" s="83"/>
      <c r="N13" s="84"/>
    </row>
    <row r="14" spans="1:17" ht="18" customHeight="1">
      <c r="A14" s="137">
        <v>7</v>
      </c>
      <c r="B14" s="134">
        <v>1908446146</v>
      </c>
      <c r="C14" s="134" t="s">
        <v>52</v>
      </c>
      <c r="D14" s="140"/>
      <c r="E14" s="134"/>
      <c r="F14" s="134"/>
      <c r="G14" s="134"/>
      <c r="H14" s="134"/>
      <c r="I14" s="134"/>
      <c r="J14" s="77"/>
      <c r="K14" s="77"/>
      <c r="L14" s="66"/>
      <c r="M14" s="83"/>
      <c r="N14" s="84"/>
    </row>
    <row r="15" spans="1:17" ht="18" customHeight="1">
      <c r="A15" s="139">
        <v>8</v>
      </c>
      <c r="B15" s="134">
        <v>1908446148</v>
      </c>
      <c r="C15" s="134" t="s">
        <v>70</v>
      </c>
      <c r="D15" s="140"/>
      <c r="E15" s="134"/>
      <c r="F15" s="134"/>
      <c r="G15" s="134"/>
      <c r="H15" s="141"/>
      <c r="I15" s="134"/>
      <c r="J15" s="77"/>
      <c r="K15" s="77"/>
      <c r="L15" s="66"/>
      <c r="M15" s="83"/>
      <c r="N15" s="84"/>
    </row>
    <row r="16" spans="1:17" ht="18" customHeight="1">
      <c r="A16" s="137">
        <v>9</v>
      </c>
      <c r="B16" s="134">
        <v>1908446149</v>
      </c>
      <c r="C16" s="143" t="s">
        <v>53</v>
      </c>
      <c r="D16" s="140"/>
      <c r="E16" s="134"/>
      <c r="F16" s="134"/>
      <c r="G16" s="134"/>
      <c r="H16" s="134"/>
      <c r="I16" s="134"/>
      <c r="J16" s="77"/>
      <c r="K16" s="77"/>
      <c r="L16" s="66"/>
      <c r="M16" s="83"/>
      <c r="N16" s="84"/>
    </row>
    <row r="17" spans="1:14" ht="18" customHeight="1">
      <c r="A17" s="139">
        <v>10</v>
      </c>
      <c r="B17" s="134">
        <v>1908446150</v>
      </c>
      <c r="C17" s="134" t="s">
        <v>54</v>
      </c>
      <c r="D17" s="140"/>
      <c r="E17" s="134"/>
      <c r="F17" s="134"/>
      <c r="G17" s="134"/>
      <c r="H17" s="134"/>
      <c r="I17" s="134"/>
      <c r="J17" s="77"/>
      <c r="K17" s="77"/>
      <c r="L17" s="66"/>
      <c r="M17" s="83"/>
      <c r="N17" s="84"/>
    </row>
    <row r="18" spans="1:14" ht="18" customHeight="1">
      <c r="A18" s="137">
        <v>11</v>
      </c>
      <c r="B18" s="134">
        <v>1908446151</v>
      </c>
      <c r="C18" s="134" t="s">
        <v>51</v>
      </c>
      <c r="D18" s="140"/>
      <c r="E18" s="134"/>
      <c r="F18" s="134"/>
      <c r="G18" s="134"/>
      <c r="H18" s="141"/>
      <c r="I18" s="134"/>
      <c r="J18" s="77"/>
      <c r="K18" s="77"/>
      <c r="L18" s="66"/>
      <c r="M18" s="83"/>
      <c r="N18" s="84"/>
    </row>
    <row r="19" spans="1:14" ht="18" customHeight="1" thickBot="1">
      <c r="A19" s="134">
        <v>12</v>
      </c>
      <c r="B19" s="134">
        <v>1908446152</v>
      </c>
      <c r="C19" s="134" t="s">
        <v>45</v>
      </c>
      <c r="D19" s="140"/>
      <c r="E19" s="134"/>
      <c r="F19" s="134"/>
      <c r="G19" s="134"/>
      <c r="H19" s="134"/>
      <c r="I19" s="134"/>
      <c r="J19" s="77"/>
      <c r="K19" s="77"/>
      <c r="L19" s="66"/>
      <c r="M19" s="83"/>
      <c r="N19" s="84"/>
    </row>
    <row r="20" spans="1:14" ht="18" hidden="1" customHeight="1">
      <c r="A20" s="76">
        <v>13</v>
      </c>
      <c r="B20" s="77"/>
      <c r="C20" s="74"/>
      <c r="D20" s="81"/>
      <c r="E20" s="66"/>
      <c r="F20" s="66"/>
      <c r="G20" s="66"/>
      <c r="H20" s="66"/>
      <c r="I20" s="66"/>
      <c r="J20" s="77"/>
      <c r="K20" s="77"/>
      <c r="L20" s="66"/>
      <c r="M20" s="83"/>
      <c r="N20" s="84"/>
    </row>
    <row r="21" spans="1:14" ht="18" hidden="1" customHeight="1">
      <c r="A21" s="80">
        <v>14</v>
      </c>
      <c r="B21" s="85"/>
      <c r="C21" s="66"/>
      <c r="D21" s="81"/>
      <c r="E21" s="66"/>
      <c r="F21" s="66"/>
      <c r="G21" s="66"/>
      <c r="H21" s="66"/>
      <c r="I21" s="66"/>
      <c r="J21" s="77"/>
      <c r="K21" s="77"/>
      <c r="L21" s="66"/>
      <c r="M21" s="83"/>
      <c r="N21" s="84"/>
    </row>
    <row r="22" spans="1:14" ht="18" hidden="1" customHeight="1">
      <c r="A22" s="76">
        <v>15</v>
      </c>
      <c r="B22" s="77"/>
      <c r="C22" s="3"/>
      <c r="D22" s="81"/>
      <c r="E22" s="66"/>
      <c r="F22" s="66"/>
      <c r="G22" s="66"/>
      <c r="H22" s="77"/>
      <c r="I22" s="66"/>
      <c r="J22" s="77"/>
      <c r="K22" s="77"/>
      <c r="L22" s="66"/>
      <c r="M22" s="83"/>
      <c r="N22" s="84"/>
    </row>
    <row r="23" spans="1:14" ht="18" hidden="1" customHeight="1">
      <c r="A23" s="80">
        <v>16</v>
      </c>
      <c r="B23" s="85"/>
      <c r="C23" s="3"/>
      <c r="D23" s="81"/>
      <c r="E23" s="66"/>
      <c r="F23" s="66"/>
      <c r="G23" s="66"/>
      <c r="H23" s="77"/>
      <c r="I23" s="66"/>
      <c r="J23" s="77"/>
      <c r="K23" s="77"/>
      <c r="L23" s="66"/>
      <c r="M23" s="83"/>
      <c r="N23" s="84"/>
    </row>
    <row r="24" spans="1:14" ht="18" hidden="1" customHeight="1">
      <c r="A24" s="76">
        <v>17</v>
      </c>
      <c r="B24" s="77"/>
      <c r="C24" s="66"/>
      <c r="D24" s="81"/>
      <c r="E24" s="66"/>
      <c r="F24" s="66"/>
      <c r="G24" s="66"/>
      <c r="H24" s="77"/>
      <c r="I24" s="66"/>
      <c r="J24" s="77"/>
      <c r="K24" s="77"/>
      <c r="L24" s="66"/>
      <c r="M24" s="83"/>
      <c r="N24" s="84"/>
    </row>
    <row r="25" spans="1:14" ht="18" hidden="1" customHeight="1">
      <c r="A25" s="80">
        <v>18</v>
      </c>
      <c r="B25" s="85"/>
      <c r="C25" s="66"/>
      <c r="D25" s="81"/>
      <c r="E25" s="66"/>
      <c r="F25" s="66"/>
      <c r="G25" s="66"/>
      <c r="H25" s="66"/>
      <c r="I25" s="66"/>
      <c r="J25" s="77"/>
      <c r="K25" s="77"/>
      <c r="L25" s="66"/>
      <c r="M25" s="83"/>
      <c r="N25" s="84"/>
    </row>
    <row r="26" spans="1:14" ht="18" hidden="1" customHeight="1">
      <c r="A26" s="76">
        <v>19</v>
      </c>
      <c r="B26" s="77"/>
      <c r="C26" s="66"/>
      <c r="D26" s="81"/>
      <c r="E26" s="66"/>
      <c r="F26" s="66"/>
      <c r="G26" s="66"/>
      <c r="H26" s="77"/>
      <c r="I26" s="66"/>
      <c r="J26" s="77"/>
      <c r="K26" s="77"/>
      <c r="L26" s="66"/>
      <c r="M26" s="83"/>
      <c r="N26" s="84"/>
    </row>
    <row r="27" spans="1:14" ht="18" hidden="1" customHeight="1">
      <c r="A27" s="86">
        <v>20</v>
      </c>
      <c r="B27" s="87"/>
      <c r="C27" s="67"/>
      <c r="D27" s="81"/>
      <c r="E27" s="67"/>
      <c r="F27" s="60"/>
      <c r="G27" s="67"/>
      <c r="H27" s="67"/>
      <c r="I27" s="66"/>
      <c r="J27" s="66"/>
      <c r="K27" s="66"/>
      <c r="L27" s="66"/>
      <c r="M27" s="83"/>
      <c r="N27" s="84"/>
    </row>
    <row r="28" spans="1:14" ht="18" hidden="1" customHeight="1" thickBot="1">
      <c r="A28" s="86">
        <v>21</v>
      </c>
      <c r="B28" s="87"/>
      <c r="C28" s="67"/>
      <c r="D28" s="60"/>
      <c r="E28" s="67"/>
      <c r="F28" s="60"/>
      <c r="G28" s="66"/>
      <c r="H28" s="66"/>
      <c r="I28" s="66"/>
      <c r="J28" s="66"/>
      <c r="K28" s="66"/>
      <c r="L28" s="66"/>
      <c r="M28" s="83"/>
      <c r="N28" s="84"/>
    </row>
    <row r="29" spans="1:14" s="1" customFormat="1" ht="18" customHeight="1" thickBot="1">
      <c r="A29" s="177" t="s">
        <v>69</v>
      </c>
      <c r="B29" s="178"/>
      <c r="C29" s="179"/>
      <c r="D29" s="68">
        <f t="shared" ref="D29:J29" si="0">SUM(D8:D28)</f>
        <v>0</v>
      </c>
      <c r="E29" s="68">
        <f t="shared" si="0"/>
        <v>0</v>
      </c>
      <c r="F29" s="68">
        <f t="shared" si="0"/>
        <v>0</v>
      </c>
      <c r="G29" s="68">
        <f t="shared" si="0"/>
        <v>0</v>
      </c>
      <c r="H29" s="68">
        <f>SUM(H8:H28)</f>
        <v>0</v>
      </c>
      <c r="I29" s="68">
        <f t="shared" si="0"/>
        <v>0</v>
      </c>
      <c r="J29" s="68">
        <f t="shared" si="0"/>
        <v>0</v>
      </c>
      <c r="K29" s="69"/>
      <c r="L29" s="69">
        <f>SUM(L8:L28)</f>
        <v>0</v>
      </c>
      <c r="M29" s="70">
        <f>SUM(M8:M28)</f>
        <v>0</v>
      </c>
      <c r="N29" s="71"/>
    </row>
    <row r="30" spans="1:14" ht="15.75">
      <c r="A30" s="6"/>
      <c r="B30" s="6"/>
      <c r="C30" s="6"/>
      <c r="D30" s="65"/>
      <c r="F30" s="6"/>
      <c r="G30" s="6"/>
      <c r="H30" s="6"/>
      <c r="I30" s="6"/>
    </row>
    <row r="31" spans="1:14" ht="15.75">
      <c r="A31" s="6"/>
      <c r="B31" s="6"/>
      <c r="C31" s="5"/>
      <c r="D31" s="22"/>
      <c r="F31" s="11"/>
      <c r="G31" s="11"/>
      <c r="H31" s="11"/>
      <c r="I31" s="11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3"/>
      <c r="B37" s="13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3"/>
    <mergeCell ref="A4:N4"/>
    <mergeCell ref="A5:N5"/>
    <mergeCell ref="A6:C6"/>
    <mergeCell ref="D6:H6"/>
  </mergeCells>
  <printOptions horizontalCentered="1"/>
  <pageMargins left="0" right="0" top="0.5" bottom="0.25" header="0" footer="0"/>
  <pageSetup paperSize="9" scale="1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Sales</vt:lpstr>
      <vt:lpstr>Allocatoin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2020-12-16T03:11:41Z</cp:lastPrinted>
  <dcterms:created xsi:type="dcterms:W3CDTF">2007-08-23T12:32:35Z</dcterms:created>
  <dcterms:modified xsi:type="dcterms:W3CDTF">2020-12-16T13:45:02Z</dcterms:modified>
</cp:coreProperties>
</file>