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  <sheet name="Sheet3" sheetId="40" r:id="rId3"/>
  </sheets>
  <calcPr calcId="124519"/>
</workbook>
</file>

<file path=xl/calcChain.xml><?xml version="1.0" encoding="utf-8"?>
<calcChain xmlns="http://schemas.openxmlformats.org/spreadsheetml/2006/main">
  <c r="M35" i="35"/>
  <c r="AR39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7" l="1"/>
  <c r="AR16"/>
  <c r="AR15"/>
  <c r="AR10"/>
  <c r="AR14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S15"/>
  <c r="AT15" s="1"/>
  <c r="AH29"/>
  <c r="AS10"/>
  <c r="AT10" s="1"/>
  <c r="AS16"/>
  <c r="AT16" s="1"/>
  <c r="AD29"/>
  <c r="AO29"/>
  <c r="M37"/>
  <c r="AC29"/>
  <c r="AF7"/>
  <c r="H29" i="33"/>
  <c r="AT11" i="35" l="1"/>
  <c r="M39"/>
  <c r="M40" s="1"/>
  <c r="AR29"/>
  <c r="AF29"/>
  <c r="AS7"/>
  <c r="AS29" s="1"/>
  <c r="M29" i="33"/>
  <c r="L29"/>
  <c r="J29"/>
  <c r="I29"/>
  <c r="G29"/>
  <c r="F29"/>
  <c r="E29"/>
  <c r="D29"/>
  <c r="AT7" i="35" l="1"/>
  <c r="AT29" s="1"/>
</calcChain>
</file>

<file path=xl/sharedStrings.xml><?xml version="1.0" encoding="utf-8"?>
<sst xmlns="http://schemas.openxmlformats.org/spreadsheetml/2006/main" count="151" uniqueCount="124">
  <si>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</si>
  <si>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</si>
  <si>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</si>
  <si>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</si>
  <si>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</si>
  <si>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</si>
  <si>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</si>
  <si>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</si>
  <si>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</si>
  <si>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</si>
  <si>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</si>
  <si>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</si>
  <si>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</si>
  <si>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</si>
  <si>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</si>
  <si>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</si>
  <si>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</si>
  <si>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</si>
  <si>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</si>
  <si>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</si>
  <si>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</si>
  <si>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</si>
  <si>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</si>
  <si>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</si>
  <si>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</si>
  <si>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</si>
  <si>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</si>
  <si>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</si>
  <si>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</si>
  <si>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</si>
  <si>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</si>
  <si>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</si>
  <si>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</si>
  <si>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</si>
  <si>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</si>
  <si>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</si>
  <si>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</si>
  <si>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</si>
  <si>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</si>
  <si>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</si>
  <si>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</si>
  <si>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</si>
  <si>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</si>
  <si>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</si>
  <si>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</si>
  <si>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</si>
  <si>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</si>
  <si>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</si>
  <si>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</si>
  <si>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</si>
  <si>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</si>
  <si>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</si>
  <si>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</si>
  <si>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</si>
  <si>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</si>
  <si>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</si>
  <si>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</si>
  <si>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</si>
  <si>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</si>
  <si>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</si>
  <si>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</si>
  <si>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</si>
  <si>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</si>
  <si>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</si>
  <si>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</si>
  <si>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</si>
  <si>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</si>
  <si>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</si>
  <si>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</si>
  <si>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</si>
  <si>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</si>
  <si>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</si>
  <si>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</si>
  <si>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</si>
  <si>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</si>
  <si>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</si>
  <si>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</si>
  <si>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</si>
  <si>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</si>
  <si>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</si>
  <si>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</si>
  <si>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</si>
  <si>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</si>
  <si>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</si>
  <si>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</si>
  <si>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</si>
  <si>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16.12.2020</t>
  </si>
  <si>
    <t>20.12.2020</t>
  </si>
  <si>
    <t>Daffodils</t>
  </si>
  <si>
    <t>Guar. Bank Name:</t>
  </si>
  <si>
    <t>Business nature:</t>
  </si>
  <si>
    <t>Trade License No</t>
  </si>
  <si>
    <t>TIN Number</t>
  </si>
  <si>
    <t>Guar. Bank Account No</t>
  </si>
  <si>
    <t>NID :</t>
  </si>
  <si>
    <t>Master SIM No :</t>
  </si>
  <si>
    <t>E-TIN:</t>
  </si>
  <si>
    <t>Old Distributor Code:</t>
  </si>
  <si>
    <t>VAT Registration No :</t>
  </si>
  <si>
    <t>550, Kanaikhali,Natore</t>
  </si>
  <si>
    <t>City Bank</t>
  </si>
  <si>
    <t>Natore</t>
  </si>
  <si>
    <t>Hallo Daffodils</t>
  </si>
  <si>
    <t>Asif M Omi</t>
  </si>
  <si>
    <t xml:space="preserve">DD Name: </t>
  </si>
  <si>
    <t xml:space="preserve">Office Address: </t>
  </si>
  <si>
    <t xml:space="preserve">Bank Name: </t>
  </si>
  <si>
    <t xml:space="preserve">Branch Name: </t>
  </si>
  <si>
    <t xml:space="preserve">Account No: </t>
  </si>
  <si>
    <t xml:space="preserve">Account Name: </t>
  </si>
  <si>
    <t xml:space="preserve">C. P. Phone Number (Distributor): </t>
  </si>
  <si>
    <t xml:space="preserve">Bank Guar. Amount: </t>
  </si>
  <si>
    <r>
      <t>Contact Number</t>
    </r>
    <r>
      <rPr>
        <sz val="12"/>
        <color rgb="FF1F497D"/>
        <rFont val="Arial"/>
        <family val="2"/>
      </rPr>
      <t xml:space="preserve"> (Bank)</t>
    </r>
    <r>
      <rPr>
        <sz val="12"/>
        <color rgb="FF17375E"/>
        <rFont val="Arial"/>
        <family val="2"/>
      </rPr>
      <t xml:space="preserve">: </t>
    </r>
  </si>
  <si>
    <r>
      <t xml:space="preserve">Contact Person </t>
    </r>
    <r>
      <rPr>
        <sz val="12"/>
        <color rgb="FF1F497D"/>
        <rFont val="Arial"/>
        <family val="2"/>
      </rPr>
      <t xml:space="preserve">name </t>
    </r>
    <r>
      <rPr>
        <sz val="12"/>
        <color rgb="FF17375E"/>
        <rFont val="Arial"/>
        <family val="2"/>
      </rPr>
      <t xml:space="preserve">(Distributor): </t>
    </r>
  </si>
  <si>
    <r>
      <t>Email</t>
    </r>
    <r>
      <rPr>
        <sz val="12"/>
        <color rgb="FF1F497D"/>
        <rFont val="Arial"/>
        <family val="2"/>
      </rPr>
      <t xml:space="preserve"> (Distributor)</t>
    </r>
    <r>
      <rPr>
        <sz val="12"/>
        <color rgb="FF17375E"/>
        <rFont val="Arial"/>
        <family val="2"/>
      </rPr>
      <t xml:space="preserve">: </t>
    </r>
  </si>
  <si>
    <r>
      <t>Bank Guar. Expiry</t>
    </r>
    <r>
      <rPr>
        <sz val="12"/>
        <color rgb="FF1F497D"/>
        <rFont val="Arial"/>
        <family val="2"/>
      </rPr>
      <t xml:space="preserve"> date</t>
    </r>
    <r>
      <rPr>
        <sz val="12"/>
        <color rgb="FF17375E"/>
        <rFont val="Arial"/>
        <family val="2"/>
      </rPr>
      <t xml:space="preserve">: </t>
    </r>
  </si>
  <si>
    <t>hellodaffodilsbl@gmailcom</t>
  </si>
  <si>
    <t>2020-00486</t>
  </si>
  <si>
    <t>550 Kanaikhali,Natore</t>
  </si>
  <si>
    <t>550, Kanaikhali, Natore</t>
  </si>
  <si>
    <t>22.12.2020</t>
  </si>
  <si>
    <t>Date: 23-12-2020</t>
  </si>
  <si>
    <t>Date :24-12-2020</t>
  </si>
  <si>
    <t>23.12.2020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</si>
</sst>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17375E"/>
      <name val="Arial"/>
      <family val="2"/>
    </font>
    <font>
      <sz val="12"/>
      <color rgb="FF1F497D"/>
      <name val="Arial"/>
      <family val="2"/>
    </font>
    <font>
      <b/>
      <i/>
      <sz val="2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21" borderId="1" xfId="0" applyFont="1" applyFill="1" applyBorder="1"/>
    <xf numFmtId="0" fontId="19" fillId="21" borderId="1" xfId="0" applyFont="1" applyFill="1" applyBorder="1" applyAlignment="1">
      <alignment horizontal="left" vertical="center"/>
    </xf>
    <xf numFmtId="1" fontId="19" fillId="21" borderId="1" xfId="0" applyNumberFormat="1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20" borderId="45" xfId="0" applyFont="1" applyFill="1" applyBorder="1" applyAlignment="1">
      <alignment horizontal="center"/>
    </xf>
    <xf numFmtId="0" fontId="21" fillId="20" borderId="0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0" workbookViewId="0">
      <selection activeCell="AC34" sqref="AC34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8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61" t="s">
        <v>55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</row>
    <row r="2" spans="1:56" ht="21" thickBot="1">
      <c r="A2" s="162" t="s">
        <v>118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</row>
    <row r="3" spans="1:56" ht="18.75">
      <c r="A3" s="163" t="s">
        <v>121</v>
      </c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</row>
    <row r="4" spans="1:56" ht="15">
      <c r="A4" s="166" t="s">
        <v>57</v>
      </c>
      <c r="B4" s="166"/>
      <c r="C4" s="167"/>
      <c r="D4" s="167"/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150">
        <v>890</v>
      </c>
      <c r="L4" s="150">
        <v>300</v>
      </c>
      <c r="M4" s="166">
        <v>0</v>
      </c>
      <c r="N4" s="166"/>
      <c r="O4" s="150">
        <v>1380</v>
      </c>
      <c r="P4" s="150">
        <v>2010</v>
      </c>
      <c r="Q4" s="88">
        <v>0</v>
      </c>
      <c r="R4" s="88">
        <v>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6" t="s">
        <v>74</v>
      </c>
      <c r="B5" s="166"/>
      <c r="C5" s="167"/>
      <c r="D5" s="167"/>
      <c r="E5" s="88"/>
      <c r="F5" s="88"/>
      <c r="G5" s="88"/>
      <c r="H5" s="88"/>
      <c r="I5" s="88"/>
      <c r="J5" s="88"/>
      <c r="K5" s="150">
        <v>0</v>
      </c>
      <c r="L5" s="150"/>
      <c r="M5" s="150">
        <v>0</v>
      </c>
      <c r="N5" s="150"/>
      <c r="O5" s="150">
        <v>0</v>
      </c>
      <c r="P5" s="150">
        <v>0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9" t="s">
        <v>40</v>
      </c>
      <c r="B6" s="90" t="s">
        <v>54</v>
      </c>
      <c r="C6" s="91" t="s">
        <v>0</v>
      </c>
      <c r="D6" s="92" t="s">
        <v>1</v>
      </c>
      <c r="E6" s="92" t="s">
        <v>25</v>
      </c>
      <c r="F6" s="93" t="s">
        <v>36</v>
      </c>
      <c r="G6" s="92" t="s">
        <v>27</v>
      </c>
      <c r="H6" s="93" t="s">
        <v>2</v>
      </c>
      <c r="I6" s="93" t="s">
        <v>24</v>
      </c>
      <c r="J6" s="94" t="s">
        <v>39</v>
      </c>
      <c r="K6" s="95" t="s">
        <v>21</v>
      </c>
      <c r="L6" s="93" t="s">
        <v>28</v>
      </c>
      <c r="M6" s="96" t="s">
        <v>22</v>
      </c>
      <c r="N6" s="93" t="s">
        <v>30</v>
      </c>
      <c r="O6" s="96" t="s">
        <v>38</v>
      </c>
      <c r="P6" s="97" t="s">
        <v>31</v>
      </c>
      <c r="Q6" s="91" t="s">
        <v>37</v>
      </c>
      <c r="R6" s="92" t="s">
        <v>35</v>
      </c>
      <c r="S6" s="98" t="s">
        <v>3</v>
      </c>
      <c r="T6" s="98" t="s">
        <v>26</v>
      </c>
      <c r="U6" s="98" t="s">
        <v>42</v>
      </c>
      <c r="V6" s="99" t="s">
        <v>33</v>
      </c>
      <c r="W6" s="100" t="s">
        <v>4</v>
      </c>
      <c r="X6" s="100" t="s">
        <v>5</v>
      </c>
      <c r="Y6" s="100" t="s">
        <v>6</v>
      </c>
      <c r="Z6" s="100" t="s">
        <v>7</v>
      </c>
      <c r="AA6" s="100" t="s">
        <v>8</v>
      </c>
      <c r="AB6" s="100" t="s">
        <v>9</v>
      </c>
      <c r="AC6" s="101" t="s">
        <v>75</v>
      </c>
      <c r="AD6" s="92" t="s">
        <v>10</v>
      </c>
      <c r="AE6" s="102" t="s">
        <v>12</v>
      </c>
      <c r="AF6" s="103" t="s">
        <v>11</v>
      </c>
      <c r="AG6" s="102" t="s">
        <v>20</v>
      </c>
      <c r="AH6" s="103" t="s">
        <v>13</v>
      </c>
      <c r="AI6" s="103" t="s">
        <v>18</v>
      </c>
      <c r="AJ6" s="98" t="s">
        <v>15</v>
      </c>
      <c r="AK6" s="98" t="s">
        <v>16</v>
      </c>
      <c r="AL6" s="98" t="s">
        <v>41</v>
      </c>
      <c r="AM6" s="98" t="s">
        <v>29</v>
      </c>
      <c r="AN6" s="98" t="s">
        <v>23</v>
      </c>
      <c r="AO6" s="98" t="s">
        <v>76</v>
      </c>
      <c r="AP6" s="99" t="s">
        <v>43</v>
      </c>
      <c r="AQ6" s="104" t="s">
        <v>34</v>
      </c>
      <c r="AR6" s="105" t="s">
        <v>14</v>
      </c>
      <c r="AS6" s="106" t="s">
        <v>17</v>
      </c>
      <c r="AT6" s="107" t="s">
        <v>19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46</v>
      </c>
      <c r="D7" s="40">
        <v>26733</v>
      </c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>
        <v>160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28173</v>
      </c>
      <c r="AD7" s="7">
        <f t="shared" ref="AD7:AD28" si="0">D7*1</f>
        <v>26733</v>
      </c>
      <c r="AE7" s="8">
        <f t="shared" ref="AE7:AE28" si="1">D7*2.75%</f>
        <v>735.15750000000003</v>
      </c>
      <c r="AF7" s="8">
        <f t="shared" ref="AF7:AF28" si="2">AD7*0.95%</f>
        <v>253.96349999999998</v>
      </c>
      <c r="AG7" s="8">
        <f>SUM(E7*999+F7*499+G7*75+H7*50+I7*30+K7*20+L7*19+M7*10+P7*9+N7*10+J7*29+R7*4+Q7*5+O7*9)*2.8%</f>
        <v>40.319999999999993</v>
      </c>
      <c r="AH7" s="8">
        <f t="shared" ref="AH7:AH28" si="3">SUM(E7*999+F7*499+G7*75+H7*50+I7*30+J7*29+K7*20+L7*19+M7*10+N7*10+O7*9+P7*9+Q7*5+R7*4)*0.95%</f>
        <v>13.68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8">
        <f>SUM(D7:P7)*2.75%</f>
        <v>739.5575</v>
      </c>
      <c r="AP7" s="57"/>
      <c r="AQ7" s="58">
        <v>188</v>
      </c>
      <c r="AR7" s="26">
        <f>AC7-AE7-AG7-AJ7-AK7-AL7-AM7-AN7-AP7-AQ7</f>
        <v>27209.522499999999</v>
      </c>
      <c r="AS7" s="51">
        <f t="shared" ref="AS7:AS19" si="4">AF7+AH7+AI7</f>
        <v>267.64349999999996</v>
      </c>
      <c r="AT7" s="152">
        <f t="shared" ref="AT7:AT19" si="5">AS7-AQ7-AN7</f>
        <v>79.64349999999996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47</v>
      </c>
      <c r="D8" s="45">
        <v>18000</v>
      </c>
      <c r="E8" s="46"/>
      <c r="F8" s="45"/>
      <c r="G8" s="46"/>
      <c r="H8" s="46"/>
      <c r="I8" s="46"/>
      <c r="J8" s="46"/>
      <c r="K8" s="46">
        <v>50</v>
      </c>
      <c r="L8" s="46"/>
      <c r="M8" s="46"/>
      <c r="N8" s="46"/>
      <c r="O8" s="46"/>
      <c r="P8" s="46">
        <v>130</v>
      </c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55">
        <f t="shared" ref="AC8:AC28" si="6">D8*1+E8*999+F8*499+G8*75+H8*50+I8*30+K8*20+L8*19+M8*10+P8*9+N8*10+J8*29+S8*191+V8*4744+W8*110+X8*450+Y8*110+Z8*110+AA8*200+AB8*182+U8*30+T8*350+R8*4+Q8*5+O8*9</f>
        <v>20170</v>
      </c>
      <c r="AD8" s="148">
        <f t="shared" si="0"/>
        <v>18000</v>
      </c>
      <c r="AE8" s="18">
        <f t="shared" si="1"/>
        <v>495</v>
      </c>
      <c r="AF8" s="18">
        <f t="shared" si="2"/>
        <v>171</v>
      </c>
      <c r="AG8" s="8">
        <f t="shared" ref="AG8:AG28" si="7">SUM(E8*999+F8*499+G8*75+H8*50+I8*30+K8*20+L8*19+M8*10+P8*9+N8*10+J8*29+R8*4+Q8*5+O8*9)*2.75%</f>
        <v>59.674999999999997</v>
      </c>
      <c r="AH8" s="18">
        <f t="shared" si="3"/>
        <v>20.614999999999998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8">
        <f t="shared" ref="AO8:AO18" si="9">SUM(D8:P8)*2.75%</f>
        <v>499.95</v>
      </c>
      <c r="AP8" s="3"/>
      <c r="AQ8" s="58">
        <v>146</v>
      </c>
      <c r="AR8" s="26">
        <f t="shared" ref="AR8:AR28" si="10">AC8-AE8-AG8-AJ8-AK8-AL8-AM8-AN8-AP8-AQ8</f>
        <v>19469.325000000001</v>
      </c>
      <c r="AS8" s="52">
        <f t="shared" si="4"/>
        <v>191.61500000000001</v>
      </c>
      <c r="AT8" s="153">
        <f t="shared" si="5"/>
        <v>45.615000000000009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48</v>
      </c>
      <c r="D9" s="45">
        <v>10695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>
        <v>100</v>
      </c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5">
        <f t="shared" si="6"/>
        <v>11595</v>
      </c>
      <c r="AD9" s="148">
        <f t="shared" si="0"/>
        <v>10695</v>
      </c>
      <c r="AE9" s="18">
        <f t="shared" si="1"/>
        <v>294.11250000000001</v>
      </c>
      <c r="AF9" s="18">
        <f t="shared" si="2"/>
        <v>101.60249999999999</v>
      </c>
      <c r="AG9" s="8">
        <f t="shared" si="7"/>
        <v>24.75</v>
      </c>
      <c r="AH9" s="18">
        <f t="shared" si="3"/>
        <v>8.5499999999999989</v>
      </c>
      <c r="AI9" s="18">
        <f t="shared" si="8"/>
        <v>0</v>
      </c>
      <c r="AJ9" s="9"/>
      <c r="AK9" s="9"/>
      <c r="AL9" s="9"/>
      <c r="AM9" s="9"/>
      <c r="AN9" s="16">
        <v>0</v>
      </c>
      <c r="AO9" s="108">
        <f t="shared" si="9"/>
        <v>296.86250000000001</v>
      </c>
      <c r="AP9" s="3"/>
      <c r="AQ9" s="58">
        <v>75</v>
      </c>
      <c r="AR9" s="26">
        <f t="shared" si="10"/>
        <v>11201.137500000001</v>
      </c>
      <c r="AS9" s="52">
        <f t="shared" si="4"/>
        <v>110.15249999999999</v>
      </c>
      <c r="AT9" s="153">
        <f t="shared" si="5"/>
        <v>35.152499999999989</v>
      </c>
      <c r="AU9" s="6"/>
      <c r="AV9" s="12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49</v>
      </c>
      <c r="D10" s="45">
        <v>13124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55">
        <f t="shared" si="6"/>
        <v>13124</v>
      </c>
      <c r="AD10" s="148">
        <f>D10*1</f>
        <v>13124</v>
      </c>
      <c r="AE10" s="18">
        <f>D10*2.75%</f>
        <v>360.91</v>
      </c>
      <c r="AF10" s="18">
        <f>AD10*0.95%</f>
        <v>124.678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8">
        <f t="shared" si="9"/>
        <v>360.91</v>
      </c>
      <c r="AP10" s="3"/>
      <c r="AQ10" s="58">
        <v>93</v>
      </c>
      <c r="AR10" s="26">
        <f t="shared" si="10"/>
        <v>12670.09</v>
      </c>
      <c r="AS10" s="52">
        <f>AF10+AH10+AI10</f>
        <v>124.678</v>
      </c>
      <c r="AT10" s="153">
        <f>AS10-AQ10-AN10</f>
        <v>31.677999999999997</v>
      </c>
      <c r="AU10" s="6"/>
      <c r="AV10" s="12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77</v>
      </c>
      <c r="D11" s="45">
        <v>23027</v>
      </c>
      <c r="E11" s="46"/>
      <c r="F11" s="45"/>
      <c r="G11" s="46"/>
      <c r="H11" s="46"/>
      <c r="I11" s="46"/>
      <c r="J11" s="46"/>
      <c r="K11" s="46">
        <v>200</v>
      </c>
      <c r="L11" s="46"/>
      <c r="M11" s="46"/>
      <c r="N11" s="46"/>
      <c r="O11" s="154"/>
      <c r="P11" s="46">
        <v>200</v>
      </c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55">
        <f t="shared" si="6"/>
        <v>28827</v>
      </c>
      <c r="AD11" s="148">
        <f t="shared" si="0"/>
        <v>23027</v>
      </c>
      <c r="AE11" s="18">
        <f t="shared" si="1"/>
        <v>633.24249999999995</v>
      </c>
      <c r="AF11" s="18">
        <f t="shared" si="2"/>
        <v>218.75649999999999</v>
      </c>
      <c r="AG11" s="8">
        <f t="shared" si="7"/>
        <v>159.5</v>
      </c>
      <c r="AH11" s="18">
        <f t="shared" si="3"/>
        <v>55.1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8">
        <f t="shared" si="9"/>
        <v>644.24249999999995</v>
      </c>
      <c r="AP11" s="3"/>
      <c r="AQ11" s="58">
        <v>204</v>
      </c>
      <c r="AR11" s="26">
        <f t="shared" si="10"/>
        <v>27830.2575</v>
      </c>
      <c r="AS11" s="52">
        <f t="shared" si="4"/>
        <v>273.85649999999998</v>
      </c>
      <c r="AT11" s="153">
        <f t="shared" si="5"/>
        <v>69.856499999999983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45</v>
      </c>
      <c r="D12" s="45">
        <v>10071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>
        <v>100</v>
      </c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55">
        <f t="shared" si="6"/>
        <v>10971</v>
      </c>
      <c r="AD12" s="148">
        <f>D12*1</f>
        <v>10071</v>
      </c>
      <c r="AE12" s="18">
        <f>D12*2.75%</f>
        <v>276.95249999999999</v>
      </c>
      <c r="AF12" s="18">
        <f>AD12*0.95%</f>
        <v>95.674499999999995</v>
      </c>
      <c r="AG12" s="8">
        <f t="shared" si="7"/>
        <v>24.75</v>
      </c>
      <c r="AH12" s="18">
        <f t="shared" si="3"/>
        <v>8.5499999999999989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8">
        <f t="shared" si="9"/>
        <v>279.70249999999999</v>
      </c>
      <c r="AP12" s="3"/>
      <c r="AQ12" s="58">
        <v>149</v>
      </c>
      <c r="AR12" s="26">
        <f t="shared" si="10"/>
        <v>10520.297500000001</v>
      </c>
      <c r="AS12" s="52">
        <f>AF12+AH12+AI12</f>
        <v>104.22449999999999</v>
      </c>
      <c r="AT12" s="153">
        <f>AS12-AQ12-AN12</f>
        <v>-44.775500000000008</v>
      </c>
      <c r="AU12" s="6"/>
      <c r="AV12" s="12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51</v>
      </c>
      <c r="D13" s="45">
        <v>20580</v>
      </c>
      <c r="E13" s="46"/>
      <c r="F13" s="45"/>
      <c r="G13" s="46"/>
      <c r="H13" s="46"/>
      <c r="I13" s="46"/>
      <c r="J13" s="46"/>
      <c r="K13" s="46">
        <v>70</v>
      </c>
      <c r="L13" s="46"/>
      <c r="M13" s="46"/>
      <c r="N13" s="46"/>
      <c r="O13" s="46"/>
      <c r="P13" s="46">
        <v>90</v>
      </c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55">
        <f t="shared" si="6"/>
        <v>22790</v>
      </c>
      <c r="AD13" s="148">
        <f t="shared" si="0"/>
        <v>20580</v>
      </c>
      <c r="AE13" s="18">
        <f t="shared" si="1"/>
        <v>565.95000000000005</v>
      </c>
      <c r="AF13" s="18">
        <f t="shared" si="2"/>
        <v>195.51</v>
      </c>
      <c r="AG13" s="8">
        <f t="shared" si="7"/>
        <v>60.774999999999999</v>
      </c>
      <c r="AH13" s="18">
        <f t="shared" si="3"/>
        <v>20.995000000000001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8">
        <f t="shared" si="9"/>
        <v>570.35</v>
      </c>
      <c r="AP13" s="3"/>
      <c r="AQ13" s="58">
        <v>200</v>
      </c>
      <c r="AR13" s="26">
        <f t="shared" si="10"/>
        <v>21963.274999999998</v>
      </c>
      <c r="AS13" s="52">
        <f t="shared" si="4"/>
        <v>216.505</v>
      </c>
      <c r="AT13" s="153">
        <f>AS13-AQ13-AN13</f>
        <v>16.504999999999995</v>
      </c>
      <c r="AU13" s="6"/>
      <c r="AV13" s="12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69</v>
      </c>
      <c r="D14" s="45">
        <v>10792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55">
        <f t="shared" si="6"/>
        <v>10792</v>
      </c>
      <c r="AD14" s="148">
        <f t="shared" si="0"/>
        <v>10792</v>
      </c>
      <c r="AE14" s="18">
        <f t="shared" si="1"/>
        <v>296.78000000000003</v>
      </c>
      <c r="AF14" s="18">
        <f t="shared" si="2"/>
        <v>102.524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8">
        <f t="shared" si="9"/>
        <v>296.78000000000003</v>
      </c>
      <c r="AP14" s="3"/>
      <c r="AQ14" s="58">
        <v>120</v>
      </c>
      <c r="AR14" s="26">
        <f t="shared" si="10"/>
        <v>10375.219999999999</v>
      </c>
      <c r="AS14" s="52">
        <f t="shared" si="4"/>
        <v>102.524</v>
      </c>
      <c r="AT14" s="151">
        <f t="shared" si="5"/>
        <v>-17.475999999999999</v>
      </c>
      <c r="AU14" s="6"/>
      <c r="AV14" s="12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52</v>
      </c>
      <c r="D15" s="45">
        <v>8748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55">
        <f t="shared" si="6"/>
        <v>8748</v>
      </c>
      <c r="AD15" s="148">
        <f t="shared" si="0"/>
        <v>8748</v>
      </c>
      <c r="AE15" s="18">
        <f t="shared" si="1"/>
        <v>240.57</v>
      </c>
      <c r="AF15" s="18">
        <f t="shared" si="2"/>
        <v>83.105999999999995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8">
        <f t="shared" si="9"/>
        <v>240.57</v>
      </c>
      <c r="AP15" s="3"/>
      <c r="AQ15" s="58">
        <v>72</v>
      </c>
      <c r="AR15" s="26">
        <f t="shared" si="10"/>
        <v>8435.43</v>
      </c>
      <c r="AS15" s="52">
        <f>AF15+AH15+AI15</f>
        <v>83.105999999999995</v>
      </c>
      <c r="AT15" s="153">
        <f>AS15-AQ15-AN15</f>
        <v>11.105999999999995</v>
      </c>
      <c r="AU15" s="6"/>
      <c r="AV15" s="120"/>
      <c r="AW15" s="119"/>
      <c r="AX15" s="11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53</v>
      </c>
      <c r="D16" s="45">
        <v>10509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55">
        <f t="shared" si="6"/>
        <v>10509</v>
      </c>
      <c r="AD16" s="148">
        <f t="shared" si="0"/>
        <v>10509</v>
      </c>
      <c r="AE16" s="18">
        <f t="shared" si="1"/>
        <v>288.9975</v>
      </c>
      <c r="AF16" s="18">
        <f t="shared" si="2"/>
        <v>99.835499999999996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8">
        <f t="shared" si="9"/>
        <v>288.9975</v>
      </c>
      <c r="AP16" s="3"/>
      <c r="AQ16" s="58">
        <v>110</v>
      </c>
      <c r="AR16" s="26">
        <f>AC16-AE16-AG16-AJ16-AK16-AL16-AM16-AN16-AP16-AQ16</f>
        <v>10110.002500000001</v>
      </c>
      <c r="AS16" s="52">
        <f t="shared" si="4"/>
        <v>99.835499999999996</v>
      </c>
      <c r="AT16" s="153">
        <f t="shared" si="5"/>
        <v>-10.164500000000004</v>
      </c>
      <c r="AU16" s="6"/>
      <c r="AV16" s="12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50</v>
      </c>
      <c r="D17" s="45">
        <v>12745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55">
        <f t="shared" si="6"/>
        <v>12745</v>
      </c>
      <c r="AD17" s="148">
        <f>D17*1</f>
        <v>12745</v>
      </c>
      <c r="AE17" s="18">
        <f>D17*2.75%</f>
        <v>350.48750000000001</v>
      </c>
      <c r="AF17" s="18">
        <f>AD17*0.95%</f>
        <v>121.0775</v>
      </c>
      <c r="AG17" s="8">
        <f t="shared" si="7"/>
        <v>0</v>
      </c>
      <c r="AH17" s="18">
        <f t="shared" si="3"/>
        <v>0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8">
        <f t="shared" si="9"/>
        <v>350.48750000000001</v>
      </c>
      <c r="AP17" s="3"/>
      <c r="AQ17" s="58">
        <v>95</v>
      </c>
      <c r="AR17" s="26">
        <f>AC17-AE17-AG17-AJ17-AK17-AL17-AM17-AN17-AP17-AQ17</f>
        <v>12299.512500000001</v>
      </c>
      <c r="AS17" s="52">
        <f>AF17+AH17+AI17</f>
        <v>121.0775</v>
      </c>
      <c r="AT17" s="153">
        <f>AS17-AQ17-AN17</f>
        <v>26.077500000000001</v>
      </c>
      <c r="AU17" s="6"/>
      <c r="AV17" s="12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44</v>
      </c>
      <c r="D18" s="45">
        <v>8124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55">
        <f t="shared" si="6"/>
        <v>8124</v>
      </c>
      <c r="AD18" s="148">
        <f>D18*1</f>
        <v>8124</v>
      </c>
      <c r="AE18" s="18">
        <f>D18*2.75%</f>
        <v>223.41</v>
      </c>
      <c r="AF18" s="18">
        <f>AD18*0.95%</f>
        <v>77.177999999999997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8">
        <f t="shared" si="9"/>
        <v>223.41</v>
      </c>
      <c r="AP18" s="3"/>
      <c r="AQ18" s="58">
        <v>100</v>
      </c>
      <c r="AR18" s="26">
        <f t="shared" si="10"/>
        <v>7800.59</v>
      </c>
      <c r="AS18" s="52">
        <f>AF18+AH18+AI18</f>
        <v>77.177999999999997</v>
      </c>
      <c r="AT18" s="153">
        <f>AS18-AQ18-AN18</f>
        <v>-22.822000000000003</v>
      </c>
      <c r="AU18" s="6"/>
      <c r="AV18" s="12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55">
        <f t="shared" si="6"/>
        <v>0</v>
      </c>
      <c r="AD19" s="14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55">
        <f t="shared" si="6"/>
        <v>0</v>
      </c>
      <c r="AD20" s="14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55">
        <f t="shared" si="6"/>
        <v>0</v>
      </c>
      <c r="AD21" s="14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55">
        <f t="shared" si="6"/>
        <v>0</v>
      </c>
      <c r="AD22" s="14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55">
        <f t="shared" si="6"/>
        <v>0</v>
      </c>
      <c r="AD23" s="14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55">
        <f t="shared" si="6"/>
        <v>0</v>
      </c>
      <c r="AD24" s="14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8"/>
      <c r="AK24" s="148"/>
      <c r="AL24" s="19"/>
      <c r="AM24" s="19"/>
      <c r="AN24" s="16">
        <v>0</v>
      </c>
      <c r="AO24" s="10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55">
        <f t="shared" si="6"/>
        <v>0</v>
      </c>
      <c r="AD25" s="14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55">
        <f t="shared" si="6"/>
        <v>0</v>
      </c>
      <c r="AD26" s="14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55">
        <f t="shared" si="6"/>
        <v>0</v>
      </c>
      <c r="AD27" s="14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8" t="s">
        <v>58</v>
      </c>
      <c r="B29" s="169"/>
      <c r="C29" s="169"/>
      <c r="D29" s="110">
        <f t="shared" ref="D29:AT29" si="13">SUM(D7:D28)</f>
        <v>173148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 t="shared" si="13"/>
        <v>320</v>
      </c>
      <c r="L29" s="110">
        <f t="shared" si="13"/>
        <v>0</v>
      </c>
      <c r="M29" s="110">
        <f t="shared" si="13"/>
        <v>0</v>
      </c>
      <c r="N29" s="110">
        <f t="shared" si="13"/>
        <v>0</v>
      </c>
      <c r="O29" s="110">
        <f t="shared" si="13"/>
        <v>0</v>
      </c>
      <c r="P29" s="110">
        <f t="shared" si="13"/>
        <v>780</v>
      </c>
      <c r="Q29" s="110">
        <f t="shared" si="13"/>
        <v>0</v>
      </c>
      <c r="R29" s="110">
        <f t="shared" si="13"/>
        <v>0</v>
      </c>
      <c r="S29" s="110">
        <f t="shared" si="13"/>
        <v>0</v>
      </c>
      <c r="T29" s="110">
        <f t="shared" si="13"/>
        <v>0</v>
      </c>
      <c r="U29" s="110">
        <f t="shared" si="13"/>
        <v>0</v>
      </c>
      <c r="V29" s="110">
        <f t="shared" si="13"/>
        <v>0</v>
      </c>
      <c r="W29" s="110">
        <f t="shared" si="13"/>
        <v>0</v>
      </c>
      <c r="X29" s="110">
        <f t="shared" si="13"/>
        <v>0</v>
      </c>
      <c r="Y29" s="110">
        <f t="shared" si="13"/>
        <v>0</v>
      </c>
      <c r="Z29" s="110">
        <f t="shared" si="13"/>
        <v>0</v>
      </c>
      <c r="AA29" s="110">
        <f t="shared" si="13"/>
        <v>0</v>
      </c>
      <c r="AB29" s="110">
        <f t="shared" si="13"/>
        <v>0</v>
      </c>
      <c r="AC29" s="111">
        <f t="shared" si="13"/>
        <v>186568</v>
      </c>
      <c r="AD29" s="111">
        <f t="shared" si="13"/>
        <v>173148</v>
      </c>
      <c r="AE29" s="111">
        <f t="shared" si="13"/>
        <v>4761.5700000000006</v>
      </c>
      <c r="AF29" s="111">
        <f t="shared" si="13"/>
        <v>1644.9059999999999</v>
      </c>
      <c r="AG29" s="111">
        <f t="shared" si="13"/>
        <v>369.77</v>
      </c>
      <c r="AH29" s="111">
        <f t="shared" si="13"/>
        <v>127.49</v>
      </c>
      <c r="AI29" s="111">
        <f t="shared" si="13"/>
        <v>0</v>
      </c>
      <c r="AJ29" s="111">
        <f t="shared" si="13"/>
        <v>0</v>
      </c>
      <c r="AK29" s="111">
        <f t="shared" si="13"/>
        <v>0</v>
      </c>
      <c r="AL29" s="111">
        <f t="shared" si="13"/>
        <v>0</v>
      </c>
      <c r="AM29" s="111">
        <f t="shared" si="13"/>
        <v>0</v>
      </c>
      <c r="AN29" s="111">
        <f t="shared" si="13"/>
        <v>0</v>
      </c>
      <c r="AO29" s="112">
        <f>SUM(AO7:AO28)</f>
        <v>4791.8200000000006</v>
      </c>
      <c r="AP29" s="111">
        <f t="shared" si="13"/>
        <v>0</v>
      </c>
      <c r="AQ29" s="113">
        <f t="shared" si="13"/>
        <v>1552</v>
      </c>
      <c r="AR29" s="114">
        <f>SUM(AR7:AR28)</f>
        <v>179884.65999999997</v>
      </c>
      <c r="AS29" s="114">
        <f>SUM(AS7:AS28)</f>
        <v>1772.3959999999997</v>
      </c>
      <c r="AT29" s="114">
        <f t="shared" si="13"/>
        <v>220.3959999999999</v>
      </c>
      <c r="AU29" s="115"/>
      <c r="AV29" s="115"/>
      <c r="AW29" s="121"/>
      <c r="AX29" s="121"/>
      <c r="AY29" s="121"/>
      <c r="AZ29" s="121"/>
      <c r="BA29" s="121"/>
      <c r="BB29" s="121"/>
      <c r="BC29" s="121"/>
      <c r="BD29" s="121"/>
    </row>
    <row r="30" spans="1:56" ht="15.75" thickBot="1">
      <c r="A30" s="170" t="s">
        <v>56</v>
      </c>
      <c r="B30" s="171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570</v>
      </c>
      <c r="L30" s="35">
        <f t="shared" ref="L30:P30" si="15">L4+L5-L29</f>
        <v>300</v>
      </c>
      <c r="M30" s="35">
        <f t="shared" si="15"/>
        <v>0</v>
      </c>
      <c r="N30" s="35">
        <f t="shared" si="15"/>
        <v>0</v>
      </c>
      <c r="O30" s="35">
        <f t="shared" si="15"/>
        <v>1380</v>
      </c>
      <c r="P30" s="35">
        <f>P4+P5-P29</f>
        <v>1230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6"/>
      <c r="AC30" s="11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8"/>
      <c r="AP30" s="126"/>
      <c r="AQ30" s="126"/>
      <c r="AR30" s="126"/>
      <c r="AS30" s="126"/>
      <c r="AT30" s="12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2"/>
      <c r="D31" s="12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4"/>
      <c r="P31" s="124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5"/>
      <c r="AP31" s="122"/>
      <c r="AQ31" s="122"/>
      <c r="AR31" s="122"/>
      <c r="AS31" s="122"/>
      <c r="AT31" s="12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59" t="s">
        <v>85</v>
      </c>
      <c r="E32" s="159"/>
      <c r="F32" s="159"/>
      <c r="G32" s="159"/>
      <c r="H32" s="159"/>
      <c r="I32" s="159"/>
      <c r="J32" s="159"/>
      <c r="K32" s="159"/>
      <c r="L32" s="159"/>
      <c r="M32" s="159"/>
      <c r="O32" s="23"/>
      <c r="P32" s="11"/>
      <c r="Q32" s="6"/>
      <c r="R32" s="6"/>
      <c r="S32" s="6"/>
      <c r="AR32" s="160" t="s">
        <v>78</v>
      </c>
      <c r="AS32" s="160"/>
      <c r="AT32" s="160"/>
      <c r="AU32" s="14"/>
    </row>
    <row r="33" spans="1:47" ht="15.75">
      <c r="A33" s="6"/>
      <c r="B33" s="6"/>
      <c r="C33" s="5"/>
      <c r="D33" s="176" t="s">
        <v>79</v>
      </c>
      <c r="E33" s="176"/>
      <c r="F33" s="176"/>
      <c r="G33" s="176"/>
      <c r="H33" s="176"/>
      <c r="I33" s="176"/>
      <c r="J33" s="176"/>
      <c r="K33" s="176"/>
      <c r="L33" s="149"/>
      <c r="M33" s="149">
        <v>179884.65999999997</v>
      </c>
      <c r="P33" s="6"/>
      <c r="Q33" s="6"/>
      <c r="R33" s="6"/>
      <c r="AR33" s="9"/>
      <c r="AS33" s="19"/>
      <c r="AT33" s="19"/>
      <c r="AU33" s="14"/>
    </row>
    <row r="34" spans="1:47" ht="15.75">
      <c r="A34" s="6"/>
      <c r="B34" s="6"/>
      <c r="C34" s="5"/>
      <c r="D34" s="177" t="s">
        <v>71</v>
      </c>
      <c r="E34" s="177"/>
      <c r="F34" s="177"/>
      <c r="G34" s="177"/>
      <c r="H34" s="177"/>
      <c r="I34" s="177"/>
      <c r="J34" s="177"/>
      <c r="K34" s="177"/>
      <c r="L34" s="45"/>
      <c r="M34" s="128">
        <v>63769.340000000026</v>
      </c>
      <c r="N34" s="11"/>
      <c r="O34" s="11"/>
      <c r="P34" s="6"/>
      <c r="Q34" s="6"/>
      <c r="AC34" s="23"/>
      <c r="AQ34" s="6"/>
      <c r="AR34" s="19">
        <v>3500</v>
      </c>
      <c r="AS34" s="19" t="s">
        <v>44</v>
      </c>
      <c r="AT34" s="19" t="s">
        <v>86</v>
      </c>
    </row>
    <row r="35" spans="1:47" ht="15.75">
      <c r="A35" s="6"/>
      <c r="B35" s="6"/>
      <c r="C35" s="5"/>
      <c r="D35" s="178"/>
      <c r="E35" s="178"/>
      <c r="F35" s="178"/>
      <c r="G35" s="178"/>
      <c r="H35" s="178"/>
      <c r="I35" s="178"/>
      <c r="J35" s="178"/>
      <c r="K35" s="178"/>
      <c r="L35" s="148"/>
      <c r="M35" s="129">
        <f>M33+M34</f>
        <v>243654</v>
      </c>
      <c r="O35" s="6"/>
      <c r="P35" s="6"/>
      <c r="Q35" s="6"/>
      <c r="AQ35" s="6"/>
      <c r="AR35" s="19">
        <v>35466</v>
      </c>
      <c r="AS35" s="19" t="s">
        <v>69</v>
      </c>
      <c r="AT35" s="19" t="s">
        <v>123</v>
      </c>
    </row>
    <row r="36" spans="1:47" ht="15.75">
      <c r="A36" s="6"/>
      <c r="B36" s="6"/>
      <c r="C36" s="5"/>
      <c r="D36" s="179" t="s">
        <v>73</v>
      </c>
      <c r="E36" s="179"/>
      <c r="F36" s="179"/>
      <c r="G36" s="179"/>
      <c r="H36" s="179"/>
      <c r="I36" s="179"/>
      <c r="J36" s="179"/>
      <c r="K36" s="179"/>
      <c r="L36" s="148"/>
      <c r="M36" s="128">
        <v>61803</v>
      </c>
      <c r="O36" s="6"/>
      <c r="P36" s="6"/>
      <c r="Q36" s="6"/>
      <c r="AQ36" s="6"/>
      <c r="AR36" s="19">
        <v>2050</v>
      </c>
      <c r="AS36" s="19" t="s">
        <v>88</v>
      </c>
      <c r="AT36" s="19" t="s">
        <v>87</v>
      </c>
    </row>
    <row r="37" spans="1:47" ht="15.75">
      <c r="A37" s="6"/>
      <c r="B37" s="6"/>
      <c r="C37" s="5"/>
      <c r="D37" s="176" t="s">
        <v>80</v>
      </c>
      <c r="E37" s="176"/>
      <c r="F37" s="176"/>
      <c r="G37" s="176"/>
      <c r="H37" s="176"/>
      <c r="I37" s="176"/>
      <c r="J37" s="176"/>
      <c r="K37" s="176"/>
      <c r="L37" s="132"/>
      <c r="M37" s="130">
        <f>M35-M36</f>
        <v>181851</v>
      </c>
      <c r="O37" s="23"/>
      <c r="AR37" s="9">
        <v>10110</v>
      </c>
      <c r="AS37" s="19" t="s">
        <v>53</v>
      </c>
      <c r="AT37" s="19" t="s">
        <v>120</v>
      </c>
    </row>
    <row r="38" spans="1:47" ht="15.75">
      <c r="A38" s="13"/>
      <c r="B38" s="13"/>
      <c r="C38" s="5"/>
      <c r="D38" s="178" t="s">
        <v>82</v>
      </c>
      <c r="E38" s="178"/>
      <c r="F38" s="178"/>
      <c r="G38" s="178"/>
      <c r="H38" s="178"/>
      <c r="I38" s="178"/>
      <c r="J38" s="178"/>
      <c r="K38" s="178"/>
      <c r="L38" s="148"/>
      <c r="M38" s="148">
        <v>180000</v>
      </c>
      <c r="AR38" s="19">
        <v>10677</v>
      </c>
      <c r="AS38" s="19" t="s">
        <v>53</v>
      </c>
      <c r="AT38" s="19" t="s">
        <v>120</v>
      </c>
    </row>
    <row r="39" spans="1:47" ht="15.75">
      <c r="A39" s="6"/>
      <c r="B39" s="6"/>
      <c r="C39" s="5"/>
      <c r="D39" s="172" t="s">
        <v>83</v>
      </c>
      <c r="E39" s="173"/>
      <c r="F39" s="173"/>
      <c r="G39" s="173"/>
      <c r="H39" s="173"/>
      <c r="I39" s="173"/>
      <c r="J39" s="173"/>
      <c r="K39" s="174"/>
      <c r="L39" s="46"/>
      <c r="M39" s="129">
        <f>M37-M38</f>
        <v>1851</v>
      </c>
      <c r="AR39" s="71">
        <f>SUM(AR33:AR38)</f>
        <v>61803</v>
      </c>
      <c r="AS39" s="72" t="s">
        <v>70</v>
      </c>
      <c r="AT39" s="127" t="s">
        <v>84</v>
      </c>
    </row>
    <row r="40" spans="1:47" ht="15.75">
      <c r="A40" s="6"/>
      <c r="B40" s="6"/>
      <c r="C40" s="5"/>
      <c r="D40" s="175" t="s">
        <v>81</v>
      </c>
      <c r="E40" s="175"/>
      <c r="F40" s="175"/>
      <c r="G40" s="175"/>
      <c r="H40" s="175"/>
      <c r="I40" s="175"/>
      <c r="J40" s="175"/>
      <c r="K40" s="175"/>
      <c r="L40" s="147"/>
      <c r="M40" s="131">
        <f>M36+M39</f>
        <v>63654</v>
      </c>
      <c r="AO40" s="192"/>
    </row>
    <row r="41" spans="1:47">
      <c r="A41" s="6"/>
      <c r="B41" s="6"/>
      <c r="C41" s="5"/>
      <c r="D41" s="5"/>
      <c r="E41" s="5"/>
      <c r="F41" s="6"/>
      <c r="G41" s="6"/>
      <c r="Q41" s="14"/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7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7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7"/>
      <c r="AT48" s="8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4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3" operator="equal">
      <formula>2120</formula>
    </cfRule>
    <cfRule type="cellIs" dxfId="11" priority="1" operator="equal">
      <formula>$K$4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">
    <cfRule type="cellIs" dxfId="0" priority="4" operator="equal">
      <formula>$K$4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R12" sqref="R12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3" t="s">
        <v>59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7" ht="15" customHeight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</row>
    <row r="3" spans="1:17" s="14" customFormat="1" ht="7.5" hidden="1" customHeight="1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</row>
    <row r="4" spans="1:17" s="14" customFormat="1" ht="18" customHeight="1">
      <c r="A4" s="184" t="s">
        <v>60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</row>
    <row r="5" spans="1:17" s="14" customFormat="1" ht="18" customHeight="1" thickBot="1">
      <c r="A5" s="184" t="s">
        <v>61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</row>
    <row r="6" spans="1:17" s="14" customFormat="1" ht="18" customHeight="1" thickBot="1">
      <c r="A6" s="185" t="s">
        <v>122</v>
      </c>
      <c r="B6" s="186"/>
      <c r="C6" s="187"/>
      <c r="D6" s="188" t="s">
        <v>62</v>
      </c>
      <c r="E6" s="189"/>
      <c r="F6" s="189"/>
      <c r="G6" s="189"/>
      <c r="H6" s="189"/>
      <c r="I6" s="135"/>
      <c r="J6" s="135"/>
      <c r="K6" s="135"/>
      <c r="L6" s="135"/>
      <c r="M6" s="74"/>
      <c r="N6" s="74"/>
      <c r="O6" s="63"/>
    </row>
    <row r="7" spans="1:17" s="2" customFormat="1" ht="18" customHeight="1" thickBot="1">
      <c r="A7" s="143" t="s">
        <v>72</v>
      </c>
      <c r="B7" s="143" t="s">
        <v>54</v>
      </c>
      <c r="C7" s="143" t="s">
        <v>0</v>
      </c>
      <c r="D7" s="143" t="s">
        <v>1</v>
      </c>
      <c r="E7" s="144" t="s">
        <v>2</v>
      </c>
      <c r="F7" s="145" t="s">
        <v>21</v>
      </c>
      <c r="G7" s="145" t="s">
        <v>22</v>
      </c>
      <c r="H7" s="145" t="s">
        <v>31</v>
      </c>
      <c r="I7" s="145" t="s">
        <v>38</v>
      </c>
      <c r="J7" s="145" t="s">
        <v>63</v>
      </c>
      <c r="K7" s="146" t="s">
        <v>64</v>
      </c>
      <c r="L7" s="143" t="s">
        <v>65</v>
      </c>
      <c r="M7" s="144" t="s">
        <v>66</v>
      </c>
      <c r="N7" s="143" t="s">
        <v>67</v>
      </c>
    </row>
    <row r="8" spans="1:17" ht="18" customHeight="1">
      <c r="A8" s="136">
        <v>1</v>
      </c>
      <c r="B8" s="7">
        <v>1908446134</v>
      </c>
      <c r="C8" s="7" t="s">
        <v>46</v>
      </c>
      <c r="D8" s="137"/>
      <c r="E8" s="7"/>
      <c r="F8" s="7"/>
      <c r="G8" s="7"/>
      <c r="H8" s="7"/>
      <c r="I8" s="7"/>
      <c r="J8" s="76"/>
      <c r="K8" s="76"/>
      <c r="L8" s="73"/>
      <c r="M8" s="77"/>
      <c r="N8" s="78"/>
    </row>
    <row r="9" spans="1:17" ht="18" customHeight="1">
      <c r="A9" s="138">
        <v>2</v>
      </c>
      <c r="B9" s="133">
        <v>1908446136</v>
      </c>
      <c r="C9" s="133" t="s">
        <v>47</v>
      </c>
      <c r="D9" s="139"/>
      <c r="E9" s="133"/>
      <c r="F9" s="133"/>
      <c r="G9" s="133"/>
      <c r="H9" s="140"/>
      <c r="I9" s="133"/>
      <c r="J9" s="76"/>
      <c r="K9" s="81"/>
      <c r="L9" s="65"/>
      <c r="M9" s="82"/>
      <c r="N9" s="83"/>
      <c r="Q9" s="134"/>
    </row>
    <row r="10" spans="1:17" ht="18" customHeight="1">
      <c r="A10" s="136">
        <v>3</v>
      </c>
      <c r="B10" s="133">
        <v>1908446137</v>
      </c>
      <c r="C10" s="133" t="s">
        <v>48</v>
      </c>
      <c r="D10" s="139"/>
      <c r="E10" s="133"/>
      <c r="F10" s="133"/>
      <c r="G10" s="133"/>
      <c r="H10" s="133"/>
      <c r="I10" s="133"/>
      <c r="J10" s="76"/>
      <c r="K10" s="76"/>
      <c r="L10" s="65"/>
      <c r="M10" s="82"/>
      <c r="N10" s="83"/>
    </row>
    <row r="11" spans="1:17" ht="18" customHeight="1">
      <c r="A11" s="141">
        <v>4</v>
      </c>
      <c r="B11" s="133">
        <v>1908446139</v>
      </c>
      <c r="C11" s="133" t="s">
        <v>49</v>
      </c>
      <c r="D11" s="139"/>
      <c r="E11" s="133"/>
      <c r="F11" s="133"/>
      <c r="G11" s="133"/>
      <c r="H11" s="133"/>
      <c r="I11" s="133"/>
      <c r="J11" s="76"/>
      <c r="K11" s="76"/>
      <c r="L11" s="65"/>
      <c r="M11" s="82"/>
      <c r="N11" s="83"/>
    </row>
    <row r="12" spans="1:17" ht="18" customHeight="1">
      <c r="A12" s="136">
        <v>5</v>
      </c>
      <c r="B12" s="133">
        <v>1908446141</v>
      </c>
      <c r="C12" s="133" t="s">
        <v>77</v>
      </c>
      <c r="D12" s="139"/>
      <c r="E12" s="133"/>
      <c r="F12" s="133"/>
      <c r="G12" s="133"/>
      <c r="H12" s="140"/>
      <c r="I12" s="133"/>
      <c r="J12" s="76"/>
      <c r="K12" s="76"/>
      <c r="L12" s="65"/>
      <c r="M12" s="82"/>
      <c r="N12" s="83"/>
    </row>
    <row r="13" spans="1:17" ht="18" customHeight="1">
      <c r="A13" s="138">
        <v>6</v>
      </c>
      <c r="B13" s="133">
        <v>1908446143</v>
      </c>
      <c r="C13" s="133" t="s">
        <v>45</v>
      </c>
      <c r="D13" s="139"/>
      <c r="E13" s="133"/>
      <c r="F13" s="133"/>
      <c r="G13" s="133"/>
      <c r="H13" s="140"/>
      <c r="I13" s="133"/>
      <c r="J13" s="76"/>
      <c r="K13" s="76"/>
      <c r="L13" s="65"/>
      <c r="M13" s="82"/>
      <c r="N13" s="83"/>
    </row>
    <row r="14" spans="1:17" ht="18" customHeight="1">
      <c r="A14" s="136">
        <v>7</v>
      </c>
      <c r="B14" s="133">
        <v>1908446146</v>
      </c>
      <c r="C14" s="133" t="s">
        <v>51</v>
      </c>
      <c r="D14" s="139"/>
      <c r="E14" s="133"/>
      <c r="F14" s="133"/>
      <c r="G14" s="133"/>
      <c r="H14" s="133"/>
      <c r="I14" s="133"/>
      <c r="J14" s="76"/>
      <c r="K14" s="76"/>
      <c r="L14" s="65"/>
      <c r="M14" s="82"/>
      <c r="N14" s="83"/>
    </row>
    <row r="15" spans="1:17" ht="18" customHeight="1">
      <c r="A15" s="138">
        <v>8</v>
      </c>
      <c r="B15" s="133">
        <v>1908446148</v>
      </c>
      <c r="C15" s="133" t="s">
        <v>69</v>
      </c>
      <c r="D15" s="139"/>
      <c r="E15" s="133"/>
      <c r="F15" s="133"/>
      <c r="G15" s="133"/>
      <c r="H15" s="140"/>
      <c r="I15" s="133"/>
      <c r="J15" s="76"/>
      <c r="K15" s="76"/>
      <c r="L15" s="65"/>
      <c r="M15" s="82"/>
      <c r="N15" s="83"/>
    </row>
    <row r="16" spans="1:17" ht="18" customHeight="1">
      <c r="A16" s="136">
        <v>9</v>
      </c>
      <c r="B16" s="133">
        <v>1908446149</v>
      </c>
      <c r="C16" s="142" t="s">
        <v>52</v>
      </c>
      <c r="D16" s="139"/>
      <c r="E16" s="133"/>
      <c r="F16" s="133"/>
      <c r="G16" s="133"/>
      <c r="H16" s="133"/>
      <c r="I16" s="133"/>
      <c r="J16" s="76"/>
      <c r="K16" s="76"/>
      <c r="L16" s="65"/>
      <c r="M16" s="82"/>
      <c r="N16" s="83"/>
    </row>
    <row r="17" spans="1:14" ht="18" customHeight="1">
      <c r="A17" s="138">
        <v>10</v>
      </c>
      <c r="B17" s="133">
        <v>1908446150</v>
      </c>
      <c r="C17" s="133" t="s">
        <v>53</v>
      </c>
      <c r="D17" s="139"/>
      <c r="E17" s="133"/>
      <c r="F17" s="133"/>
      <c r="G17" s="133"/>
      <c r="H17" s="133"/>
      <c r="I17" s="133"/>
      <c r="J17" s="76"/>
      <c r="K17" s="76"/>
      <c r="L17" s="65"/>
      <c r="M17" s="82"/>
      <c r="N17" s="83"/>
    </row>
    <row r="18" spans="1:14" ht="18" customHeight="1">
      <c r="A18" s="136">
        <v>11</v>
      </c>
      <c r="B18" s="133">
        <v>1908446151</v>
      </c>
      <c r="C18" s="133" t="s">
        <v>50</v>
      </c>
      <c r="D18" s="139"/>
      <c r="E18" s="133"/>
      <c r="F18" s="133"/>
      <c r="G18" s="133"/>
      <c r="H18" s="140"/>
      <c r="I18" s="133"/>
      <c r="J18" s="76"/>
      <c r="K18" s="76"/>
      <c r="L18" s="65"/>
      <c r="M18" s="82"/>
      <c r="N18" s="83"/>
    </row>
    <row r="19" spans="1:14" ht="18" customHeight="1" thickBot="1">
      <c r="A19" s="133">
        <v>12</v>
      </c>
      <c r="B19" s="133">
        <v>1908446152</v>
      </c>
      <c r="C19" s="133" t="s">
        <v>44</v>
      </c>
      <c r="D19" s="139"/>
      <c r="E19" s="133"/>
      <c r="F19" s="133"/>
      <c r="G19" s="133"/>
      <c r="H19" s="133"/>
      <c r="I19" s="133"/>
      <c r="J19" s="76"/>
      <c r="K19" s="76"/>
      <c r="L19" s="65"/>
      <c r="M19" s="82"/>
      <c r="N19" s="83"/>
    </row>
    <row r="20" spans="1:14" ht="18" hidden="1" customHeight="1">
      <c r="A20" s="75">
        <v>13</v>
      </c>
      <c r="B20" s="76"/>
      <c r="C20" s="73"/>
      <c r="D20" s="80"/>
      <c r="E20" s="65"/>
      <c r="F20" s="65"/>
      <c r="G20" s="65"/>
      <c r="H20" s="65"/>
      <c r="I20" s="65"/>
      <c r="J20" s="76"/>
      <c r="K20" s="76"/>
      <c r="L20" s="65"/>
      <c r="M20" s="82"/>
      <c r="N20" s="83"/>
    </row>
    <row r="21" spans="1:14" ht="18" hidden="1" customHeight="1">
      <c r="A21" s="79">
        <v>14</v>
      </c>
      <c r="B21" s="84"/>
      <c r="C21" s="65"/>
      <c r="D21" s="80"/>
      <c r="E21" s="65"/>
      <c r="F21" s="65"/>
      <c r="G21" s="65"/>
      <c r="H21" s="65"/>
      <c r="I21" s="65"/>
      <c r="J21" s="76"/>
      <c r="K21" s="76"/>
      <c r="L21" s="65"/>
      <c r="M21" s="82"/>
      <c r="N21" s="83"/>
    </row>
    <row r="22" spans="1:14" ht="18" hidden="1" customHeight="1">
      <c r="A22" s="75">
        <v>15</v>
      </c>
      <c r="B22" s="76"/>
      <c r="C22" s="3"/>
      <c r="D22" s="80"/>
      <c r="E22" s="65"/>
      <c r="F22" s="65"/>
      <c r="G22" s="65"/>
      <c r="H22" s="76"/>
      <c r="I22" s="65"/>
      <c r="J22" s="76"/>
      <c r="K22" s="76"/>
      <c r="L22" s="65"/>
      <c r="M22" s="82"/>
      <c r="N22" s="83"/>
    </row>
    <row r="23" spans="1:14" ht="18" hidden="1" customHeight="1">
      <c r="A23" s="79">
        <v>16</v>
      </c>
      <c r="B23" s="84"/>
      <c r="C23" s="3"/>
      <c r="D23" s="80"/>
      <c r="E23" s="65"/>
      <c r="F23" s="65"/>
      <c r="G23" s="65"/>
      <c r="H23" s="76"/>
      <c r="I23" s="65"/>
      <c r="J23" s="76"/>
      <c r="K23" s="76"/>
      <c r="L23" s="65"/>
      <c r="M23" s="82"/>
      <c r="N23" s="83"/>
    </row>
    <row r="24" spans="1:14" ht="18" hidden="1" customHeight="1">
      <c r="A24" s="75">
        <v>17</v>
      </c>
      <c r="B24" s="76"/>
      <c r="C24" s="65"/>
      <c r="D24" s="80"/>
      <c r="E24" s="65"/>
      <c r="F24" s="65"/>
      <c r="G24" s="65"/>
      <c r="H24" s="76"/>
      <c r="I24" s="65"/>
      <c r="J24" s="76"/>
      <c r="K24" s="76"/>
      <c r="L24" s="65"/>
      <c r="M24" s="82"/>
      <c r="N24" s="83"/>
    </row>
    <row r="25" spans="1:14" ht="18" hidden="1" customHeight="1">
      <c r="A25" s="79">
        <v>18</v>
      </c>
      <c r="B25" s="84"/>
      <c r="C25" s="65"/>
      <c r="D25" s="80"/>
      <c r="E25" s="65"/>
      <c r="F25" s="65"/>
      <c r="G25" s="65"/>
      <c r="H25" s="65"/>
      <c r="I25" s="65"/>
      <c r="J25" s="76"/>
      <c r="K25" s="76"/>
      <c r="L25" s="65"/>
      <c r="M25" s="82"/>
      <c r="N25" s="83"/>
    </row>
    <row r="26" spans="1:14" ht="18" hidden="1" customHeight="1">
      <c r="A26" s="75">
        <v>19</v>
      </c>
      <c r="B26" s="76"/>
      <c r="C26" s="65"/>
      <c r="D26" s="80"/>
      <c r="E26" s="65"/>
      <c r="F26" s="65"/>
      <c r="G26" s="65"/>
      <c r="H26" s="76"/>
      <c r="I26" s="65"/>
      <c r="J26" s="76"/>
      <c r="K26" s="76"/>
      <c r="L26" s="65"/>
      <c r="M26" s="82"/>
      <c r="N26" s="83"/>
    </row>
    <row r="27" spans="1:14" ht="18" hidden="1" customHeight="1">
      <c r="A27" s="85">
        <v>20</v>
      </c>
      <c r="B27" s="86"/>
      <c r="C27" s="66"/>
      <c r="D27" s="80"/>
      <c r="E27" s="66"/>
      <c r="F27" s="60"/>
      <c r="G27" s="66"/>
      <c r="H27" s="66"/>
      <c r="I27" s="65"/>
      <c r="J27" s="65"/>
      <c r="K27" s="65"/>
      <c r="L27" s="65"/>
      <c r="M27" s="82"/>
      <c r="N27" s="83"/>
    </row>
    <row r="28" spans="1:14" ht="18" hidden="1" customHeight="1" thickBot="1">
      <c r="A28" s="85">
        <v>21</v>
      </c>
      <c r="B28" s="86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82"/>
      <c r="N28" s="83"/>
    </row>
    <row r="29" spans="1:14" s="1" customFormat="1" ht="18" customHeight="1" thickBot="1">
      <c r="A29" s="180" t="s">
        <v>68</v>
      </c>
      <c r="B29" s="181"/>
      <c r="C29" s="182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F10" sqref="F10"/>
    </sheetView>
  </sheetViews>
  <sheetFormatPr defaultRowHeight="12.75"/>
  <cols>
    <col min="1" max="1" width="36.5703125" bestFit="1" customWidth="1"/>
    <col min="2" max="2" width="28.5703125" bestFit="1" customWidth="1"/>
  </cols>
  <sheetData>
    <row r="1" spans="1:2" ht="24" customHeight="1">
      <c r="A1" s="191" t="s">
        <v>55</v>
      </c>
      <c r="B1" s="191"/>
    </row>
    <row r="2" spans="1:2" ht="15" customHeight="1">
      <c r="A2" s="190" t="s">
        <v>119</v>
      </c>
      <c r="B2" s="190"/>
    </row>
    <row r="3" spans="1:2" ht="15">
      <c r="A3" s="155" t="s">
        <v>104</v>
      </c>
      <c r="B3" s="156" t="s">
        <v>55</v>
      </c>
    </row>
    <row r="4" spans="1:2" ht="15">
      <c r="A4" s="155" t="s">
        <v>105</v>
      </c>
      <c r="B4" s="156" t="s">
        <v>99</v>
      </c>
    </row>
    <row r="5" spans="1:2" ht="15">
      <c r="A5" s="155" t="s">
        <v>106</v>
      </c>
      <c r="B5" s="156" t="s">
        <v>100</v>
      </c>
    </row>
    <row r="6" spans="1:2" ht="15">
      <c r="A6" s="155" t="s">
        <v>107</v>
      </c>
      <c r="B6" s="156" t="s">
        <v>101</v>
      </c>
    </row>
    <row r="7" spans="1:2" ht="15">
      <c r="A7" s="155" t="s">
        <v>108</v>
      </c>
      <c r="B7" s="157">
        <v>1253041834001</v>
      </c>
    </row>
    <row r="8" spans="1:2" ht="15">
      <c r="A8" s="155" t="s">
        <v>109</v>
      </c>
      <c r="B8" s="156" t="s">
        <v>102</v>
      </c>
    </row>
    <row r="9" spans="1:2" ht="15">
      <c r="A9" s="155" t="s">
        <v>112</v>
      </c>
      <c r="B9" s="156">
        <v>1718944399</v>
      </c>
    </row>
    <row r="10" spans="1:2" ht="15">
      <c r="A10" s="155" t="s">
        <v>113</v>
      </c>
      <c r="B10" s="156" t="s">
        <v>103</v>
      </c>
    </row>
    <row r="11" spans="1:2" ht="15">
      <c r="A11" s="155" t="s">
        <v>110</v>
      </c>
      <c r="B11" s="156">
        <v>1737712712</v>
      </c>
    </row>
    <row r="12" spans="1:2" ht="15">
      <c r="A12" s="155" t="s">
        <v>114</v>
      </c>
      <c r="B12" s="156" t="s">
        <v>116</v>
      </c>
    </row>
    <row r="13" spans="1:2" ht="15">
      <c r="A13" s="155" t="s">
        <v>111</v>
      </c>
      <c r="B13" s="156"/>
    </row>
    <row r="14" spans="1:2" ht="15">
      <c r="A14" s="155" t="s">
        <v>115</v>
      </c>
      <c r="B14" s="156"/>
    </row>
    <row r="15" spans="1:2" ht="15">
      <c r="A15" s="155" t="s">
        <v>89</v>
      </c>
      <c r="B15" s="156"/>
    </row>
    <row r="16" spans="1:2" ht="15">
      <c r="A16" s="155" t="s">
        <v>90</v>
      </c>
      <c r="B16" s="156"/>
    </row>
    <row r="17" spans="1:2" ht="15">
      <c r="A17" s="155" t="s">
        <v>91</v>
      </c>
      <c r="B17" s="156" t="s">
        <v>117</v>
      </c>
    </row>
    <row r="18" spans="1:2" ht="15">
      <c r="A18" s="155" t="s">
        <v>92</v>
      </c>
      <c r="B18" s="157">
        <v>140009462816</v>
      </c>
    </row>
    <row r="19" spans="1:2" ht="15">
      <c r="A19" s="155" t="s">
        <v>93</v>
      </c>
      <c r="B19" s="156"/>
    </row>
    <row r="20" spans="1:2" ht="15">
      <c r="A20" s="155" t="s">
        <v>94</v>
      </c>
      <c r="B20" s="156">
        <v>9153768859</v>
      </c>
    </row>
    <row r="21" spans="1:2" ht="15">
      <c r="A21" s="155" t="s">
        <v>95</v>
      </c>
      <c r="B21" s="156"/>
    </row>
    <row r="22" spans="1:2" ht="15">
      <c r="A22" s="155" t="s">
        <v>96</v>
      </c>
      <c r="B22" s="157">
        <v>140009462816</v>
      </c>
    </row>
    <row r="23" spans="1:2" ht="15">
      <c r="A23" s="155" t="s">
        <v>97</v>
      </c>
      <c r="B23" s="156"/>
    </row>
    <row r="24" spans="1:2" ht="15">
      <c r="A24" s="155" t="s">
        <v>98</v>
      </c>
      <c r="B24" s="158"/>
    </row>
  </sheetData>
  <mergeCells count="2">
    <mergeCell ref="A2:B2"/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Allocatoin</vt:lpstr>
      <vt:lpstr>Sheet3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2020-12-23T09:42:05Z</cp:lastPrinted>
  <dcterms:created xsi:type="dcterms:W3CDTF">2007-08-23T12:32:35Z</dcterms:created>
  <dcterms:modified xsi:type="dcterms:W3CDTF">2020-12-23T13:04:45Z</dcterms:modified>
</cp:coreProperties>
</file>