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E15" i="43"/>
  <c r="B12"/>
  <c r="B15" s="1"/>
  <c r="K29" i="46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R44" i="4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5" l="1"/>
  <c r="AR19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<sst xmlns="http://schemas.openxmlformats.org/spreadsheetml/2006/main" count="246" uniqueCount="186">
  <si>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</si>
  <si>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</si>
  <si>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</si>
  <si>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</si>
  <si>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</si>
  <si>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</si>
  <si>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</si>
  <si>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</si>
  <si>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</si>
  <si>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</si>
  <si>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</si>
  <si>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</si>
  <si>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</si>
  <si>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</si>
  <si>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</si>
  <si>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</si>
  <si>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</si>
  <si>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</si>
  <si>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</si>
  <si>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</si>
  <si>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</si>
  <si>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</si>
  <si>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</si>
  <si>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</si>
  <si>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</si>
  <si>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</si>
  <si>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</si>
  <si>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</si>
  <si>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</si>
  <si>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</si>
  <si>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</si>
  <si>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</si>
  <si>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</si>
  <si>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</si>
  <si>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</si>
  <si>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</si>
  <si>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</si>
  <si>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</si>
  <si>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</si>
  <si>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</si>
  <si>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</si>
  <si>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</si>
  <si>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</si>
  <si>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</si>
  <si>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</si>
  <si>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</si>
  <si>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</si>
  <si>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</si>
  <si>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</si>
  <si>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</si>
  <si>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</si>
  <si>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</si>
  <si>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</si>
  <si>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</si>
  <si>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</si>
  <si>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</si>
  <si>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</si>
  <si>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</si>
  <si>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</si>
  <si>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</si>
  <si>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</si>
  <si>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</si>
  <si>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</si>
  <si>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</si>
  <si>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</si>
  <si>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</si>
  <si>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</si>
  <si>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</si>
  <si>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</si>
  <si>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</si>
  <si>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</si>
  <si>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</si>
  <si>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</si>
  <si>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</si>
  <si>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</si>
  <si>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</si>
  <si>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</si>
  <si>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</si>
  <si>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</si>
  <si>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</si>
  <si>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</si>
  <si>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</si>
  <si>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</si>
  <si>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</si>
  <si>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</si>
  <si>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</si>
  <si>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</si>
  <si>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</si>
  <si>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</si>
  <si>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</si>
  <si>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</si>
  <si>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</si>
  <si>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</si>
  <si>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</si>
  <si>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</si>
  <si>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</si>
  <si>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</si>
  <si>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</si>
  <si>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</si>
  <si>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</si>
  <si>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</si>
  <si>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</si>
  <si>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</si>
  <si>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</si>
  <si>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</si>
  <si>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</si>
  <si>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</si>
  <si>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</si>
  <si>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</si>
  <si>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</si>
  <si>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</si>
  <si>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</si>
  <si>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</si>
  <si>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</si>
  <si>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</si>
  <si>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</si>
  <si>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</si>
  <si>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</si>
  <si>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</si>
  <si>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</si>
  <si>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</si>
  <si>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</si>
  <si>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</si>
  <si>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</si>
  <si>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</si>
  <si>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</si>
  <si>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</si>
  <si>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</si>
  <si>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</si>
  <si>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</si>
  <si>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</si>
  <si>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</si>
  <si>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</si>
  <si>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</si>
  <si>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</si>
  <si>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</si>
  <si>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</si>
  <si>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</si>
  <si>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</si>
  <si>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</si>
  <si>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</si>
  <si>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</si>
  <si>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</si>
  <si>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</si>
  <si>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</si>
  <si>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</si>
  <si>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</si>
  <si>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</si>
  <si>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</si>
  <si>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</si>
  <si>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</si>
  <si>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</si>
  <si>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</si>
  <si>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</si>
  <si>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</si>
  <si>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</si>
  <si>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</si>
  <si>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</si>
  <si>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</si>
  <si>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</si>
  <si>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</si>
  <si>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</si>
  <si>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</si>
  <si>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</si>
  <si>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</si>
  <si>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</si>
  <si>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</si>
  <si>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</si>
  <si>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</si>
  <si>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Ramjam</t>
  </si>
  <si>
    <t>Extra Achieve</t>
  </si>
  <si>
    <t>10.01.2021</t>
  </si>
  <si>
    <t>Koushik+Nishan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</si>
  <si>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</si>
  <si>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</si>
  <si>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</si>
  <si>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</si>
  <si>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</si>
  <si>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</si>
  <si>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</si>
  <si>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</si>
  <si>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Date: 13-01-2021</t>
  </si>
  <si>
    <t>13.01.2021</t>
  </si>
  <si>
    <t>Date:13.01.2021</t>
  </si>
  <si>
    <t>Date :14-01-2021</t>
  </si>
  <si>
    <t>Date:14.01.2021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</si>
</sst>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7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6" fillId="0" borderId="24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0" fontId="1" fillId="4" borderId="54" xfId="0" applyFont="1" applyFill="1" applyBorder="1" applyAlignment="1"/>
    <xf numFmtId="0" fontId="1" fillId="4" borderId="15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8" fillId="5" borderId="54" xfId="0" applyFont="1" applyFill="1" applyBorder="1" applyAlignment="1">
      <alignment horizontal="center" vertical="center"/>
    </xf>
    <xf numFmtId="0" fontId="38" fillId="5" borderId="1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25" ySplit="8" topLeftCell="AA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ht="30.75">
      <c r="A1" s="303" t="s">
        <v>7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</row>
    <row r="2" spans="1:56" ht="21" thickBot="1">
      <c r="A2" s="304" t="s">
        <v>46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</row>
    <row r="3" spans="1:56" ht="18.75">
      <c r="A3" s="305" t="s">
        <v>181</v>
      </c>
      <c r="B3" s="306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/>
      <c r="AO3" s="307"/>
      <c r="AP3" s="307"/>
      <c r="AQ3" s="307"/>
      <c r="AR3" s="307"/>
      <c r="AS3" s="307"/>
      <c r="AT3" s="307"/>
    </row>
    <row r="4" spans="1:56">
      <c r="A4" s="308" t="s">
        <v>47</v>
      </c>
      <c r="B4" s="308"/>
      <c r="C4" s="151"/>
      <c r="D4" s="151">
        <v>1123485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350</v>
      </c>
      <c r="L4" s="153">
        <v>0</v>
      </c>
      <c r="M4" s="308">
        <v>550</v>
      </c>
      <c r="N4" s="308"/>
      <c r="O4" s="153">
        <v>1270</v>
      </c>
      <c r="P4" s="153">
        <v>3360</v>
      </c>
      <c r="Q4" s="152">
        <v>0</v>
      </c>
      <c r="R4" s="152">
        <v>0</v>
      </c>
      <c r="S4" s="152">
        <v>1170</v>
      </c>
      <c r="T4" s="152"/>
      <c r="U4" s="152"/>
      <c r="V4" s="152"/>
      <c r="W4" s="152"/>
      <c r="X4" s="152"/>
      <c r="Y4" s="152"/>
      <c r="Z4" s="152">
        <v>256</v>
      </c>
      <c r="AA4" s="152">
        <v>284</v>
      </c>
      <c r="AB4" s="152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08" t="s">
        <v>48</v>
      </c>
      <c r="B5" s="308"/>
      <c r="C5" s="151"/>
      <c r="D5" s="261"/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49</v>
      </c>
      <c r="B6" s="155" t="s">
        <v>50</v>
      </c>
      <c r="C6" s="156" t="s">
        <v>51</v>
      </c>
      <c r="D6" s="163" t="s">
        <v>52</v>
      </c>
      <c r="E6" s="158" t="s">
        <v>53</v>
      </c>
      <c r="F6" s="159" t="s">
        <v>54</v>
      </c>
      <c r="G6" s="158" t="s">
        <v>55</v>
      </c>
      <c r="H6" s="159" t="s">
        <v>56</v>
      </c>
      <c r="I6" s="159" t="s">
        <v>57</v>
      </c>
      <c r="J6" s="160" t="s">
        <v>58</v>
      </c>
      <c r="K6" s="161" t="s">
        <v>59</v>
      </c>
      <c r="L6" s="159" t="s">
        <v>60</v>
      </c>
      <c r="M6" s="162" t="s">
        <v>61</v>
      </c>
      <c r="N6" s="159" t="s">
        <v>62</v>
      </c>
      <c r="O6" s="163" t="s">
        <v>63</v>
      </c>
      <c r="P6" s="164" t="s">
        <v>64</v>
      </c>
      <c r="Q6" s="156" t="s">
        <v>65</v>
      </c>
      <c r="R6" s="157" t="s">
        <v>66</v>
      </c>
      <c r="S6" s="165" t="s">
        <v>67</v>
      </c>
      <c r="T6" s="165" t="s">
        <v>68</v>
      </c>
      <c r="U6" s="165" t="s">
        <v>69</v>
      </c>
      <c r="V6" s="166" t="s">
        <v>70</v>
      </c>
      <c r="W6" s="167" t="s">
        <v>71</v>
      </c>
      <c r="X6" s="167" t="s">
        <v>72</v>
      </c>
      <c r="Y6" s="167" t="s">
        <v>73</v>
      </c>
      <c r="Z6" s="167" t="s">
        <v>74</v>
      </c>
      <c r="AA6" s="167" t="s">
        <v>75</v>
      </c>
      <c r="AB6" s="167" t="s">
        <v>76</v>
      </c>
      <c r="AC6" s="168" t="s">
        <v>77</v>
      </c>
      <c r="AD6" s="158" t="s">
        <v>78</v>
      </c>
      <c r="AE6" s="169" t="s">
        <v>79</v>
      </c>
      <c r="AF6" s="170" t="s">
        <v>80</v>
      </c>
      <c r="AG6" s="169" t="s">
        <v>81</v>
      </c>
      <c r="AH6" s="170" t="s">
        <v>82</v>
      </c>
      <c r="AI6" s="170" t="s">
        <v>83</v>
      </c>
      <c r="AJ6" s="165" t="s">
        <v>84</v>
      </c>
      <c r="AK6" s="171" t="s">
        <v>85</v>
      </c>
      <c r="AL6" s="171" t="s">
        <v>86</v>
      </c>
      <c r="AM6" s="171" t="s">
        <v>87</v>
      </c>
      <c r="AN6" s="165" t="s">
        <v>88</v>
      </c>
      <c r="AO6" s="165" t="s">
        <v>89</v>
      </c>
      <c r="AP6" s="166" t="s">
        <v>90</v>
      </c>
      <c r="AQ6" s="172" t="s">
        <v>91</v>
      </c>
      <c r="AR6" s="173" t="s">
        <v>92</v>
      </c>
      <c r="AS6" s="174" t="s">
        <v>93</v>
      </c>
      <c r="AT6" s="175" t="s">
        <v>94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95</v>
      </c>
      <c r="D7" s="180">
        <v>19608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>
        <v>80</v>
      </c>
      <c r="Q7" s="182"/>
      <c r="R7" s="182"/>
      <c r="S7" s="182">
        <v>20</v>
      </c>
      <c r="T7" s="182"/>
      <c r="U7" s="182"/>
      <c r="V7" s="182"/>
      <c r="W7" s="182"/>
      <c r="X7" s="182"/>
      <c r="Y7" s="182"/>
      <c r="Z7" s="182">
        <v>1</v>
      </c>
      <c r="AA7" s="182">
        <v>1</v>
      </c>
      <c r="AB7" s="182"/>
      <c r="AC7" s="183">
        <f t="shared" ref="AC7:AC27" si="0">D7*1+E7*999+F7*499+G7*75+H7*50+I7*30+K7*20+L7*19+M7*10+P7*9+N7*10+J7*29+S7*191+V7*4744+W7*110+X7*450+Y7*110+Z7*191+AA7*188+AB7*182+U7*30+T7*350+R7*4+Q7*5+O7*9</f>
        <v>24527</v>
      </c>
      <c r="AD7" s="182">
        <f t="shared" ref="AD7:AD28" si="1">D7*1</f>
        <v>19608</v>
      </c>
      <c r="AE7" s="184">
        <f t="shared" ref="AE7:AE28" si="2">D7*2.75%</f>
        <v>539.22</v>
      </c>
      <c r="AF7" s="184">
        <f t="shared" ref="AF7:AF28" si="3">AD7*0.95%</f>
        <v>186.27599999999998</v>
      </c>
      <c r="AG7" s="184">
        <f>SUM(E7*999+F7*499+G7*75+H7*50+I7*30+K7*20+L7*19+M7*10+P7*9+N7*10+J7*29+R7*4+Q7*5+O7*9)*2.8%</f>
        <v>20.159999999999997</v>
      </c>
      <c r="AH7" s="184">
        <f t="shared" ref="AH7:AH28" si="4">SUM(E7*999+F7*499+G7*75+H7*50+I7*30+J7*29+K7*20+L7*19+M7*10+N7*10+O7*9+P7*9+Q7*5+R7*4)*0.95%</f>
        <v>6.84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541.41999999999996</v>
      </c>
      <c r="AP7" s="187"/>
      <c r="AQ7" s="188">
        <v>117</v>
      </c>
      <c r="AR7" s="189">
        <f>AC7-AE7-AG7-AJ7-AK7-AL7-AM7-AN7-AP7-AQ7</f>
        <v>23850.62</v>
      </c>
      <c r="AS7" s="190">
        <f t="shared" ref="AS7:AS19" si="5">AF7+AH7+AI7</f>
        <v>193.11599999999999</v>
      </c>
      <c r="AT7" s="191">
        <f t="shared" ref="AT7:AT19" si="6">AS7-AQ7-AN7</f>
        <v>76.115999999999985</v>
      </c>
      <c r="AU7" s="192">
        <v>270</v>
      </c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96</v>
      </c>
      <c r="D8" s="194">
        <v>7090</v>
      </c>
      <c r="E8" s="195"/>
      <c r="F8" s="194"/>
      <c r="G8" s="195"/>
      <c r="H8" s="195"/>
      <c r="I8" s="195"/>
      <c r="J8" s="195"/>
      <c r="K8" s="195"/>
      <c r="L8" s="195"/>
      <c r="M8" s="195">
        <v>50</v>
      </c>
      <c r="N8" s="195"/>
      <c r="O8" s="195"/>
      <c r="P8" s="195">
        <v>50</v>
      </c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83">
        <f t="shared" si="0"/>
        <v>8040</v>
      </c>
      <c r="AD8" s="179">
        <f t="shared" si="1"/>
        <v>7090</v>
      </c>
      <c r="AE8" s="196">
        <f t="shared" si="2"/>
        <v>194.97499999999999</v>
      </c>
      <c r="AF8" s="196">
        <f t="shared" si="3"/>
        <v>67.355000000000004</v>
      </c>
      <c r="AG8" s="184">
        <f t="shared" ref="AG8:AG28" si="7">SUM(E8*999+F8*499+G8*75+H8*50+I8*30+K8*20+L8*19+M8*10+P8*9+N8*10+J8*29+R8*4+Q8*5+O8*9)*2.75%</f>
        <v>26.125</v>
      </c>
      <c r="AH8" s="196">
        <f t="shared" si="4"/>
        <v>9.0250000000000004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197.72499999999999</v>
      </c>
      <c r="AP8" s="198"/>
      <c r="AQ8" s="188">
        <v>79</v>
      </c>
      <c r="AR8" s="189">
        <f t="shared" ref="AR8:AR28" si="10">AC8-AE8-AG8-AJ8-AK8-AL8-AM8-AN8-AP8-AQ8</f>
        <v>7739.9</v>
      </c>
      <c r="AS8" s="199">
        <f t="shared" si="5"/>
        <v>76.38000000000001</v>
      </c>
      <c r="AT8" s="200">
        <f t="shared" si="6"/>
        <v>-2.6199999999999903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97</v>
      </c>
      <c r="D9" s="194">
        <v>22784</v>
      </c>
      <c r="E9" s="195"/>
      <c r="F9" s="194"/>
      <c r="G9" s="195"/>
      <c r="H9" s="195"/>
      <c r="I9" s="195"/>
      <c r="J9" s="195"/>
      <c r="K9" s="195"/>
      <c r="L9" s="195"/>
      <c r="M9" s="195">
        <v>30</v>
      </c>
      <c r="N9" s="195"/>
      <c r="O9" s="195"/>
      <c r="P9" s="195">
        <v>90</v>
      </c>
      <c r="Q9" s="179"/>
      <c r="R9" s="179"/>
      <c r="S9" s="179">
        <v>5</v>
      </c>
      <c r="T9" s="179"/>
      <c r="U9" s="179"/>
      <c r="V9" s="179"/>
      <c r="W9" s="179"/>
      <c r="X9" s="179"/>
      <c r="Y9" s="179"/>
      <c r="Z9" s="179"/>
      <c r="AA9" s="179">
        <v>2</v>
      </c>
      <c r="AB9" s="179"/>
      <c r="AC9" s="183">
        <f t="shared" si="0"/>
        <v>25225</v>
      </c>
      <c r="AD9" s="179">
        <f t="shared" si="1"/>
        <v>22784</v>
      </c>
      <c r="AE9" s="196">
        <f t="shared" si="2"/>
        <v>626.56000000000006</v>
      </c>
      <c r="AF9" s="196">
        <f t="shared" si="3"/>
        <v>216.44800000000001</v>
      </c>
      <c r="AG9" s="184">
        <f t="shared" si="7"/>
        <v>30.524999999999999</v>
      </c>
      <c r="AH9" s="196">
        <f t="shared" si="4"/>
        <v>10.545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629.86</v>
      </c>
      <c r="AP9" s="198"/>
      <c r="AQ9" s="188">
        <v>157</v>
      </c>
      <c r="AR9" s="189">
        <f t="shared" si="10"/>
        <v>24410.914999999997</v>
      </c>
      <c r="AS9" s="199">
        <f t="shared" si="5"/>
        <v>226.99299999999999</v>
      </c>
      <c r="AT9" s="200">
        <f t="shared" si="6"/>
        <v>69.992999999999995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98</v>
      </c>
      <c r="D10" s="194">
        <v>7184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>
        <v>1</v>
      </c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7375</v>
      </c>
      <c r="AD10" s="179">
        <f>D10*1</f>
        <v>7184</v>
      </c>
      <c r="AE10" s="196">
        <f>D10*2.75%</f>
        <v>197.56</v>
      </c>
      <c r="AF10" s="196">
        <f>AD10*0.95%</f>
        <v>68.248000000000005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197.56</v>
      </c>
      <c r="AP10" s="198"/>
      <c r="AQ10" s="188">
        <v>41</v>
      </c>
      <c r="AR10" s="189">
        <f t="shared" si="10"/>
        <v>7136.44</v>
      </c>
      <c r="AS10" s="199">
        <f>AF10+AH10+AI10</f>
        <v>68.248000000000005</v>
      </c>
      <c r="AT10" s="200">
        <f>AS10-AQ10-AN10</f>
        <v>27.248000000000005</v>
      </c>
      <c r="AU10" s="72">
        <v>36</v>
      </c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121</v>
      </c>
      <c r="D11" s="194">
        <v>7916</v>
      </c>
      <c r="E11" s="195"/>
      <c r="F11" s="194"/>
      <c r="G11" s="195"/>
      <c r="H11" s="195"/>
      <c r="I11" s="195"/>
      <c r="J11" s="195"/>
      <c r="K11" s="195"/>
      <c r="L11" s="195"/>
      <c r="M11" s="195"/>
      <c r="N11" s="195"/>
      <c r="O11" s="204"/>
      <c r="P11" s="195">
        <v>300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83">
        <f t="shared" si="0"/>
        <v>10616</v>
      </c>
      <c r="AD11" s="179">
        <f t="shared" si="1"/>
        <v>7916</v>
      </c>
      <c r="AE11" s="196">
        <f t="shared" si="2"/>
        <v>217.69</v>
      </c>
      <c r="AF11" s="196">
        <f t="shared" si="3"/>
        <v>75.201999999999998</v>
      </c>
      <c r="AG11" s="184">
        <f t="shared" si="7"/>
        <v>74.25</v>
      </c>
      <c r="AH11" s="196">
        <f t="shared" si="4"/>
        <v>25.65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225.94</v>
      </c>
      <c r="AP11" s="198"/>
      <c r="AQ11" s="188">
        <v>44</v>
      </c>
      <c r="AR11" s="189">
        <f t="shared" si="10"/>
        <v>10280.06</v>
      </c>
      <c r="AS11" s="199">
        <f t="shared" si="5"/>
        <v>100.852</v>
      </c>
      <c r="AT11" s="200">
        <f t="shared" si="6"/>
        <v>56.852000000000004</v>
      </c>
      <c r="AU11" s="72">
        <v>60</v>
      </c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99</v>
      </c>
      <c r="D12" s="194">
        <v>5751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5751</v>
      </c>
      <c r="AD12" s="179">
        <f>D12*1</f>
        <v>5751</v>
      </c>
      <c r="AE12" s="196">
        <f>D12*2.75%</f>
        <v>158.1525</v>
      </c>
      <c r="AF12" s="196">
        <f>AD12*0.95%</f>
        <v>54.634499999999996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158.1525</v>
      </c>
      <c r="AP12" s="198"/>
      <c r="AQ12" s="188">
        <v>42</v>
      </c>
      <c r="AR12" s="189">
        <f t="shared" si="10"/>
        <v>5550.8474999999999</v>
      </c>
      <c r="AS12" s="199">
        <f>AF12+AH12+AI12</f>
        <v>54.634499999999996</v>
      </c>
      <c r="AT12" s="200">
        <f>AS12-AQ12-AN12</f>
        <v>12.634499999999996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100</v>
      </c>
      <c r="D13" s="194">
        <v>3727</v>
      </c>
      <c r="E13" s="195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>
        <v>20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3907</v>
      </c>
      <c r="AD13" s="179">
        <f t="shared" si="1"/>
        <v>3727</v>
      </c>
      <c r="AE13" s="196">
        <f t="shared" si="2"/>
        <v>102.49250000000001</v>
      </c>
      <c r="AF13" s="196">
        <f t="shared" si="3"/>
        <v>35.406500000000001</v>
      </c>
      <c r="AG13" s="184">
        <f t="shared" si="7"/>
        <v>4.95</v>
      </c>
      <c r="AH13" s="196">
        <f t="shared" si="4"/>
        <v>1.71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103.0425</v>
      </c>
      <c r="AP13" s="198"/>
      <c r="AQ13" s="188">
        <v>30</v>
      </c>
      <c r="AR13" s="189">
        <f t="shared" si="10"/>
        <v>3769.5575000000003</v>
      </c>
      <c r="AS13" s="199">
        <f t="shared" si="5"/>
        <v>37.116500000000002</v>
      </c>
      <c r="AT13" s="200">
        <f>AS13-AQ13-AN13</f>
        <v>7.116500000000002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101</v>
      </c>
      <c r="D14" s="194">
        <v>18505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83">
        <f t="shared" si="0"/>
        <v>18505</v>
      </c>
      <c r="AD14" s="179">
        <f t="shared" si="1"/>
        <v>18505</v>
      </c>
      <c r="AE14" s="196">
        <f t="shared" si="2"/>
        <v>508.88749999999999</v>
      </c>
      <c r="AF14" s="196">
        <f t="shared" si="3"/>
        <v>175.79749999999999</v>
      </c>
      <c r="AG14" s="184">
        <f t="shared" si="7"/>
        <v>0</v>
      </c>
      <c r="AH14" s="196">
        <f t="shared" si="4"/>
        <v>0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508.88749999999999</v>
      </c>
      <c r="AP14" s="198"/>
      <c r="AQ14" s="188">
        <v>136</v>
      </c>
      <c r="AR14" s="189">
        <f>AC14-AE14-AG14-AJ14-AK14-AL14-AM14-AN14-AP14-AQ14</f>
        <v>17860.112499999999</v>
      </c>
      <c r="AS14" s="199">
        <f t="shared" si="5"/>
        <v>175.79749999999999</v>
      </c>
      <c r="AT14" s="206">
        <f t="shared" si="6"/>
        <v>39.797499999999985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102</v>
      </c>
      <c r="D15" s="194">
        <v>15367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83">
        <f t="shared" si="0"/>
        <v>15367</v>
      </c>
      <c r="AD15" s="179">
        <f t="shared" si="1"/>
        <v>15367</v>
      </c>
      <c r="AE15" s="196">
        <f t="shared" si="2"/>
        <v>422.59250000000003</v>
      </c>
      <c r="AF15" s="196">
        <f t="shared" si="3"/>
        <v>145.98650000000001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422.59250000000003</v>
      </c>
      <c r="AP15" s="198"/>
      <c r="AQ15" s="188">
        <v>130</v>
      </c>
      <c r="AR15" s="189">
        <f t="shared" si="10"/>
        <v>14814.407499999999</v>
      </c>
      <c r="AS15" s="199">
        <f>AF15+AH15+AI15</f>
        <v>145.98650000000001</v>
      </c>
      <c r="AT15" s="200">
        <f>AS15-AQ15-AN15</f>
        <v>15.986500000000007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103</v>
      </c>
      <c r="D16" s="194">
        <v>29781</v>
      </c>
      <c r="E16" s="195"/>
      <c r="F16" s="194"/>
      <c r="G16" s="195"/>
      <c r="H16" s="195"/>
      <c r="I16" s="195"/>
      <c r="J16" s="195"/>
      <c r="K16" s="195"/>
      <c r="L16" s="195"/>
      <c r="M16" s="195"/>
      <c r="N16" s="195"/>
      <c r="O16" s="195"/>
      <c r="P16" s="195">
        <v>40</v>
      </c>
      <c r="Q16" s="179"/>
      <c r="R16" s="179"/>
      <c r="S16" s="179">
        <v>5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31096</v>
      </c>
      <c r="AD16" s="179">
        <f t="shared" si="1"/>
        <v>29781</v>
      </c>
      <c r="AE16" s="196">
        <f t="shared" si="2"/>
        <v>818.97749999999996</v>
      </c>
      <c r="AF16" s="196">
        <f t="shared" si="3"/>
        <v>282.91949999999997</v>
      </c>
      <c r="AG16" s="184">
        <f t="shared" si="7"/>
        <v>9.9</v>
      </c>
      <c r="AH16" s="196">
        <f t="shared" si="4"/>
        <v>3.42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820.07749999999999</v>
      </c>
      <c r="AP16" s="198"/>
      <c r="AQ16" s="188">
        <v>137</v>
      </c>
      <c r="AR16" s="189">
        <f>AC16-AE16-AG16-AJ16-AK16-AL16-AM16-AN16-AP16-AQ16</f>
        <v>30130.122499999998</v>
      </c>
      <c r="AS16" s="199">
        <f t="shared" si="5"/>
        <v>286.33949999999999</v>
      </c>
      <c r="AT16" s="200">
        <f t="shared" si="6"/>
        <v>149.33949999999999</v>
      </c>
      <c r="AU16" s="72">
        <v>486</v>
      </c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104</v>
      </c>
      <c r="D17" s="194">
        <v>10636</v>
      </c>
      <c r="E17" s="195"/>
      <c r="F17" s="194"/>
      <c r="G17" s="195"/>
      <c r="H17" s="195"/>
      <c r="I17" s="195"/>
      <c r="J17" s="195"/>
      <c r="K17" s="195"/>
      <c r="L17" s="195"/>
      <c r="M17" s="195"/>
      <c r="N17" s="195"/>
      <c r="O17" s="195"/>
      <c r="P17" s="195">
        <v>50</v>
      </c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11086</v>
      </c>
      <c r="AD17" s="179">
        <f>D17*1</f>
        <v>10636</v>
      </c>
      <c r="AE17" s="196">
        <f>D17*2.75%</f>
        <v>292.49</v>
      </c>
      <c r="AF17" s="196">
        <f>AD17*0.95%</f>
        <v>101.042</v>
      </c>
      <c r="AG17" s="184">
        <f t="shared" si="7"/>
        <v>12.375</v>
      </c>
      <c r="AH17" s="196">
        <f t="shared" si="4"/>
        <v>4.2749999999999995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293.86500000000001</v>
      </c>
      <c r="AP17" s="198"/>
      <c r="AQ17" s="188">
        <v>81</v>
      </c>
      <c r="AR17" s="189">
        <f>AC17-AE17-AG17-AJ17-AK17-AL17-AM17-AN17-AP17-AQ17</f>
        <v>10700.135</v>
      </c>
      <c r="AS17" s="199">
        <f>AF17+AH17+AI17</f>
        <v>105.31700000000001</v>
      </c>
      <c r="AT17" s="200">
        <f>AS17-AQ17-AN17</f>
        <v>24.317000000000007</v>
      </c>
      <c r="AU17" s="72"/>
      <c r="AV17" s="202">
        <v>500</v>
      </c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120</v>
      </c>
      <c r="D18" s="194">
        <v>4011</v>
      </c>
      <c r="E18" s="195"/>
      <c r="F18" s="194"/>
      <c r="G18" s="195"/>
      <c r="H18" s="195"/>
      <c r="I18" s="195"/>
      <c r="J18" s="195"/>
      <c r="K18" s="195">
        <v>30</v>
      </c>
      <c r="L18" s="195"/>
      <c r="M18" s="195"/>
      <c r="N18" s="195"/>
      <c r="O18" s="195"/>
      <c r="P18" s="195">
        <v>100</v>
      </c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5511</v>
      </c>
      <c r="AD18" s="179">
        <f>D18*1</f>
        <v>4011</v>
      </c>
      <c r="AE18" s="196">
        <f>D18*2.75%</f>
        <v>110.30249999999999</v>
      </c>
      <c r="AF18" s="196">
        <f>AD18*0.95%</f>
        <v>38.104500000000002</v>
      </c>
      <c r="AG18" s="184">
        <f t="shared" si="7"/>
        <v>41.25</v>
      </c>
      <c r="AH18" s="196">
        <f t="shared" si="4"/>
        <v>14.25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113.8775</v>
      </c>
      <c r="AP18" s="198"/>
      <c r="AQ18" s="188">
        <v>150</v>
      </c>
      <c r="AR18" s="189">
        <f t="shared" si="10"/>
        <v>5209.4475000000002</v>
      </c>
      <c r="AS18" s="199">
        <f>AF18+AH18+AI18</f>
        <v>52.354500000000002</v>
      </c>
      <c r="AT18" s="200">
        <f>AS18-AQ18-AN18</f>
        <v>-97.645499999999998</v>
      </c>
      <c r="AU18" s="72"/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105</v>
      </c>
      <c r="D19" s="194">
        <v>8681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>
        <v>200</v>
      </c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83">
        <f t="shared" si="0"/>
        <v>10481</v>
      </c>
      <c r="AD19" s="179">
        <f t="shared" si="1"/>
        <v>8681</v>
      </c>
      <c r="AE19" s="196">
        <f t="shared" si="2"/>
        <v>238.72749999999999</v>
      </c>
      <c r="AF19" s="196">
        <f t="shared" si="3"/>
        <v>82.469499999999996</v>
      </c>
      <c r="AG19" s="184">
        <f t="shared" si="7"/>
        <v>49.5</v>
      </c>
      <c r="AH19" s="196">
        <f t="shared" si="4"/>
        <v>17.099999999999998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244.22749999999999</v>
      </c>
      <c r="AP19" s="198"/>
      <c r="AQ19" s="209">
        <v>172</v>
      </c>
      <c r="AR19" s="210">
        <f>AC19-AE19-AG19-AJ19-AK19-AL19-AM19-AN19-AP19-AQ19</f>
        <v>10020.772499999999</v>
      </c>
      <c r="AS19" s="199">
        <f t="shared" si="5"/>
        <v>99.569499999999991</v>
      </c>
      <c r="AT19" s="199">
        <f t="shared" si="6"/>
        <v>-72.430500000000009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106</v>
      </c>
      <c r="D20" s="194">
        <v>5241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5241</v>
      </c>
      <c r="AD20" s="179">
        <f t="shared" si="1"/>
        <v>5241</v>
      </c>
      <c r="AE20" s="196">
        <f t="shared" si="2"/>
        <v>144.1275</v>
      </c>
      <c r="AF20" s="196">
        <f t="shared" si="3"/>
        <v>49.789499999999997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144.1275</v>
      </c>
      <c r="AP20" s="198"/>
      <c r="AQ20" s="209">
        <v>120</v>
      </c>
      <c r="AR20" s="210">
        <f>AC20-AE20-AG20-AJ20-AK20-AL20-AM20-AN20-AP20-AQ20</f>
        <v>4976.8725000000004</v>
      </c>
      <c r="AS20" s="199">
        <f>AF20+AH20+AI20</f>
        <v>49.789499999999997</v>
      </c>
      <c r="AT20" s="199">
        <f>AS20-AQ20-AN20</f>
        <v>-70.210499999999996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102</v>
      </c>
      <c r="D21" s="194">
        <v>5448</v>
      </c>
      <c r="E21" s="195"/>
      <c r="F21" s="194"/>
      <c r="G21" s="195"/>
      <c r="H21" s="195"/>
      <c r="I21" s="195"/>
      <c r="J21" s="195"/>
      <c r="K21" s="195"/>
      <c r="L21" s="195"/>
      <c r="M21" s="195"/>
      <c r="N21" s="195"/>
      <c r="O21" s="195"/>
      <c r="P21" s="195">
        <v>100</v>
      </c>
      <c r="Q21" s="179"/>
      <c r="R21" s="179"/>
      <c r="S21" s="179">
        <v>10</v>
      </c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8258</v>
      </c>
      <c r="AD21" s="179">
        <f t="shared" si="1"/>
        <v>5448</v>
      </c>
      <c r="AE21" s="196">
        <f t="shared" si="2"/>
        <v>149.82</v>
      </c>
      <c r="AF21" s="196">
        <f t="shared" si="3"/>
        <v>51.756</v>
      </c>
      <c r="AG21" s="184">
        <f t="shared" si="7"/>
        <v>24.75</v>
      </c>
      <c r="AH21" s="196">
        <f t="shared" si="4"/>
        <v>8.5499999999999989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152.57</v>
      </c>
      <c r="AP21" s="198"/>
      <c r="AQ21" s="209">
        <v>53</v>
      </c>
      <c r="AR21" s="211">
        <f t="shared" si="10"/>
        <v>8030.43</v>
      </c>
      <c r="AS21" s="199">
        <f t="shared" ref="AS21:AS28" si="11">AF21+AH21+AI21</f>
        <v>60.305999999999997</v>
      </c>
      <c r="AT21" s="199">
        <f t="shared" ref="AT21:AT28" si="12">AS21-AQ21-AN21</f>
        <v>7.3059999999999974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107</v>
      </c>
      <c r="D22" s="194">
        <v>11063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>
        <v>200</v>
      </c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3">
        <f t="shared" si="0"/>
        <v>12863</v>
      </c>
      <c r="AD22" s="179">
        <f t="shared" si="1"/>
        <v>11063</v>
      </c>
      <c r="AE22" s="196">
        <f t="shared" si="2"/>
        <v>304.23250000000002</v>
      </c>
      <c r="AF22" s="196">
        <f t="shared" si="3"/>
        <v>105.0985</v>
      </c>
      <c r="AG22" s="184">
        <f t="shared" si="7"/>
        <v>49.5</v>
      </c>
      <c r="AH22" s="196">
        <f t="shared" si="4"/>
        <v>17.099999999999998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309.73250000000002</v>
      </c>
      <c r="AP22" s="198"/>
      <c r="AQ22" s="209">
        <v>100</v>
      </c>
      <c r="AR22" s="211">
        <f>AC22-AE22-AG22-AJ22-AK22-AL22-AM22-AN22-AP22-AQ22</f>
        <v>12409.2675</v>
      </c>
      <c r="AS22" s="199">
        <f>AF22+AH22+AI22</f>
        <v>122.1985</v>
      </c>
      <c r="AT22" s="199">
        <f>AS22-AQ22-AN22</f>
        <v>22.198499999999996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108</v>
      </c>
      <c r="D23" s="194">
        <v>8002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8002</v>
      </c>
      <c r="AD23" s="179">
        <f t="shared" si="1"/>
        <v>8002</v>
      </c>
      <c r="AE23" s="196">
        <f t="shared" si="2"/>
        <v>220.05500000000001</v>
      </c>
      <c r="AF23" s="196">
        <f t="shared" si="3"/>
        <v>76.018999999999991</v>
      </c>
      <c r="AG23" s="184">
        <f t="shared" si="7"/>
        <v>0</v>
      </c>
      <c r="AH23" s="196">
        <f t="shared" si="4"/>
        <v>0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220.05500000000001</v>
      </c>
      <c r="AP23" s="198"/>
      <c r="AQ23" s="209">
        <v>90</v>
      </c>
      <c r="AR23" s="211">
        <f t="shared" si="10"/>
        <v>7691.9449999999997</v>
      </c>
      <c r="AS23" s="199">
        <f t="shared" si="11"/>
        <v>76.018999999999991</v>
      </c>
      <c r="AT23" s="199">
        <f t="shared" si="12"/>
        <v>-13.981000000000009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109</v>
      </c>
      <c r="D24" s="194">
        <v>13363</v>
      </c>
      <c r="E24" s="195"/>
      <c r="F24" s="194"/>
      <c r="G24" s="195"/>
      <c r="H24" s="195"/>
      <c r="I24" s="195"/>
      <c r="J24" s="195"/>
      <c r="K24" s="195"/>
      <c r="L24" s="195"/>
      <c r="M24" s="195"/>
      <c r="N24" s="195"/>
      <c r="O24" s="195"/>
      <c r="P24" s="195">
        <v>50</v>
      </c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13813</v>
      </c>
      <c r="AD24" s="179">
        <f t="shared" si="1"/>
        <v>13363</v>
      </c>
      <c r="AE24" s="196">
        <f t="shared" si="2"/>
        <v>367.48250000000002</v>
      </c>
      <c r="AF24" s="196">
        <f t="shared" si="3"/>
        <v>126.9485</v>
      </c>
      <c r="AG24" s="184">
        <f t="shared" si="7"/>
        <v>12.375</v>
      </c>
      <c r="AH24" s="196">
        <f t="shared" si="4"/>
        <v>4.2749999999999995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368.85750000000002</v>
      </c>
      <c r="AP24" s="198"/>
      <c r="AQ24" s="209">
        <v>103</v>
      </c>
      <c r="AR24" s="211">
        <f t="shared" si="10"/>
        <v>13330.1425</v>
      </c>
      <c r="AS24" s="199">
        <f t="shared" si="11"/>
        <v>131.2235</v>
      </c>
      <c r="AT24" s="199">
        <f t="shared" si="12"/>
        <v>28.223500000000001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" customHeight="1">
      <c r="A25" s="193">
        <v>19</v>
      </c>
      <c r="B25" s="179">
        <v>1908446152</v>
      </c>
      <c r="C25" s="179" t="s">
        <v>110</v>
      </c>
      <c r="D25" s="194">
        <v>6479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6479</v>
      </c>
      <c r="AD25" s="179">
        <f t="shared" si="1"/>
        <v>6479</v>
      </c>
      <c r="AE25" s="196">
        <f t="shared" si="2"/>
        <v>178.17250000000001</v>
      </c>
      <c r="AF25" s="196">
        <f t="shared" si="3"/>
        <v>61.5505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178.17250000000001</v>
      </c>
      <c r="AP25" s="198"/>
      <c r="AQ25" s="209">
        <v>60</v>
      </c>
      <c r="AR25" s="211">
        <f t="shared" si="10"/>
        <v>6240.8275000000003</v>
      </c>
      <c r="AS25" s="199">
        <f t="shared" si="11"/>
        <v>61.5505</v>
      </c>
      <c r="AT25" s="199">
        <f t="shared" si="12"/>
        <v>1.5504999999999995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111</v>
      </c>
      <c r="D26" s="194">
        <v>9612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/>
      <c r="Q26" s="179"/>
      <c r="R26" s="179"/>
      <c r="S26" s="179">
        <v>15</v>
      </c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12477</v>
      </c>
      <c r="AD26" s="179">
        <f t="shared" si="1"/>
        <v>9612</v>
      </c>
      <c r="AE26" s="196">
        <f t="shared" si="2"/>
        <v>264.33</v>
      </c>
      <c r="AF26" s="196">
        <f t="shared" si="3"/>
        <v>91.313999999999993</v>
      </c>
      <c r="AG26" s="184">
        <f t="shared" si="7"/>
        <v>0</v>
      </c>
      <c r="AH26" s="196">
        <f t="shared" si="4"/>
        <v>0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264.33</v>
      </c>
      <c r="AP26" s="198"/>
      <c r="AQ26" s="209">
        <v>113</v>
      </c>
      <c r="AR26" s="211">
        <f t="shared" si="10"/>
        <v>12099.67</v>
      </c>
      <c r="AS26" s="199">
        <f t="shared" si="11"/>
        <v>91.313999999999993</v>
      </c>
      <c r="AT26" s="199">
        <f t="shared" si="12"/>
        <v>-21.686000000000007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112</v>
      </c>
      <c r="D27" s="194">
        <v>12538</v>
      </c>
      <c r="E27" s="195"/>
      <c r="F27" s="194"/>
      <c r="G27" s="195"/>
      <c r="H27" s="195"/>
      <c r="I27" s="195"/>
      <c r="J27" s="195"/>
      <c r="K27" s="194"/>
      <c r="L27" s="195"/>
      <c r="M27" s="195"/>
      <c r="N27" s="195"/>
      <c r="O27" s="195"/>
      <c r="P27" s="195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83">
        <f t="shared" si="0"/>
        <v>12538</v>
      </c>
      <c r="AD27" s="179">
        <f t="shared" si="1"/>
        <v>12538</v>
      </c>
      <c r="AE27" s="196">
        <f t="shared" si="2"/>
        <v>344.79500000000002</v>
      </c>
      <c r="AF27" s="196">
        <f t="shared" si="3"/>
        <v>119.11099999999999</v>
      </c>
      <c r="AG27" s="184">
        <f t="shared" si="7"/>
        <v>0</v>
      </c>
      <c r="AH27" s="196">
        <f t="shared" si="4"/>
        <v>0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344.79500000000002</v>
      </c>
      <c r="AP27" s="198"/>
      <c r="AQ27" s="209">
        <v>150</v>
      </c>
      <c r="AR27" s="211">
        <f t="shared" si="10"/>
        <v>12043.205</v>
      </c>
      <c r="AS27" s="199">
        <f t="shared" si="11"/>
        <v>119.11099999999999</v>
      </c>
      <c r="AT27" s="199">
        <f t="shared" si="12"/>
        <v>-30.88900000000001</v>
      </c>
      <c r="AU27" s="72"/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10" t="s">
        <v>113</v>
      </c>
      <c r="B29" s="311"/>
      <c r="C29" s="311"/>
      <c r="D29" s="226">
        <f t="shared" ref="D29:AQ29" si="14">SUM(D7:D28)</f>
        <v>232787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30</v>
      </c>
      <c r="L29" s="226">
        <f t="shared" ref="L29:N29" si="15">SUM(L7:L18)</f>
        <v>0</v>
      </c>
      <c r="M29" s="226">
        <f>SUM(M7:M27)</f>
        <v>80</v>
      </c>
      <c r="N29" s="226">
        <f t="shared" si="15"/>
        <v>0</v>
      </c>
      <c r="O29" s="226">
        <f>SUM(O7:O27)</f>
        <v>0</v>
      </c>
      <c r="P29" s="226">
        <f>SUM(P7:P27)</f>
        <v>1280</v>
      </c>
      <c r="Q29" s="226">
        <f t="shared" si="14"/>
        <v>0</v>
      </c>
      <c r="R29" s="226">
        <f t="shared" si="14"/>
        <v>0</v>
      </c>
      <c r="S29" s="226">
        <f t="shared" si="14"/>
        <v>56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1</v>
      </c>
      <c r="AA29" s="226">
        <f t="shared" si="14"/>
        <v>3</v>
      </c>
      <c r="AB29" s="226">
        <f t="shared" si="14"/>
        <v>0</v>
      </c>
      <c r="AC29" s="227">
        <f t="shared" si="14"/>
        <v>257158</v>
      </c>
      <c r="AD29" s="227">
        <f t="shared" si="14"/>
        <v>232787</v>
      </c>
      <c r="AE29" s="227">
        <f t="shared" si="14"/>
        <v>6401.642499999999</v>
      </c>
      <c r="AF29" s="227">
        <f t="shared" si="14"/>
        <v>2211.4764999999998</v>
      </c>
      <c r="AG29" s="227">
        <f t="shared" si="14"/>
        <v>355.65999999999997</v>
      </c>
      <c r="AH29" s="227">
        <f t="shared" si="14"/>
        <v>122.74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6439.8674999999985</v>
      </c>
      <c r="AP29" s="227">
        <f t="shared" si="14"/>
        <v>0</v>
      </c>
      <c r="AQ29" s="229">
        <f t="shared" si="14"/>
        <v>2105</v>
      </c>
      <c r="AR29" s="230">
        <f>SUM(AR7:AR28)</f>
        <v>248295.69749999998</v>
      </c>
      <c r="AS29" s="230">
        <f>SUM(AS7:AS28)</f>
        <v>2334.2164999999995</v>
      </c>
      <c r="AT29" s="230">
        <f>SUM(AT7:AT28)</f>
        <v>229.21649999999988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13" t="s">
        <v>114</v>
      </c>
      <c r="B30" s="314"/>
      <c r="C30" s="315"/>
      <c r="D30" s="235">
        <f t="shared" ref="D30:AB30" si="16">D4+D5-D29</f>
        <v>890698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320</v>
      </c>
      <c r="L30" s="235">
        <f t="shared" si="16"/>
        <v>0</v>
      </c>
      <c r="M30" s="235">
        <f>M4+M5-M29</f>
        <v>470</v>
      </c>
      <c r="N30" s="235">
        <f t="shared" si="16"/>
        <v>0</v>
      </c>
      <c r="O30" s="235">
        <f t="shared" si="16"/>
        <v>1270</v>
      </c>
      <c r="P30" s="235">
        <f t="shared" si="16"/>
        <v>2080</v>
      </c>
      <c r="Q30" s="235">
        <f t="shared" si="16"/>
        <v>0</v>
      </c>
      <c r="R30" s="235">
        <f t="shared" si="16"/>
        <v>0</v>
      </c>
      <c r="S30" s="235">
        <f>S4+S5-S29</f>
        <v>1114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255</v>
      </c>
      <c r="AA30" s="235">
        <f t="shared" si="16"/>
        <v>281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>
        <v>50</v>
      </c>
      <c r="L31" s="242"/>
      <c r="M31" s="242">
        <v>-100</v>
      </c>
      <c r="N31" s="242"/>
      <c r="O31" s="242">
        <v>-60</v>
      </c>
      <c r="P31" s="242">
        <v>-210</v>
      </c>
      <c r="Q31" s="241"/>
      <c r="R31" s="241"/>
      <c r="S31" s="240">
        <v>-13</v>
      </c>
      <c r="T31" s="240"/>
      <c r="U31" s="240"/>
      <c r="V31" s="240"/>
      <c r="W31" s="240"/>
      <c r="X31" s="240"/>
      <c r="Y31" s="240"/>
      <c r="Z31" s="240">
        <v>-33</v>
      </c>
      <c r="AA31" s="240">
        <v>-6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O32" s="244"/>
      <c r="P32" s="192"/>
      <c r="Q32" s="72"/>
      <c r="R32" s="72"/>
      <c r="S32" s="72"/>
      <c r="AR32" s="312" t="s">
        <v>115</v>
      </c>
      <c r="AS32" s="312"/>
      <c r="AT32" s="312"/>
      <c r="AU32" s="245"/>
    </row>
    <row r="33" spans="1:48" ht="15.75">
      <c r="A33" s="72"/>
      <c r="B33" s="72"/>
      <c r="C33" s="57"/>
      <c r="D33" s="299"/>
      <c r="E33" s="299"/>
      <c r="F33" s="299"/>
      <c r="G33" s="299"/>
      <c r="H33" s="299"/>
      <c r="I33" s="299"/>
      <c r="J33" s="299"/>
      <c r="K33" s="299"/>
      <c r="L33" s="252"/>
      <c r="M33" s="252"/>
      <c r="P33" s="72"/>
      <c r="Q33" s="72"/>
      <c r="R33" s="72"/>
      <c r="AR33" s="246">
        <v>10800</v>
      </c>
      <c r="AS33" s="48" t="s">
        <v>112</v>
      </c>
      <c r="AT33" s="48"/>
      <c r="AU33" s="245"/>
      <c r="AV33" s="247"/>
    </row>
    <row r="34" spans="1:48" ht="15.75">
      <c r="A34" s="72"/>
      <c r="B34" s="72"/>
      <c r="C34" s="57"/>
      <c r="D34" s="318"/>
      <c r="E34" s="318"/>
      <c r="F34" s="318"/>
      <c r="G34" s="318"/>
      <c r="H34" s="318"/>
      <c r="I34" s="318"/>
      <c r="J34" s="318"/>
      <c r="K34" s="318"/>
      <c r="L34" s="251"/>
      <c r="M34" s="253"/>
      <c r="N34" s="192"/>
      <c r="O34" s="192"/>
      <c r="P34" s="72"/>
      <c r="Q34" s="72"/>
      <c r="AC34" s="244"/>
      <c r="AQ34" s="72"/>
      <c r="AR34" s="48">
        <v>29100</v>
      </c>
      <c r="AS34" s="48" t="s">
        <v>110</v>
      </c>
      <c r="AT34" s="48"/>
      <c r="AU34" s="72"/>
    </row>
    <row r="35" spans="1:48" ht="15.75">
      <c r="A35" s="72"/>
      <c r="B35" s="72"/>
      <c r="C35" s="57"/>
      <c r="D35" s="316"/>
      <c r="E35" s="316"/>
      <c r="F35" s="316"/>
      <c r="G35" s="316"/>
      <c r="H35" s="316"/>
      <c r="I35" s="316"/>
      <c r="J35" s="316"/>
      <c r="K35" s="316"/>
      <c r="L35" s="252"/>
      <c r="M35" s="253"/>
      <c r="O35" s="72"/>
      <c r="P35" s="72"/>
      <c r="Q35" s="72"/>
      <c r="AQ35" s="72"/>
      <c r="AR35" s="48">
        <v>571</v>
      </c>
      <c r="AS35" s="48" t="s">
        <v>95</v>
      </c>
      <c r="AT35" s="48"/>
    </row>
    <row r="36" spans="1:48" ht="15.75">
      <c r="A36" s="72"/>
      <c r="B36" s="72"/>
      <c r="C36" s="57"/>
      <c r="D36" s="316"/>
      <c r="E36" s="316"/>
      <c r="F36" s="316"/>
      <c r="G36" s="316"/>
      <c r="H36" s="316"/>
      <c r="I36" s="316"/>
      <c r="J36" s="316"/>
      <c r="K36" s="316"/>
      <c r="L36" s="252"/>
      <c r="M36" s="253"/>
      <c r="O36" s="72"/>
      <c r="P36" s="72"/>
      <c r="Q36" s="72"/>
      <c r="AQ36" s="72"/>
      <c r="AR36" s="48">
        <v>13985</v>
      </c>
      <c r="AS36" s="48" t="s">
        <v>167</v>
      </c>
      <c r="AT36" s="48"/>
    </row>
    <row r="37" spans="1:48" ht="15.75">
      <c r="A37" s="72"/>
      <c r="B37" s="72"/>
      <c r="C37" s="57"/>
      <c r="D37" s="316"/>
      <c r="E37" s="316"/>
      <c r="F37" s="316"/>
      <c r="G37" s="316"/>
      <c r="H37" s="316"/>
      <c r="I37" s="316"/>
      <c r="J37" s="316"/>
      <c r="K37" s="316"/>
      <c r="L37" s="254"/>
      <c r="M37" s="253"/>
      <c r="O37" s="244"/>
      <c r="AR37" s="197">
        <v>14442</v>
      </c>
      <c r="AS37" s="48" t="s">
        <v>116</v>
      </c>
      <c r="AT37" s="48"/>
    </row>
    <row r="38" spans="1:48" ht="15.75">
      <c r="A38" s="248"/>
      <c r="B38" s="248"/>
      <c r="C38" s="57"/>
      <c r="D38" s="316"/>
      <c r="E38" s="316"/>
      <c r="F38" s="316"/>
      <c r="G38" s="316"/>
      <c r="H38" s="316"/>
      <c r="I38" s="316"/>
      <c r="J38" s="316"/>
      <c r="K38" s="316"/>
      <c r="L38" s="252"/>
      <c r="M38" s="252"/>
      <c r="AR38" s="48">
        <v>14200</v>
      </c>
      <c r="AS38" s="48" t="s">
        <v>117</v>
      </c>
      <c r="AT38" s="48"/>
    </row>
    <row r="39" spans="1:48" ht="15.75">
      <c r="A39" s="72"/>
      <c r="B39" s="72"/>
      <c r="C39" s="57"/>
      <c r="D39" s="316"/>
      <c r="E39" s="316"/>
      <c r="F39" s="316"/>
      <c r="G39" s="316"/>
      <c r="H39" s="316"/>
      <c r="I39" s="316"/>
      <c r="J39" s="316"/>
      <c r="K39" s="316"/>
      <c r="L39" s="254"/>
      <c r="M39" s="253"/>
      <c r="AR39" s="197">
        <v>9000</v>
      </c>
      <c r="AS39" s="246" t="s">
        <v>118</v>
      </c>
      <c r="AT39" s="48"/>
    </row>
    <row r="40" spans="1:48" ht="15.75">
      <c r="A40" s="72"/>
      <c r="B40" s="72"/>
      <c r="C40" s="57"/>
      <c r="D40" s="317"/>
      <c r="E40" s="317"/>
      <c r="F40" s="317"/>
      <c r="G40" s="317"/>
      <c r="H40" s="317"/>
      <c r="I40" s="317"/>
      <c r="J40" s="317"/>
      <c r="K40" s="317"/>
      <c r="L40" s="255"/>
      <c r="M40" s="256"/>
      <c r="AO40" s="249"/>
      <c r="AR40" s="246">
        <v>2700</v>
      </c>
      <c r="AS40" s="48" t="s">
        <v>172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107</v>
      </c>
      <c r="AT41" s="246"/>
    </row>
    <row r="42" spans="1:48">
      <c r="A42" s="72"/>
      <c r="B42" s="72"/>
      <c r="C42" s="57"/>
      <c r="D42" s="57"/>
      <c r="E42" s="57"/>
      <c r="F42" s="72"/>
      <c r="G42" s="72"/>
      <c r="AR42" s="246">
        <v>5050</v>
      </c>
      <c r="AS42" s="246" t="s">
        <v>10</v>
      </c>
      <c r="AT42" s="246"/>
    </row>
    <row r="43" spans="1:48">
      <c r="A43" s="72"/>
      <c r="B43" s="72"/>
      <c r="C43" s="57"/>
      <c r="D43" s="57"/>
      <c r="E43" s="57"/>
      <c r="F43" s="72"/>
      <c r="G43" s="72"/>
      <c r="AR43" s="246">
        <v>2000</v>
      </c>
      <c r="AS43" s="246" t="s">
        <v>169</v>
      </c>
      <c r="AT43" s="48"/>
    </row>
    <row r="44" spans="1:48">
      <c r="A44" s="72"/>
      <c r="B44" s="72"/>
      <c r="C44" s="72"/>
      <c r="D44" s="72"/>
      <c r="E44" s="72"/>
      <c r="F44" s="72"/>
      <c r="G44" s="72"/>
      <c r="AR44" s="260">
        <f>SUM(AR33:AR43)</f>
        <v>102825</v>
      </c>
      <c r="AS44" s="246"/>
      <c r="AT44" s="48"/>
    </row>
    <row r="45" spans="1:48">
      <c r="A45" s="72"/>
      <c r="B45" s="72"/>
      <c r="C45" s="72"/>
      <c r="D45" s="72"/>
      <c r="E45" s="72"/>
      <c r="F45" s="72"/>
      <c r="G45" s="72"/>
      <c r="AR45" s="72"/>
      <c r="AS45" s="72"/>
      <c r="AT45" s="72"/>
    </row>
    <row r="46" spans="1:48">
      <c r="A46" s="72"/>
      <c r="B46" s="72"/>
      <c r="C46" s="72"/>
      <c r="D46" s="72"/>
      <c r="E46" s="72"/>
      <c r="AR46" s="72"/>
      <c r="AS46" s="72"/>
      <c r="AT46" s="72"/>
    </row>
    <row r="47" spans="1:48">
      <c r="A47" s="72"/>
      <c r="B47" s="72"/>
      <c r="C47" s="72"/>
      <c r="D47" s="72"/>
      <c r="E47" s="72"/>
      <c r="AR47" s="192"/>
      <c r="AS47" s="72"/>
      <c r="AT47" s="72"/>
    </row>
    <row r="48" spans="1:48">
      <c r="A48" s="72"/>
      <c r="B48" s="72"/>
      <c r="C48" s="72"/>
      <c r="D48" s="72"/>
      <c r="E48" s="72"/>
      <c r="AR48" s="72"/>
      <c r="AS48" s="245"/>
      <c r="AT48" s="245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M50" s="247" t="s">
        <v>119</v>
      </c>
    </row>
    <row r="51" spans="1:46">
      <c r="A51" s="72"/>
      <c r="B51" s="72"/>
      <c r="C51" s="72"/>
      <c r="D51" s="72"/>
      <c r="E51" s="72"/>
    </row>
    <row r="52" spans="1:46">
      <c r="A52" s="72"/>
      <c r="B52" s="72"/>
      <c r="C52" s="72"/>
      <c r="D52" s="72"/>
      <c r="E52" s="72"/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C64" s="72"/>
      <c r="D64" s="72"/>
      <c r="E64" s="72"/>
    </row>
    <row r="65" spans="3:5">
      <c r="C65" s="72"/>
      <c r="D65" s="72"/>
      <c r="E65" s="72"/>
    </row>
    <row r="66" spans="3:5">
      <c r="C66" s="72"/>
      <c r="D66" s="72"/>
      <c r="E66" s="72"/>
    </row>
    <row r="67" spans="3:5">
      <c r="C67" s="72"/>
      <c r="D67" s="72"/>
      <c r="E67" s="72"/>
    </row>
    <row r="68" spans="3:5">
      <c r="C68" s="72"/>
      <c r="D68" s="72"/>
      <c r="E68" s="72"/>
    </row>
    <row r="69" spans="3:5">
      <c r="C69" s="72"/>
      <c r="D69" s="72"/>
      <c r="E69" s="72"/>
    </row>
    <row r="70" spans="3:5">
      <c r="C70" s="72"/>
      <c r="D70" s="72"/>
      <c r="E70" s="72"/>
    </row>
    <row r="71" spans="3:5">
      <c r="C71" s="72"/>
      <c r="D71" s="72"/>
      <c r="E71" s="72"/>
    </row>
    <row r="72" spans="3:5">
      <c r="C72" s="72"/>
      <c r="D72" s="72"/>
      <c r="E72" s="72"/>
    </row>
    <row r="73" spans="3:5">
      <c r="C73" s="72"/>
      <c r="D73" s="72"/>
      <c r="E73" s="72"/>
    </row>
    <row r="74" spans="3:5">
      <c r="C74" s="72"/>
      <c r="D74" s="72"/>
      <c r="E74" s="72"/>
    </row>
    <row r="75" spans="3:5">
      <c r="C75" s="72"/>
      <c r="D75" s="72"/>
      <c r="E75" s="72"/>
    </row>
    <row r="76" spans="3:5">
      <c r="C76" s="72"/>
      <c r="D76" s="72"/>
      <c r="E76" s="72"/>
    </row>
    <row r="77" spans="3:5">
      <c r="C77" s="72"/>
      <c r="D77" s="72"/>
      <c r="E77" s="72"/>
    </row>
    <row r="78" spans="3:5">
      <c r="C78" s="72"/>
      <c r="D78" s="72"/>
      <c r="E78" s="72"/>
    </row>
    <row r="79" spans="3:5">
      <c r="C79" s="72"/>
      <c r="D79" s="72"/>
      <c r="E79" s="72"/>
    </row>
    <row r="80" spans="3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65539" spans="1:1">
      <c r="A65539" s="250"/>
    </row>
  </sheetData>
  <mergeCells count="19">
    <mergeCell ref="D39:K39"/>
    <mergeCell ref="D40:K40"/>
    <mergeCell ref="D34:K34"/>
    <mergeCell ref="D35:K35"/>
    <mergeCell ref="D36:K36"/>
    <mergeCell ref="D37:K37"/>
    <mergeCell ref="D38:K38"/>
    <mergeCell ref="A5:B5"/>
    <mergeCell ref="AC5:AT5"/>
    <mergeCell ref="A29:C29"/>
    <mergeCell ref="AR32:AT32"/>
    <mergeCell ref="A30:C30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3" operator="lessThan">
      <formula>0</formula>
    </cfRule>
    <cfRule type="cellIs" dxfId="2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19" sqref="D19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19" t="s">
        <v>11</v>
      </c>
      <c r="B1" s="320"/>
      <c r="C1" s="320"/>
      <c r="D1" s="32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22" t="s">
        <v>12</v>
      </c>
      <c r="B2" s="323"/>
      <c r="C2" s="323"/>
      <c r="D2" s="32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92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122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123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123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166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171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173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180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182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/>
      <c r="B20" s="65"/>
      <c r="C20" s="74"/>
      <c r="D20" s="49">
        <f t="shared" si="0"/>
        <v>386250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386250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386250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386250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386250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386250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386250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386250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386250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386250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386250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386250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386250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386250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386250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386250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386250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386250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386250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386250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386250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386250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386250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386250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386250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386250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386250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386250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386250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386250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386250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386250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386250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386250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386250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386250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386250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386250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386250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386250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386250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386250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386250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386250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386250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386250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386250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386250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386250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386250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386250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386250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386250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386250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386250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386250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386250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386250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386250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386250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386250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386250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386250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5282000</v>
      </c>
      <c r="C83" s="50">
        <f>SUM(C4:C77)</f>
        <v>4895750</v>
      </c>
      <c r="D83" s="91">
        <f>D82</f>
        <v>386250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A2" sqref="A2:E2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28" t="s">
        <v>7</v>
      </c>
      <c r="B1" s="329"/>
      <c r="C1" s="329"/>
      <c r="D1" s="329"/>
      <c r="E1" s="330"/>
      <c r="G1" s="22"/>
      <c r="H1" s="265"/>
      <c r="I1" s="265"/>
    </row>
    <row r="2" spans="1:12" ht="21.75">
      <c r="A2" s="331" t="s">
        <v>183</v>
      </c>
      <c r="B2" s="332"/>
      <c r="C2" s="332"/>
      <c r="D2" s="332"/>
      <c r="E2" s="333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34" t="s">
        <v>124</v>
      </c>
      <c r="K4" s="335"/>
      <c r="L4" s="336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1248394</v>
      </c>
      <c r="F5" s="4"/>
      <c r="J5" s="263" t="s">
        <v>13</v>
      </c>
      <c r="K5" s="262" t="s">
        <v>175</v>
      </c>
      <c r="L5" s="262" t="s">
        <v>125</v>
      </c>
    </row>
    <row r="6" spans="1:12" ht="21.75">
      <c r="A6" s="95" t="s">
        <v>176</v>
      </c>
      <c r="B6" s="31">
        <v>33377.269999999997</v>
      </c>
      <c r="C6" s="38"/>
      <c r="D6" s="30" t="s">
        <v>4</v>
      </c>
      <c r="E6" s="96">
        <v>386250</v>
      </c>
      <c r="F6" s="3"/>
      <c r="J6" s="263" t="s">
        <v>126</v>
      </c>
      <c r="K6" s="262" t="s">
        <v>127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205000</v>
      </c>
      <c r="F7" s="3"/>
      <c r="J7" s="263" t="s">
        <v>128</v>
      </c>
      <c r="K7" s="262" t="s">
        <v>129</v>
      </c>
      <c r="L7" s="262">
        <v>7300</v>
      </c>
    </row>
    <row r="8" spans="1:12" ht="21.75">
      <c r="A8" s="95" t="s">
        <v>177</v>
      </c>
      <c r="B8" s="31">
        <v>26367</v>
      </c>
      <c r="C8" s="38"/>
      <c r="D8" s="30" t="s">
        <v>2</v>
      </c>
      <c r="E8" s="98">
        <v>98366.270000000019</v>
      </c>
      <c r="F8" s="3"/>
      <c r="J8" s="263" t="s">
        <v>21</v>
      </c>
      <c r="K8" s="262" t="s">
        <v>130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174</v>
      </c>
      <c r="E9" s="94">
        <v>11250</v>
      </c>
      <c r="F9" s="23"/>
      <c r="J9" s="263" t="s">
        <v>122</v>
      </c>
      <c r="K9" s="262" t="s">
        <v>130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123</v>
      </c>
      <c r="K10" s="262" t="s">
        <v>130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93"/>
      <c r="G11" s="266"/>
      <c r="H11" s="24">
        <f>B15-E15</f>
        <v>0</v>
      </c>
      <c r="I11" s="266"/>
      <c r="J11" s="263"/>
      <c r="K11" s="262"/>
      <c r="L11" s="262"/>
    </row>
    <row r="12" spans="1:12" ht="21.75">
      <c r="A12" s="99" t="s">
        <v>94</v>
      </c>
      <c r="B12" s="39">
        <f>B6-B8-B9</f>
        <v>7010.2699999999968</v>
      </c>
      <c r="C12" s="38"/>
      <c r="D12" s="30" t="s">
        <v>23</v>
      </c>
      <c r="E12" s="98">
        <v>57750</v>
      </c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7"/>
      <c r="K14" s="298"/>
      <c r="L14" s="298"/>
    </row>
    <row r="15" spans="1:12" ht="21.75">
      <c r="A15" s="95" t="s">
        <v>178</v>
      </c>
      <c r="B15" s="31">
        <f>B5+B12</f>
        <v>2007010.27</v>
      </c>
      <c r="C15" s="38"/>
      <c r="D15" s="30" t="s">
        <v>3</v>
      </c>
      <c r="E15" s="98">
        <f>SUM(E5:E12)</f>
        <v>2007010.27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94" t="s">
        <v>131</v>
      </c>
      <c r="K16" s="295"/>
      <c r="L16" s="264">
        <f>SUM(L6:L15)</f>
        <v>11250</v>
      </c>
    </row>
    <row r="17" spans="1:9" ht="23.25" hidden="1" customHeight="1" thickBot="1">
      <c r="A17" s="325"/>
      <c r="B17" s="326"/>
      <c r="C17" s="326"/>
      <c r="D17" s="326"/>
      <c r="E17" s="327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4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37" t="s">
        <v>11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</row>
    <row r="2" spans="1:25" ht="18">
      <c r="A2" s="338" t="s">
        <v>24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</row>
    <row r="3" spans="1:25" s="108" customFormat="1" ht="16.5" thickBot="1">
      <c r="A3" s="349" t="s">
        <v>25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1"/>
      <c r="T3" s="109"/>
      <c r="U3" s="110"/>
      <c r="V3" s="110"/>
      <c r="W3" s="110"/>
      <c r="X3" s="110"/>
      <c r="Y3" s="111"/>
    </row>
    <row r="4" spans="1:25" s="111" customFormat="1">
      <c r="A4" s="339" t="s">
        <v>26</v>
      </c>
      <c r="B4" s="341" t="s">
        <v>27</v>
      </c>
      <c r="C4" s="341" t="s">
        <v>28</v>
      </c>
      <c r="D4" s="343" t="s">
        <v>29</v>
      </c>
      <c r="E4" s="343" t="s">
        <v>30</v>
      </c>
      <c r="F4" s="343" t="s">
        <v>31</v>
      </c>
      <c r="G4" s="343" t="s">
        <v>32</v>
      </c>
      <c r="H4" s="343" t="s">
        <v>33</v>
      </c>
      <c r="I4" s="343" t="s">
        <v>34</v>
      </c>
      <c r="J4" s="343" t="s">
        <v>35</v>
      </c>
      <c r="K4" s="352" t="s">
        <v>36</v>
      </c>
      <c r="L4" s="354" t="s">
        <v>37</v>
      </c>
      <c r="M4" s="356" t="s">
        <v>38</v>
      </c>
      <c r="N4" s="358" t="s">
        <v>10</v>
      </c>
      <c r="O4" s="360" t="s">
        <v>39</v>
      </c>
      <c r="P4" s="345" t="s">
        <v>40</v>
      </c>
      <c r="Q4" s="347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40"/>
      <c r="B5" s="342"/>
      <c r="C5" s="342"/>
      <c r="D5" s="344"/>
      <c r="E5" s="344"/>
      <c r="F5" s="344"/>
      <c r="G5" s="344"/>
      <c r="H5" s="344"/>
      <c r="I5" s="344"/>
      <c r="J5" s="344"/>
      <c r="K5" s="353"/>
      <c r="L5" s="355"/>
      <c r="M5" s="357"/>
      <c r="N5" s="359"/>
      <c r="O5" s="361"/>
      <c r="P5" s="346"/>
      <c r="Q5" s="348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122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123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166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171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173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179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182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0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24767</v>
      </c>
      <c r="H37" s="141">
        <f t="shared" si="1"/>
        <v>0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26367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sqref="A1:Q28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65" t="s">
        <v>11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17" ht="15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</row>
    <row r="3" spans="1:17" s="247" customFormat="1" ht="18" customHeight="1">
      <c r="A3" s="366" t="s">
        <v>132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</row>
    <row r="4" spans="1:17" s="247" customFormat="1" ht="18" customHeight="1">
      <c r="A4" s="316" t="s">
        <v>24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</row>
    <row r="5" spans="1:17" s="247" customFormat="1" ht="18" customHeight="1">
      <c r="A5" s="367" t="s">
        <v>184</v>
      </c>
      <c r="B5" s="368"/>
      <c r="C5" s="367" t="s">
        <v>133</v>
      </c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8"/>
      <c r="Q5" s="268"/>
    </row>
    <row r="6" spans="1:17" s="177" customFormat="1" ht="18" customHeight="1">
      <c r="A6" s="269" t="s">
        <v>134</v>
      </c>
      <c r="B6" s="269" t="s">
        <v>50</v>
      </c>
      <c r="C6" s="269" t="s">
        <v>51</v>
      </c>
      <c r="D6" s="269" t="s">
        <v>52</v>
      </c>
      <c r="E6" s="269" t="s">
        <v>56</v>
      </c>
      <c r="F6" s="269" t="s">
        <v>59</v>
      </c>
      <c r="G6" s="269" t="s">
        <v>61</v>
      </c>
      <c r="H6" s="269" t="s">
        <v>64</v>
      </c>
      <c r="I6" s="269" t="s">
        <v>63</v>
      </c>
      <c r="J6" s="269" t="s">
        <v>135</v>
      </c>
      <c r="K6" s="269" t="s">
        <v>136</v>
      </c>
      <c r="L6" s="269" t="s">
        <v>137</v>
      </c>
      <c r="M6" s="270" t="s">
        <v>138</v>
      </c>
      <c r="N6" s="296" t="s">
        <v>139</v>
      </c>
      <c r="O6" s="296" t="s">
        <v>140</v>
      </c>
      <c r="P6" s="296" t="s">
        <v>141</v>
      </c>
      <c r="Q6" s="271" t="s">
        <v>142</v>
      </c>
    </row>
    <row r="7" spans="1:17" ht="18" customHeight="1">
      <c r="A7" s="179">
        <v>1</v>
      </c>
      <c r="B7" s="179">
        <v>1908446134</v>
      </c>
      <c r="C7" s="179" t="s">
        <v>95</v>
      </c>
      <c r="D7" s="207"/>
      <c r="E7" s="179"/>
      <c r="F7" s="179"/>
      <c r="G7" s="179"/>
      <c r="H7" s="179"/>
      <c r="I7" s="179"/>
      <c r="J7" s="267"/>
      <c r="K7" s="267"/>
      <c r="L7" s="267"/>
      <c r="M7" s="272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96</v>
      </c>
      <c r="D8" s="207"/>
      <c r="E8" s="179"/>
      <c r="F8" s="179"/>
      <c r="G8" s="179"/>
      <c r="H8" s="179"/>
      <c r="I8" s="179"/>
      <c r="J8" s="267"/>
      <c r="K8" s="273"/>
      <c r="L8" s="267"/>
      <c r="M8" s="272"/>
      <c r="N8" s="246"/>
      <c r="O8" s="246"/>
      <c r="P8" s="246"/>
      <c r="Q8" s="48"/>
    </row>
    <row r="9" spans="1:17" ht="18" customHeight="1">
      <c r="A9" s="274">
        <v>3</v>
      </c>
      <c r="B9" s="179">
        <v>1908446136</v>
      </c>
      <c r="C9" s="179" t="s">
        <v>97</v>
      </c>
      <c r="D9" s="275"/>
      <c r="E9" s="179"/>
      <c r="F9" s="179"/>
      <c r="G9" s="179"/>
      <c r="H9" s="179"/>
      <c r="I9" s="179"/>
      <c r="J9" s="276"/>
      <c r="K9" s="276"/>
      <c r="L9" s="267"/>
      <c r="M9" s="272"/>
      <c r="N9" s="246"/>
      <c r="O9" s="246"/>
      <c r="P9" s="246"/>
      <c r="Q9" s="48"/>
    </row>
    <row r="10" spans="1:17" ht="18" customHeight="1">
      <c r="A10" s="179">
        <v>4</v>
      </c>
      <c r="B10" s="179">
        <v>1908446137</v>
      </c>
      <c r="C10" s="179" t="s">
        <v>98</v>
      </c>
      <c r="D10" s="275"/>
      <c r="E10" s="179"/>
      <c r="F10" s="179"/>
      <c r="G10" s="179"/>
      <c r="H10" s="179"/>
      <c r="I10" s="179"/>
      <c r="J10" s="276"/>
      <c r="K10" s="276"/>
      <c r="L10" s="267"/>
      <c r="M10" s="272"/>
      <c r="N10" s="246"/>
      <c r="O10" s="246"/>
      <c r="P10" s="246"/>
      <c r="Q10" s="277"/>
    </row>
    <row r="11" spans="1:17" ht="18" customHeight="1">
      <c r="A11" s="179">
        <v>5</v>
      </c>
      <c r="B11" s="179">
        <v>1908446138</v>
      </c>
      <c r="C11" s="179" t="s">
        <v>121</v>
      </c>
      <c r="D11" s="275"/>
      <c r="E11" s="179"/>
      <c r="F11" s="179"/>
      <c r="G11" s="179"/>
      <c r="H11" s="278"/>
      <c r="I11" s="179"/>
      <c r="J11" s="276"/>
      <c r="K11" s="276"/>
      <c r="L11" s="267"/>
      <c r="M11" s="272"/>
      <c r="N11" s="246"/>
      <c r="O11" s="246"/>
      <c r="P11" s="246"/>
      <c r="Q11" s="277"/>
    </row>
    <row r="12" spans="1:17" ht="18" customHeight="1">
      <c r="A12" s="274">
        <v>6</v>
      </c>
      <c r="B12" s="179">
        <v>1908446139</v>
      </c>
      <c r="C12" s="179" t="s">
        <v>99</v>
      </c>
      <c r="D12" s="275"/>
      <c r="E12" s="179"/>
      <c r="F12" s="179"/>
      <c r="G12" s="179"/>
      <c r="H12" s="278"/>
      <c r="I12" s="179"/>
      <c r="J12" s="276"/>
      <c r="K12" s="276"/>
      <c r="L12" s="267"/>
      <c r="M12" s="272"/>
      <c r="N12" s="246"/>
      <c r="O12" s="246"/>
      <c r="P12" s="246"/>
      <c r="Q12" s="277"/>
    </row>
    <row r="13" spans="1:17" ht="18" customHeight="1">
      <c r="A13" s="179">
        <v>7</v>
      </c>
      <c r="B13" s="179">
        <v>1908446140</v>
      </c>
      <c r="C13" s="179" t="s">
        <v>100</v>
      </c>
      <c r="D13" s="275"/>
      <c r="E13" s="179"/>
      <c r="F13" s="179"/>
      <c r="G13" s="179"/>
      <c r="H13" s="179"/>
      <c r="I13" s="179"/>
      <c r="J13" s="276"/>
      <c r="K13" s="276"/>
      <c r="L13" s="267"/>
      <c r="M13" s="272"/>
      <c r="N13" s="246"/>
      <c r="O13" s="246"/>
      <c r="P13" s="246"/>
      <c r="Q13" s="277"/>
    </row>
    <row r="14" spans="1:17" ht="18" customHeight="1">
      <c r="A14" s="179">
        <v>8</v>
      </c>
      <c r="B14" s="179">
        <v>1908446141</v>
      </c>
      <c r="C14" s="179" t="s">
        <v>101</v>
      </c>
      <c r="D14" s="275"/>
      <c r="E14" s="179"/>
      <c r="F14" s="179"/>
      <c r="G14" s="179"/>
      <c r="H14" s="278"/>
      <c r="I14" s="179"/>
      <c r="J14" s="276"/>
      <c r="K14" s="276"/>
      <c r="L14" s="267"/>
      <c r="M14" s="272"/>
      <c r="N14" s="246"/>
      <c r="O14" s="246"/>
      <c r="P14" s="246"/>
      <c r="Q14" s="277"/>
    </row>
    <row r="15" spans="1:17" ht="18" customHeight="1">
      <c r="A15" s="274">
        <v>9</v>
      </c>
      <c r="B15" s="179">
        <v>1908446142</v>
      </c>
      <c r="C15" s="207" t="s">
        <v>102</v>
      </c>
      <c r="D15" s="275"/>
      <c r="E15" s="179"/>
      <c r="F15" s="179"/>
      <c r="G15" s="179"/>
      <c r="H15" s="179"/>
      <c r="I15" s="179"/>
      <c r="J15" s="276"/>
      <c r="K15" s="276"/>
      <c r="L15" s="267"/>
      <c r="M15" s="272"/>
      <c r="N15" s="246"/>
      <c r="O15" s="246"/>
      <c r="P15" s="246"/>
      <c r="Q15" s="277"/>
    </row>
    <row r="16" spans="1:17" ht="18" customHeight="1">
      <c r="A16" s="179">
        <v>10</v>
      </c>
      <c r="B16" s="179">
        <v>1908446143</v>
      </c>
      <c r="C16" s="179" t="s">
        <v>103</v>
      </c>
      <c r="D16" s="275"/>
      <c r="E16" s="179"/>
      <c r="F16" s="179"/>
      <c r="G16" s="179"/>
      <c r="H16" s="179"/>
      <c r="I16" s="179"/>
      <c r="J16" s="276"/>
      <c r="K16" s="276"/>
      <c r="L16" s="267"/>
      <c r="M16" s="272"/>
      <c r="N16" s="246"/>
      <c r="O16" s="246"/>
      <c r="P16" s="246"/>
      <c r="Q16" s="277"/>
    </row>
    <row r="17" spans="1:17" ht="18" customHeight="1">
      <c r="A17" s="179">
        <v>11</v>
      </c>
      <c r="B17" s="179">
        <v>1908446144</v>
      </c>
      <c r="C17" s="207" t="s">
        <v>104</v>
      </c>
      <c r="D17" s="275"/>
      <c r="E17" s="179"/>
      <c r="F17" s="179"/>
      <c r="G17" s="179"/>
      <c r="H17" s="278"/>
      <c r="I17" s="179"/>
      <c r="J17" s="276"/>
      <c r="K17" s="276"/>
      <c r="L17" s="267"/>
      <c r="M17" s="272"/>
      <c r="N17" s="246"/>
      <c r="O17" s="246"/>
      <c r="P17" s="246"/>
      <c r="Q17" s="277"/>
    </row>
    <row r="18" spans="1:17" ht="18" customHeight="1">
      <c r="A18" s="274">
        <v>12</v>
      </c>
      <c r="B18" s="179">
        <v>1908446145</v>
      </c>
      <c r="C18" s="179" t="s">
        <v>120</v>
      </c>
      <c r="D18" s="275"/>
      <c r="E18" s="179"/>
      <c r="F18" s="179"/>
      <c r="G18" s="179"/>
      <c r="H18" s="179"/>
      <c r="I18" s="179"/>
      <c r="J18" s="276"/>
      <c r="K18" s="276"/>
      <c r="L18" s="267"/>
      <c r="M18" s="272"/>
      <c r="N18" s="246"/>
      <c r="O18" s="246"/>
      <c r="P18" s="246"/>
      <c r="Q18" s="277"/>
    </row>
    <row r="19" spans="1:17" ht="18" customHeight="1">
      <c r="A19" s="179">
        <v>13</v>
      </c>
      <c r="B19" s="179">
        <v>1908446146</v>
      </c>
      <c r="C19" s="182" t="s">
        <v>105</v>
      </c>
      <c r="D19" s="279"/>
      <c r="E19" s="267"/>
      <c r="F19" s="267"/>
      <c r="G19" s="267"/>
      <c r="H19" s="267"/>
      <c r="I19" s="267"/>
      <c r="J19" s="276"/>
      <c r="K19" s="276"/>
      <c r="L19" s="267"/>
      <c r="M19" s="272"/>
      <c r="N19" s="246"/>
      <c r="O19" s="246"/>
      <c r="P19" s="246"/>
      <c r="Q19" s="277"/>
    </row>
    <row r="20" spans="1:17" ht="18" customHeight="1">
      <c r="A20" s="179">
        <v>14</v>
      </c>
      <c r="B20" s="179">
        <v>1908446147</v>
      </c>
      <c r="C20" s="179" t="s">
        <v>106</v>
      </c>
      <c r="D20" s="279"/>
      <c r="E20" s="267"/>
      <c r="F20" s="267"/>
      <c r="G20" s="267"/>
      <c r="H20" s="267"/>
      <c r="I20" s="267"/>
      <c r="J20" s="276"/>
      <c r="K20" s="276"/>
      <c r="L20" s="267"/>
      <c r="M20" s="272"/>
      <c r="N20" s="246"/>
      <c r="O20" s="246"/>
      <c r="P20" s="246"/>
      <c r="Q20" s="277"/>
    </row>
    <row r="21" spans="1:17" ht="18" customHeight="1">
      <c r="A21" s="274">
        <v>15</v>
      </c>
      <c r="B21" s="179">
        <v>1908446148</v>
      </c>
      <c r="C21" s="179" t="s">
        <v>102</v>
      </c>
      <c r="D21" s="279"/>
      <c r="E21" s="267"/>
      <c r="F21" s="267"/>
      <c r="G21" s="267"/>
      <c r="H21" s="276"/>
      <c r="I21" s="267"/>
      <c r="J21" s="276"/>
      <c r="K21" s="276"/>
      <c r="L21" s="267"/>
      <c r="M21" s="272"/>
      <c r="N21" s="246"/>
      <c r="O21" s="246"/>
      <c r="P21" s="246"/>
      <c r="Q21" s="277"/>
    </row>
    <row r="22" spans="1:17" ht="18" customHeight="1">
      <c r="A22" s="179">
        <v>16</v>
      </c>
      <c r="B22" s="179">
        <v>1908446149</v>
      </c>
      <c r="C22" s="212" t="s">
        <v>107</v>
      </c>
      <c r="D22" s="279"/>
      <c r="E22" s="267"/>
      <c r="F22" s="267"/>
      <c r="G22" s="267"/>
      <c r="H22" s="276"/>
      <c r="I22" s="267"/>
      <c r="J22" s="276"/>
      <c r="K22" s="276"/>
      <c r="L22" s="267"/>
      <c r="M22" s="272"/>
      <c r="N22" s="246"/>
      <c r="O22" s="246"/>
      <c r="P22" s="246"/>
      <c r="Q22" s="277"/>
    </row>
    <row r="23" spans="1:17" ht="18" customHeight="1">
      <c r="A23" s="179">
        <v>17</v>
      </c>
      <c r="B23" s="179">
        <v>1908446150</v>
      </c>
      <c r="C23" s="179" t="s">
        <v>108</v>
      </c>
      <c r="D23" s="279"/>
      <c r="E23" s="267"/>
      <c r="F23" s="267"/>
      <c r="G23" s="267"/>
      <c r="H23" s="267"/>
      <c r="I23" s="267"/>
      <c r="J23" s="276"/>
      <c r="K23" s="276"/>
      <c r="L23" s="267"/>
      <c r="M23" s="272"/>
      <c r="N23" s="246"/>
      <c r="O23" s="246"/>
      <c r="P23" s="246"/>
      <c r="Q23" s="277"/>
    </row>
    <row r="24" spans="1:17" ht="18" customHeight="1">
      <c r="A24" s="274">
        <v>18</v>
      </c>
      <c r="B24" s="179">
        <v>1908446151</v>
      </c>
      <c r="C24" s="179" t="s">
        <v>109</v>
      </c>
      <c r="D24" s="279"/>
      <c r="E24" s="267"/>
      <c r="F24" s="267"/>
      <c r="G24" s="267"/>
      <c r="H24" s="276"/>
      <c r="I24" s="267"/>
      <c r="J24" s="276"/>
      <c r="K24" s="276"/>
      <c r="L24" s="267"/>
      <c r="M24" s="272"/>
      <c r="N24" s="246"/>
      <c r="O24" s="246"/>
      <c r="P24" s="246"/>
      <c r="Q24" s="277"/>
    </row>
    <row r="25" spans="1:17" ht="18" customHeight="1">
      <c r="A25" s="179">
        <v>19</v>
      </c>
      <c r="B25" s="179">
        <v>1908446152</v>
      </c>
      <c r="C25" s="203" t="s">
        <v>110</v>
      </c>
      <c r="D25" s="279"/>
      <c r="E25" s="280"/>
      <c r="F25" s="222"/>
      <c r="G25" s="280"/>
      <c r="H25" s="280"/>
      <c r="I25" s="267"/>
      <c r="J25" s="267"/>
      <c r="K25" s="267"/>
      <c r="L25" s="267"/>
      <c r="M25" s="272"/>
      <c r="N25" s="246"/>
      <c r="O25" s="246"/>
      <c r="P25" s="246"/>
      <c r="Q25" s="277"/>
    </row>
    <row r="26" spans="1:17" ht="18" customHeight="1">
      <c r="A26" s="179">
        <v>20</v>
      </c>
      <c r="B26" s="179">
        <v>1908446153</v>
      </c>
      <c r="C26" s="203" t="s">
        <v>111</v>
      </c>
      <c r="D26" s="286"/>
      <c r="E26" s="280"/>
      <c r="F26" s="222"/>
      <c r="G26" s="280"/>
      <c r="H26" s="280"/>
      <c r="I26" s="267"/>
      <c r="J26" s="267"/>
      <c r="K26" s="267"/>
      <c r="L26" s="267"/>
      <c r="M26" s="272"/>
      <c r="N26" s="246"/>
      <c r="O26" s="246"/>
      <c r="P26" s="246"/>
      <c r="Q26" s="277"/>
    </row>
    <row r="27" spans="1:17" ht="18" customHeight="1" thickBot="1">
      <c r="A27" s="274">
        <v>21</v>
      </c>
      <c r="B27" s="179">
        <v>1908446154</v>
      </c>
      <c r="C27" s="203" t="s">
        <v>112</v>
      </c>
      <c r="D27" s="222"/>
      <c r="E27" s="280"/>
      <c r="F27" s="222"/>
      <c r="G27" s="267"/>
      <c r="H27" s="267"/>
      <c r="I27" s="267"/>
      <c r="J27" s="267"/>
      <c r="K27" s="267"/>
      <c r="L27" s="267"/>
      <c r="M27" s="272"/>
      <c r="N27" s="246"/>
      <c r="O27" s="246"/>
      <c r="P27" s="246"/>
      <c r="Q27" s="277"/>
    </row>
    <row r="28" spans="1:17" s="233" customFormat="1" ht="18" customHeight="1" thickBot="1">
      <c r="A28" s="362" t="s">
        <v>45</v>
      </c>
      <c r="B28" s="363"/>
      <c r="C28" s="364"/>
      <c r="D28" s="281">
        <f t="shared" ref="D28:P28" si="0">SUM(D7:D27)</f>
        <v>0</v>
      </c>
      <c r="E28" s="281">
        <f t="shared" si="0"/>
        <v>0</v>
      </c>
      <c r="F28" s="281">
        <f t="shared" si="0"/>
        <v>0</v>
      </c>
      <c r="G28" s="281">
        <f t="shared" si="0"/>
        <v>0</v>
      </c>
      <c r="H28" s="281">
        <f t="shared" si="0"/>
        <v>0</v>
      </c>
      <c r="I28" s="281">
        <f t="shared" si="0"/>
        <v>0</v>
      </c>
      <c r="J28" s="281">
        <f t="shared" si="0"/>
        <v>0</v>
      </c>
      <c r="K28" s="281">
        <f t="shared" si="0"/>
        <v>0</v>
      </c>
      <c r="L28" s="281">
        <f t="shared" si="0"/>
        <v>0</v>
      </c>
      <c r="M28" s="281">
        <f t="shared" si="0"/>
        <v>0</v>
      </c>
      <c r="N28" s="281">
        <f t="shared" si="0"/>
        <v>0</v>
      </c>
      <c r="O28" s="281">
        <f t="shared" si="0"/>
        <v>0</v>
      </c>
      <c r="P28" s="281">
        <f t="shared" si="0"/>
        <v>0</v>
      </c>
      <c r="Q28" s="282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O11" sqref="O1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70" t="s">
        <v>185</v>
      </c>
      <c r="C1" s="370"/>
      <c r="D1" s="301"/>
      <c r="E1" s="302"/>
    </row>
    <row r="2" spans="2:8" ht="15" customHeight="1">
      <c r="B2" s="283" t="s">
        <v>143</v>
      </c>
      <c r="C2" s="283" t="s">
        <v>165</v>
      </c>
      <c r="D2" s="283" t="s">
        <v>168</v>
      </c>
      <c r="E2" s="290" t="s">
        <v>170</v>
      </c>
    </row>
    <row r="3" spans="2:8" ht="15" customHeight="1">
      <c r="B3" s="284" t="s">
        <v>144</v>
      </c>
      <c r="C3" s="285">
        <v>20000</v>
      </c>
      <c r="D3" s="287">
        <v>20070</v>
      </c>
      <c r="E3" s="291">
        <f>D3-C3</f>
        <v>70</v>
      </c>
    </row>
    <row r="4" spans="2:8" ht="15" customHeight="1">
      <c r="B4" s="284" t="s">
        <v>145</v>
      </c>
      <c r="C4" s="285">
        <v>10000</v>
      </c>
      <c r="D4" s="287">
        <v>9971</v>
      </c>
      <c r="E4" s="291">
        <f t="shared" ref="E4:E24" si="0">D4-C4</f>
        <v>-29</v>
      </c>
    </row>
    <row r="5" spans="2:8" ht="15" customHeight="1">
      <c r="B5" s="284" t="s">
        <v>146</v>
      </c>
      <c r="C5" s="285">
        <v>20000</v>
      </c>
      <c r="D5" s="287">
        <v>20073</v>
      </c>
      <c r="E5" s="291">
        <f t="shared" si="0"/>
        <v>73</v>
      </c>
    </row>
    <row r="6" spans="2:8" ht="15" customHeight="1">
      <c r="B6" s="284" t="s">
        <v>147</v>
      </c>
      <c r="C6" s="285">
        <v>8000</v>
      </c>
      <c r="D6" s="287">
        <v>8032</v>
      </c>
      <c r="E6" s="291">
        <f t="shared" si="0"/>
        <v>32</v>
      </c>
    </row>
    <row r="7" spans="2:8" ht="15" customHeight="1">
      <c r="B7" s="284" t="s">
        <v>148</v>
      </c>
      <c r="C7" s="285">
        <v>8000</v>
      </c>
      <c r="D7" s="287">
        <v>7820</v>
      </c>
      <c r="E7" s="291">
        <f t="shared" si="0"/>
        <v>-180</v>
      </c>
    </row>
    <row r="8" spans="2:8" ht="15" customHeight="1">
      <c r="B8" s="284" t="s">
        <v>149</v>
      </c>
      <c r="C8" s="285">
        <v>8000</v>
      </c>
      <c r="D8" s="287">
        <v>9094</v>
      </c>
      <c r="E8" s="291">
        <f t="shared" si="0"/>
        <v>1094</v>
      </c>
    </row>
    <row r="9" spans="2:8" ht="15" customHeight="1">
      <c r="B9" s="284" t="s">
        <v>150</v>
      </c>
      <c r="C9" s="285">
        <v>8000</v>
      </c>
      <c r="D9" s="287">
        <v>9023</v>
      </c>
      <c r="E9" s="291">
        <f t="shared" si="0"/>
        <v>1023</v>
      </c>
      <c r="H9" s="2"/>
    </row>
    <row r="10" spans="2:8" ht="15" customHeight="1">
      <c r="B10" s="284" t="s">
        <v>151</v>
      </c>
      <c r="C10" s="285">
        <v>20000</v>
      </c>
      <c r="D10" s="287">
        <v>26671</v>
      </c>
      <c r="E10" s="291">
        <f t="shared" si="0"/>
        <v>6671</v>
      </c>
    </row>
    <row r="11" spans="2:8" ht="15" customHeight="1">
      <c r="B11" s="284" t="s">
        <v>152</v>
      </c>
      <c r="C11" s="285">
        <v>20000</v>
      </c>
      <c r="D11" s="287">
        <v>14310</v>
      </c>
      <c r="E11" s="291">
        <f t="shared" si="0"/>
        <v>-5690</v>
      </c>
    </row>
    <row r="12" spans="2:8" ht="15" customHeight="1">
      <c r="B12" s="284" t="s">
        <v>153</v>
      </c>
      <c r="C12" s="285">
        <v>22000</v>
      </c>
      <c r="D12" s="287">
        <v>22110</v>
      </c>
      <c r="E12" s="291">
        <f t="shared" si="0"/>
        <v>110</v>
      </c>
    </row>
    <row r="13" spans="2:8" ht="15" customHeight="1">
      <c r="B13" s="284" t="s">
        <v>154</v>
      </c>
      <c r="C13" s="285">
        <v>15000</v>
      </c>
      <c r="D13" s="287">
        <v>17498</v>
      </c>
      <c r="E13" s="291">
        <f t="shared" si="0"/>
        <v>2498</v>
      </c>
    </row>
    <row r="14" spans="2:8" ht="15" customHeight="1">
      <c r="B14" s="284" t="s">
        <v>155</v>
      </c>
      <c r="C14" s="285">
        <v>15000</v>
      </c>
      <c r="D14" s="287">
        <v>9973</v>
      </c>
      <c r="E14" s="291">
        <f t="shared" si="0"/>
        <v>-5027</v>
      </c>
    </row>
    <row r="15" spans="2:8" ht="15" customHeight="1">
      <c r="B15" s="284" t="s">
        <v>156</v>
      </c>
      <c r="C15" s="285">
        <v>15000</v>
      </c>
      <c r="D15" s="287">
        <v>20077</v>
      </c>
      <c r="E15" s="291">
        <f t="shared" si="0"/>
        <v>5077</v>
      </c>
    </row>
    <row r="16" spans="2:8" ht="15" customHeight="1">
      <c r="B16" s="284" t="s">
        <v>157</v>
      </c>
      <c r="C16" s="285">
        <v>9000</v>
      </c>
      <c r="D16" s="287">
        <v>9147</v>
      </c>
      <c r="E16" s="291">
        <f t="shared" si="0"/>
        <v>147</v>
      </c>
    </row>
    <row r="17" spans="2:5" ht="15" customHeight="1">
      <c r="B17" s="284" t="s">
        <v>158</v>
      </c>
      <c r="C17" s="285">
        <v>12000</v>
      </c>
      <c r="D17" s="287">
        <v>12004</v>
      </c>
      <c r="E17" s="291">
        <f t="shared" si="0"/>
        <v>4</v>
      </c>
    </row>
    <row r="18" spans="2:5" ht="15" customHeight="1">
      <c r="B18" s="284" t="s">
        <v>159</v>
      </c>
      <c r="C18" s="285">
        <v>23000</v>
      </c>
      <c r="D18" s="287">
        <v>23749</v>
      </c>
      <c r="E18" s="291">
        <f t="shared" si="0"/>
        <v>749</v>
      </c>
    </row>
    <row r="19" spans="2:5" ht="15" customHeight="1">
      <c r="B19" s="284" t="s">
        <v>160</v>
      </c>
      <c r="C19" s="285">
        <v>11000</v>
      </c>
      <c r="D19" s="287">
        <v>11039</v>
      </c>
      <c r="E19" s="291">
        <f t="shared" si="0"/>
        <v>39</v>
      </c>
    </row>
    <row r="20" spans="2:5" ht="15" customHeight="1">
      <c r="B20" s="284" t="s">
        <v>161</v>
      </c>
      <c r="C20" s="285">
        <v>23000</v>
      </c>
      <c r="D20" s="287">
        <v>23949</v>
      </c>
      <c r="E20" s="291">
        <f t="shared" si="0"/>
        <v>949</v>
      </c>
    </row>
    <row r="21" spans="2:5" ht="15" customHeight="1">
      <c r="B21" s="284" t="s">
        <v>162</v>
      </c>
      <c r="C21" s="285">
        <v>13000</v>
      </c>
      <c r="D21" s="287">
        <v>13761</v>
      </c>
      <c r="E21" s="291">
        <f t="shared" si="0"/>
        <v>761</v>
      </c>
    </row>
    <row r="22" spans="2:5" ht="15" customHeight="1">
      <c r="B22" s="284" t="s">
        <v>163</v>
      </c>
      <c r="C22" s="285">
        <v>15000</v>
      </c>
      <c r="D22" s="287">
        <v>14943</v>
      </c>
      <c r="E22" s="291">
        <f t="shared" si="0"/>
        <v>-57</v>
      </c>
    </row>
    <row r="23" spans="2:5" ht="15" customHeight="1">
      <c r="B23" s="284" t="s">
        <v>164</v>
      </c>
      <c r="C23" s="285">
        <v>12000</v>
      </c>
      <c r="D23" s="287">
        <v>8738</v>
      </c>
      <c r="E23" s="291">
        <f t="shared" si="0"/>
        <v>-3262</v>
      </c>
    </row>
    <row r="24" spans="2:5" ht="15" customHeight="1">
      <c r="B24" s="288" t="s">
        <v>42</v>
      </c>
      <c r="C24" s="288">
        <f>SUM(C3:C23)</f>
        <v>307000</v>
      </c>
      <c r="D24" s="288">
        <f>SUM(D3:D23)</f>
        <v>312052</v>
      </c>
      <c r="E24" s="289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2021-01-14T03:14:35Z</cp:lastPrinted>
  <dcterms:created xsi:type="dcterms:W3CDTF">2015-12-02T06:31:52Z</dcterms:created>
  <dcterms:modified xsi:type="dcterms:W3CDTF">2021-01-17T10:55:18Z</dcterms:modified>
</cp:coreProperties>
</file>