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/>
  </bookViews>
  <sheets>
    <sheet name="Daily Sales" sheetId="46" r:id="rId1"/>
    <sheet name="Bank Statment" sheetId="44" r:id="rId2"/>
    <sheet name="Capital" sheetId="43" r:id="rId3"/>
    <sheet name="G. Cost" sheetId="45" r:id="rId4"/>
    <sheet name="Alocation" sheetId="47" r:id="rId5"/>
    <sheet name="Sheet2" sheetId="48" r:id="rId6"/>
  </sheets>
  <calcPr calcId="124519"/>
</workbook>
</file>

<file path=xl/calcChain.xml><?xml version="1.0" encoding="utf-8"?>
<calcChain xmlns="http://schemas.openxmlformats.org/spreadsheetml/2006/main">
  <c r="AR46" i="46"/>
  <c r="E15" i="43"/>
  <c r="B12"/>
  <c r="B15" s="1"/>
  <c r="K29" i="46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E24" l="1"/>
  <c r="E28" i="47"/>
  <c r="F28"/>
  <c r="G28"/>
  <c r="H28"/>
  <c r="I28"/>
  <c r="J28"/>
  <c r="K28"/>
  <c r="L28"/>
  <c r="M28"/>
  <c r="N28"/>
  <c r="O28"/>
  <c r="P28"/>
  <c r="D28"/>
  <c r="L16" i="43" l="1"/>
  <c r="AQ29" i="46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15" l="1"/>
  <c r="AR19"/>
  <c r="AR18"/>
  <c r="AR9"/>
  <c r="AR10"/>
  <c r="AS20"/>
  <c r="AT20" s="1"/>
  <c r="AR25"/>
  <c r="AS28"/>
  <c r="AT28" s="1"/>
  <c r="AR27"/>
  <c r="AS12"/>
  <c r="AT12" s="1"/>
  <c r="AR17"/>
  <c r="AR11"/>
  <c r="AR21"/>
  <c r="AH29"/>
  <c r="AS24"/>
  <c r="AT24" s="1"/>
  <c r="AR26"/>
  <c r="AE29"/>
  <c r="AO29"/>
  <c r="AR13"/>
  <c r="AR14"/>
  <c r="AR22"/>
  <c r="AR23"/>
  <c r="AC29"/>
  <c r="AS16"/>
  <c r="AT16" s="1"/>
  <c r="AG29"/>
  <c r="AR8"/>
  <c r="AS11"/>
  <c r="AT11" s="1"/>
  <c r="AS13"/>
  <c r="AT13" s="1"/>
  <c r="AS14"/>
  <c r="AT14" s="1"/>
  <c r="AR16"/>
  <c r="AS19"/>
  <c r="AT19" s="1"/>
  <c r="AS21"/>
  <c r="AT21" s="1"/>
  <c r="AS22"/>
  <c r="AT22" s="1"/>
  <c r="AR24"/>
  <c r="AS27"/>
  <c r="AT27" s="1"/>
  <c r="AI29"/>
  <c r="AS9"/>
  <c r="AT9" s="1"/>
  <c r="AS10"/>
  <c r="AT10" s="1"/>
  <c r="AR12"/>
  <c r="AS15"/>
  <c r="AT15" s="1"/>
  <c r="AS17"/>
  <c r="AT17" s="1"/>
  <c r="AS18"/>
  <c r="AT18" s="1"/>
  <c r="AR20"/>
  <c r="AS23"/>
  <c r="AT23" s="1"/>
  <c r="AS25"/>
  <c r="AT25" s="1"/>
  <c r="AS26"/>
  <c r="AT26" s="1"/>
  <c r="AR28"/>
  <c r="AS8"/>
  <c r="AT8" s="1"/>
  <c r="AF29"/>
  <c r="AS7"/>
  <c r="AR7"/>
  <c r="AD29"/>
  <c r="AR29" l="1"/>
  <c r="AS29"/>
  <c r="AT7"/>
  <c r="AT29" s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H11" i="43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sharedStrings.xml><?xml version="1.0" encoding="utf-8"?>
<sst xmlns="http://schemas.openxmlformats.org/spreadsheetml/2006/main" count="250" uniqueCount="187">
  <si>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</si>
  <si>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</si>
  <si>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</si>
  <si>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</si>
  <si>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</si>
  <si>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</si>
  <si>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</si>
  <si>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</si>
  <si>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</si>
  <si>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</si>
  <si>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</si>
  <si>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</si>
  <si>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</si>
  <si>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</si>
  <si>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</si>
  <si>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</si>
  <si>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</si>
  <si>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</si>
  <si>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</si>
  <si>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</si>
  <si>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</si>
  <si>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</si>
  <si>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</si>
  <si>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</si>
  <si>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</si>
  <si>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</si>
  <si>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</si>
  <si>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</si>
  <si>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</si>
  <si>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</si>
  <si>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</si>
  <si>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</si>
  <si>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</si>
  <si>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</si>
  <si>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</si>
  <si>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</si>
  <si>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</si>
  <si>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</si>
  <si>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</si>
  <si>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</si>
  <si>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</si>
  <si>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</si>
  <si>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</si>
  <si>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</si>
  <si>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</si>
  <si>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</si>
  <si>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</si>
  <si>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</si>
  <si>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</si>
  <si>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</si>
  <si>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</si>
  <si>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</si>
  <si>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</si>
  <si>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</si>
  <si>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</si>
  <si>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</si>
  <si>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</si>
  <si>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</si>
  <si>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</si>
  <si>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</si>
  <si>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</si>
  <si>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</si>
  <si>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</si>
  <si>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</si>
  <si>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</si>
  <si>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</si>
  <si>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</si>
  <si>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</si>
  <si>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</si>
  <si>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</si>
  <si>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</si>
  <si>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</si>
  <si>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</si>
  <si>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</si>
  <si>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</si>
  <si>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</si>
  <si>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</si>
  <si>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</si>
  <si>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</si>
  <si>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</si>
  <si>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</si>
  <si>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</si>
  <si>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</si>
  <si>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</si>
  <si>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</si>
  <si>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</si>
  <si>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</si>
  <si>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</si>
  <si>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</si>
  <si>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</si>
  <si>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</si>
  <si>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</si>
  <si>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</si>
  <si>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</si>
  <si>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</si>
  <si>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</si>
  <si>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</si>
  <si>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</si>
  <si>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</si>
  <si>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</si>
  <si>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</si>
  <si>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</si>
  <si>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</si>
  <si>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</si>
  <si>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</si>
  <si>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</si>
  <si>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</si>
  <si>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</si>
  <si>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</si>
  <si>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</si>
  <si>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</si>
  <si>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</si>
  <si>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</si>
  <si>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</si>
  <si>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Due List</t>
  </si>
  <si>
    <t>riko</t>
  </si>
  <si>
    <t>Daffodils</t>
  </si>
  <si>
    <t>Aliul</t>
  </si>
  <si>
    <t xml:space="preserve">  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</si>
  <si>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</si>
  <si>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</si>
  <si>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</si>
  <si>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</si>
  <si>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</si>
  <si>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</si>
  <si>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</si>
  <si>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</si>
  <si>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</si>
  <si>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</si>
  <si>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</si>
  <si>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</si>
  <si>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</si>
  <si>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</si>
  <si>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</si>
  <si>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</si>
  <si>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</si>
  <si>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</si>
  <si>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</si>
  <si>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</si>
  <si>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</si>
  <si>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</si>
  <si>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</si>
  <si>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</si>
  <si>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</si>
  <si>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</si>
  <si>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</si>
  <si>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</si>
  <si>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</si>
  <si>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</si>
  <si>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</si>
  <si>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</si>
  <si>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</si>
  <si>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</si>
  <si>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</si>
  <si>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</si>
  <si>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</si>
  <si>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</si>
  <si>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</si>
  <si>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</si>
  <si>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</si>
  <si>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</si>
  <si>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</si>
  <si>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</si>
  <si>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</si>
  <si>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</si>
  <si>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09.01.2021</t>
  </si>
  <si>
    <t>Akram 42</t>
  </si>
  <si>
    <t>Achievement</t>
  </si>
  <si>
    <t>Extra Achieve</t>
  </si>
  <si>
    <t>10.01.2021</t>
  </si>
  <si>
    <t>Koushik+Nishan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</si>
  <si>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</si>
  <si>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</si>
  <si>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</si>
  <si>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</si>
  <si>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</si>
  <si>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</si>
  <si>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</si>
  <si>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</si>
  <si>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13.01.2021</t>
  </si>
  <si>
    <t>Date:13.01.2021</t>
  </si>
  <si>
    <t>Date :14-01-2021</t>
  </si>
  <si>
    <t>Date:14.01.2021</t>
  </si>
  <si>
    <t>Date: 14-01-2021</t>
  </si>
  <si>
    <t>Samim</t>
  </si>
  <si>
    <t>14.01.2021</t>
  </si>
  <si>
    <t>LUS Commission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</si>
</sst>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7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21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2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6" borderId="8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7" borderId="24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5" borderId="24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5" borderId="24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19" fillId="5" borderId="24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4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5" fillId="0" borderId="25" xfId="0" applyNumberFormat="1" applyFont="1" applyFill="1" applyBorder="1" applyAlignment="1">
      <alignment horizontal="center" vertical="center"/>
    </xf>
    <xf numFmtId="2" fontId="5" fillId="0" borderId="26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4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7" xfId="0" applyFont="1" applyFill="1" applyBorder="1" applyAlignment="1">
      <alignment horizontal="center" vertical="center"/>
    </xf>
    <xf numFmtId="2" fontId="12" fillId="0" borderId="28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 vertical="center"/>
    </xf>
    <xf numFmtId="2" fontId="11" fillId="0" borderId="28" xfId="0" applyNumberFormat="1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vertical="center"/>
    </xf>
    <xf numFmtId="0" fontId="13" fillId="0" borderId="30" xfId="0" applyFont="1" applyFill="1" applyBorder="1" applyAlignment="1">
      <alignment horizontal="center" vertical="center"/>
    </xf>
    <xf numFmtId="2" fontId="13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8" borderId="37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8" borderId="44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2" fontId="18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2" fontId="18" fillId="6" borderId="6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46" xfId="0" applyFont="1" applyFill="1" applyBorder="1" applyAlignment="1">
      <alignment horizontal="center" vertical="center"/>
    </xf>
    <xf numFmtId="0" fontId="18" fillId="9" borderId="47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2" fontId="18" fillId="10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3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7" fillId="12" borderId="38" xfId="0" applyFont="1" applyFill="1" applyBorder="1" applyAlignment="1">
      <alignment horizontal="center" vertical="center"/>
    </xf>
    <xf numFmtId="0" fontId="27" fillId="12" borderId="49" xfId="0" applyFont="1" applyFill="1" applyBorder="1" applyAlignment="1">
      <alignment horizontal="center" vertical="center"/>
    </xf>
    <xf numFmtId="0" fontId="27" fillId="12" borderId="43" xfId="0" applyFont="1" applyFill="1" applyBorder="1" applyAlignment="1">
      <alignment horizontal="center" vertical="center"/>
    </xf>
    <xf numFmtId="0" fontId="27" fillId="12" borderId="39" xfId="0" applyFont="1" applyFill="1" applyBorder="1" applyAlignment="1">
      <alignment horizontal="center" vertical="center"/>
    </xf>
    <xf numFmtId="0" fontId="27" fillId="12" borderId="39" xfId="0" applyFont="1" applyFill="1" applyBorder="1" applyAlignment="1">
      <alignment horizontal="center" vertical="center" wrapText="1"/>
    </xf>
    <xf numFmtId="0" fontId="27" fillId="13" borderId="39" xfId="0" applyFont="1" applyFill="1" applyBorder="1" applyAlignment="1">
      <alignment horizontal="center" vertical="center" wrapText="1"/>
    </xf>
    <xf numFmtId="0" fontId="27" fillId="13" borderId="40" xfId="0" applyFont="1" applyFill="1" applyBorder="1" applyAlignment="1">
      <alignment horizontal="center" vertical="center" wrapText="1"/>
    </xf>
    <xf numFmtId="0" fontId="27" fillId="3" borderId="38" xfId="0" applyFont="1" applyFill="1" applyBorder="1" applyAlignment="1">
      <alignment horizontal="center" vertical="center" wrapText="1"/>
    </xf>
    <xf numFmtId="0" fontId="27" fillId="3" borderId="39" xfId="0" applyFont="1" applyFill="1" applyBorder="1" applyAlignment="1">
      <alignment horizontal="center" vertical="center" wrapText="1"/>
    </xf>
    <xf numFmtId="0" fontId="27" fillId="3" borderId="39" xfId="0" applyFont="1" applyFill="1" applyBorder="1" applyAlignment="1">
      <alignment horizontal="center" vertical="center"/>
    </xf>
    <xf numFmtId="0" fontId="27" fillId="3" borderId="49" xfId="0" applyFont="1" applyFill="1" applyBorder="1" applyAlignment="1">
      <alignment horizontal="center" vertical="center" wrapText="1"/>
    </xf>
    <xf numFmtId="0" fontId="27" fillId="14" borderId="39" xfId="0" applyFont="1" applyFill="1" applyBorder="1" applyAlignment="1">
      <alignment horizontal="center" vertical="center"/>
    </xf>
    <xf numFmtId="0" fontId="27" fillId="15" borderId="39" xfId="0" applyFont="1" applyFill="1" applyBorder="1" applyAlignment="1">
      <alignment horizontal="center" vertical="center"/>
    </xf>
    <xf numFmtId="0" fontId="10" fillId="15" borderId="39" xfId="0" applyFont="1" applyFill="1" applyBorder="1" applyAlignment="1">
      <alignment horizontal="center" vertical="center" wrapText="1"/>
    </xf>
    <xf numFmtId="0" fontId="27" fillId="16" borderId="39" xfId="0" applyFont="1" applyFill="1" applyBorder="1" applyAlignment="1">
      <alignment horizontal="center" vertical="center"/>
    </xf>
    <xf numFmtId="0" fontId="27" fillId="17" borderId="39" xfId="0" applyFont="1" applyFill="1" applyBorder="1" applyAlignment="1">
      <alignment horizontal="center" vertical="center" wrapText="1"/>
    </xf>
    <xf numFmtId="0" fontId="27" fillId="18" borderId="39" xfId="0" applyFont="1" applyFill="1" applyBorder="1" applyAlignment="1">
      <alignment horizontal="center" vertical="center" wrapText="1"/>
    </xf>
    <xf numFmtId="0" fontId="27" fillId="14" borderId="39" xfId="0" applyFont="1" applyFill="1" applyBorder="1" applyAlignment="1">
      <alignment horizontal="center" vertical="center" wrapText="1"/>
    </xf>
    <xf numFmtId="0" fontId="27" fillId="19" borderId="40" xfId="0" applyFont="1" applyFill="1" applyBorder="1" applyAlignment="1">
      <alignment horizontal="center" vertical="center"/>
    </xf>
    <xf numFmtId="0" fontId="27" fillId="16" borderId="41" xfId="0" applyFont="1" applyFill="1" applyBorder="1" applyAlignment="1">
      <alignment horizontal="center" vertical="center"/>
    </xf>
    <xf numFmtId="0" fontId="27" fillId="18" borderId="41" xfId="0" applyFont="1" applyFill="1" applyBorder="1" applyAlignment="1">
      <alignment horizontal="center" vertical="center"/>
    </xf>
    <xf numFmtId="0" fontId="27" fillId="6" borderId="4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1" fillId="0" borderId="50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" fontId="21" fillId="0" borderId="8" xfId="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2" fontId="21" fillId="0" borderId="8" xfId="0" applyNumberFormat="1" applyFont="1" applyFill="1" applyBorder="1" applyAlignment="1">
      <alignment horizontal="center" vertical="center"/>
    </xf>
    <xf numFmtId="2" fontId="20" fillId="0" borderId="8" xfId="0" applyNumberFormat="1" applyFon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" fontId="10" fillId="0" borderId="25" xfId="0" applyNumberFormat="1" applyFont="1" applyFill="1" applyBorder="1" applyAlignment="1">
      <alignment horizontal="center" vertical="center"/>
    </xf>
    <xf numFmtId="2" fontId="21" fillId="20" borderId="51" xfId="0" applyNumberFormat="1" applyFont="1" applyFill="1" applyBorder="1" applyAlignment="1">
      <alignment horizontal="center" vertical="center"/>
    </xf>
    <xf numFmtId="2" fontId="0" fillId="0" borderId="51" xfId="0" applyNumberFormat="1" applyFill="1" applyBorder="1" applyAlignment="1">
      <alignment horizontal="center" vertical="center"/>
    </xf>
    <xf numFmtId="2" fontId="10" fillId="0" borderId="51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2" fontId="0" fillId="0" borderId="52" xfId="0" applyNumberFormat="1" applyFill="1" applyBorder="1" applyAlignment="1">
      <alignment horizontal="center" vertical="center"/>
    </xf>
    <xf numFmtId="2" fontId="10" fillId="0" borderId="5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2" fontId="30" fillId="0" borderId="52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1" fontId="10" fillId="0" borderId="24" xfId="0" applyNumberFormat="1" applyFont="1" applyFill="1" applyBorder="1" applyAlignment="1">
      <alignment horizontal="center" vertical="center"/>
    </xf>
    <xf numFmtId="2" fontId="21" fillId="21" borderId="52" xfId="0" applyNumberFormat="1" applyFont="1" applyFill="1" applyBorder="1" applyAlignment="1">
      <alignment horizontal="center" vertical="center"/>
    </xf>
    <xf numFmtId="2" fontId="21" fillId="20" borderId="52" xfId="0" applyNumberFormat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" fontId="21" fillId="0" borderId="6" xfId="0" applyNumberFormat="1" applyFont="1" applyFill="1" applyBorder="1" applyAlignment="1">
      <alignment horizontal="center" vertical="center"/>
    </xf>
    <xf numFmtId="2" fontId="20" fillId="0" borderId="6" xfId="0" applyNumberFormat="1" applyFont="1" applyFill="1" applyBorder="1" applyAlignment="1">
      <alignment horizontal="center" vertical="center"/>
    </xf>
    <xf numFmtId="2" fontId="20" fillId="0" borderId="18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1" fontId="10" fillId="0" borderId="26" xfId="0" applyNumberFormat="1" applyFont="1" applyFill="1" applyBorder="1" applyAlignment="1">
      <alignment horizontal="center" vertical="center"/>
    </xf>
    <xf numFmtId="2" fontId="21" fillId="20" borderId="53" xfId="0" applyNumberFormat="1" applyFont="1" applyFill="1" applyBorder="1" applyAlignment="1">
      <alignment horizontal="center" vertical="center"/>
    </xf>
    <xf numFmtId="2" fontId="0" fillId="0" borderId="53" xfId="0" applyNumberFormat="1" applyFill="1" applyBorder="1" applyAlignment="1">
      <alignment horizontal="center" vertical="center"/>
    </xf>
    <xf numFmtId="1" fontId="20" fillId="20" borderId="47" xfId="0" applyNumberFormat="1" applyFont="1" applyFill="1" applyBorder="1" applyAlignment="1">
      <alignment horizontal="center" vertical="center" wrapText="1"/>
    </xf>
    <xf numFmtId="1" fontId="20" fillId="20" borderId="33" xfId="0" applyNumberFormat="1" applyFont="1" applyFill="1" applyBorder="1" applyAlignment="1">
      <alignment horizontal="center" vertical="center" wrapText="1"/>
    </xf>
    <xf numFmtId="2" fontId="20" fillId="20" borderId="33" xfId="0" applyNumberFormat="1" applyFont="1" applyFill="1" applyBorder="1" applyAlignment="1">
      <alignment horizontal="center" vertical="center" wrapText="1"/>
    </xf>
    <xf numFmtId="1" fontId="20" fillId="20" borderId="34" xfId="0" applyNumberFormat="1" applyFont="1" applyFill="1" applyBorder="1" applyAlignment="1">
      <alignment horizontal="center" vertical="center" wrapText="1"/>
    </xf>
    <xf numFmtId="1" fontId="20" fillId="20" borderId="7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8" fillId="22" borderId="47" xfId="0" applyFont="1" applyFill="1" applyBorder="1" applyAlignment="1">
      <alignment horizontal="center" vertical="center"/>
    </xf>
    <xf numFmtId="1" fontId="27" fillId="5" borderId="47" xfId="0" applyNumberFormat="1" applyFont="1" applyFill="1" applyBorder="1" applyAlignment="1">
      <alignment horizontal="center" vertical="center"/>
    </xf>
    <xf numFmtId="0" fontId="28" fillId="22" borderId="17" xfId="0" applyFont="1" applyFill="1" applyBorder="1" applyAlignment="1">
      <alignment horizontal="center" vertical="center"/>
    </xf>
    <xf numFmtId="2" fontId="28" fillId="22" borderId="47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1" fontId="34" fillId="0" borderId="0" xfId="0" applyNumberFormat="1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40" fillId="0" borderId="1" xfId="0" applyFont="1" applyFill="1" applyBorder="1" applyAlignment="1">
      <alignment horizontal="center" vertical="center" wrapText="1"/>
    </xf>
    <xf numFmtId="0" fontId="40" fillId="0" borderId="24" xfId="0" applyFont="1" applyFill="1" applyBorder="1" applyAlignment="1">
      <alignment horizontal="center" vertical="center" wrapText="1"/>
    </xf>
    <xf numFmtId="0" fontId="40" fillId="0" borderId="15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20" borderId="46" xfId="0" applyNumberFormat="1" applyFont="1" applyFill="1" applyBorder="1" applyAlignment="1">
      <alignment horizontal="center" vertical="center" wrapText="1"/>
    </xf>
    <xf numFmtId="1" fontId="20" fillId="20" borderId="12" xfId="0" applyNumberFormat="1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 vertical="center"/>
    </xf>
    <xf numFmtId="49" fontId="1" fillId="24" borderId="1" xfId="0" applyNumberFormat="1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1" fontId="10" fillId="0" borderId="45" xfId="0" applyNumberFormat="1" applyFont="1" applyFill="1" applyBorder="1" applyAlignment="1">
      <alignment horizontal="center" vertical="center"/>
    </xf>
    <xf numFmtId="0" fontId="35" fillId="2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36" fillId="4" borderId="1" xfId="0" applyFont="1" applyFill="1" applyBorder="1" applyAlignment="1">
      <alignment horizontal="center"/>
    </xf>
    <xf numFmtId="0" fontId="0" fillId="25" borderId="1" xfId="0" applyFill="1" applyBorder="1"/>
    <xf numFmtId="2" fontId="0" fillId="7" borderId="24" xfId="0" applyNumberForma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5" fillId="0" borderId="24" xfId="0" applyFont="1" applyBorder="1" applyAlignment="1">
      <alignment vertical="center"/>
    </xf>
    <xf numFmtId="0" fontId="35" fillId="0" borderId="15" xfId="0" applyFont="1" applyBorder="1" applyAlignment="1">
      <alignment vertical="center"/>
    </xf>
    <xf numFmtId="0" fontId="40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vertical="center"/>
    </xf>
    <xf numFmtId="0" fontId="1" fillId="4" borderId="54" xfId="0" applyFont="1" applyFill="1" applyBorder="1" applyAlignment="1"/>
    <xf numFmtId="0" fontId="1" fillId="4" borderId="15" xfId="0" applyFont="1" applyFill="1" applyBorder="1" applyAlignment="1"/>
    <xf numFmtId="0" fontId="25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0" fillId="20" borderId="17" xfId="0" applyFont="1" applyFill="1" applyBorder="1" applyAlignment="1">
      <alignment horizontal="center" vertical="center" wrapText="1"/>
    </xf>
    <xf numFmtId="0" fontId="20" fillId="20" borderId="47" xfId="0" applyFont="1" applyFill="1" applyBorder="1" applyAlignment="1">
      <alignment horizontal="center" vertical="center" wrapText="1"/>
    </xf>
    <xf numFmtId="0" fontId="16" fillId="23" borderId="1" xfId="0" applyFont="1" applyFill="1" applyBorder="1" applyAlignment="1">
      <alignment horizontal="center" vertical="center"/>
    </xf>
    <xf numFmtId="0" fontId="27" fillId="5" borderId="11" xfId="0" applyFont="1" applyFill="1" applyBorder="1" applyAlignment="1">
      <alignment horizontal="center" vertical="center"/>
    </xf>
    <xf numFmtId="0" fontId="27" fillId="5" borderId="10" xfId="0" applyFont="1" applyFill="1" applyBorder="1" applyAlignment="1">
      <alignment horizontal="center" vertical="center"/>
    </xf>
    <xf numFmtId="0" fontId="27" fillId="5" borderId="46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/>
    </xf>
    <xf numFmtId="0" fontId="26" fillId="0" borderId="37" xfId="0" applyFont="1" applyFill="1" applyBorder="1" applyAlignment="1">
      <alignment horizontal="center" vertical="center"/>
    </xf>
    <xf numFmtId="0" fontId="26" fillId="0" borderId="56" xfId="0" applyFont="1" applyFill="1" applyBorder="1" applyAlignment="1">
      <alignment horizontal="center" vertical="center"/>
    </xf>
    <xf numFmtId="0" fontId="26" fillId="0" borderId="57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37" fillId="5" borderId="24" xfId="0" applyFont="1" applyFill="1" applyBorder="1" applyAlignment="1">
      <alignment horizontal="center" vertical="center"/>
    </xf>
    <xf numFmtId="0" fontId="37" fillId="5" borderId="54" xfId="0" applyFont="1" applyFill="1" applyBorder="1" applyAlignment="1">
      <alignment horizontal="center" vertical="center"/>
    </xf>
    <xf numFmtId="0" fontId="37" fillId="5" borderId="1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8" borderId="33" xfId="0" applyFont="1" applyFill="1" applyBorder="1" applyAlignment="1">
      <alignment horizontal="center" vertical="center"/>
    </xf>
    <xf numFmtId="0" fontId="18" fillId="8" borderId="39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17" fontId="20" fillId="0" borderId="40" xfId="0" applyNumberFormat="1" applyFont="1" applyFill="1" applyBorder="1" applyAlignment="1">
      <alignment horizontal="center" vertical="center"/>
    </xf>
    <xf numFmtId="17" fontId="20" fillId="0" borderId="19" xfId="0" applyNumberFormat="1" applyFont="1" applyFill="1" applyBorder="1" applyAlignment="1">
      <alignment horizontal="center" vertical="center"/>
    </xf>
    <xf numFmtId="17" fontId="20" fillId="0" borderId="43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0" fillId="20" borderId="11" xfId="0" applyFont="1" applyFill="1" applyBorder="1" applyAlignment="1">
      <alignment horizontal="center" vertical="center" wrapText="1"/>
    </xf>
    <xf numFmtId="0" fontId="10" fillId="20" borderId="10" xfId="0" applyFont="1" applyFill="1" applyBorder="1" applyAlignment="1">
      <alignment horizontal="center" vertical="center" wrapText="1"/>
    </xf>
    <xf numFmtId="0" fontId="10" fillId="20" borderId="12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7">
    <dxf>
      <fill>
        <patternFill>
          <bgColor rgb="FFFF000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1"/>
  <sheetViews>
    <sheetView tabSelected="1" workbookViewId="0">
      <pane xSplit="25" ySplit="8" topLeftCell="AP9" activePane="bottomRight" state="frozen"/>
      <selection pane="topRight" activeCell="Z1" sqref="Z1"/>
      <selection pane="bottomLeft" activeCell="A9" sqref="A9"/>
      <selection pane="bottomRight" sqref="A1:XFD1048576"/>
    </sheetView>
  </sheetViews>
  <sheetFormatPr defaultRowHeight="15"/>
  <cols>
    <col min="1" max="1" width="6.7109375" style="150" customWidth="1"/>
    <col min="2" max="2" width="15.85546875" style="150" customWidth="1"/>
    <col min="3" max="3" width="15" style="150" customWidth="1"/>
    <col min="4" max="4" width="11" style="150" customWidth="1"/>
    <col min="5" max="6" width="11.5703125" style="150" hidden="1" customWidth="1"/>
    <col min="7" max="9" width="10.42578125" style="150" hidden="1" customWidth="1"/>
    <col min="10" max="10" width="11" style="150" hidden="1" customWidth="1"/>
    <col min="11" max="11" width="7.7109375" style="150" customWidth="1"/>
    <col min="12" max="12" width="10.42578125" style="150" hidden="1" customWidth="1"/>
    <col min="13" max="13" width="9.28515625" style="150" customWidth="1"/>
    <col min="14" max="14" width="7.140625" style="150" hidden="1" customWidth="1"/>
    <col min="15" max="15" width="8.28515625" style="150" customWidth="1"/>
    <col min="16" max="16" width="7.5703125" style="150" customWidth="1"/>
    <col min="17" max="18" width="10.42578125" style="150" hidden="1" customWidth="1"/>
    <col min="19" max="19" width="11" style="150" customWidth="1"/>
    <col min="20" max="20" width="11.140625" style="150" hidden="1" customWidth="1"/>
    <col min="21" max="21" width="4.85546875" style="150" hidden="1" customWidth="1"/>
    <col min="22" max="22" width="5.7109375" style="150" hidden="1" customWidth="1"/>
    <col min="23" max="23" width="9" style="150" hidden="1" customWidth="1"/>
    <col min="24" max="24" width="10.28515625" style="150" hidden="1" customWidth="1"/>
    <col min="25" max="25" width="8.85546875" style="150" hidden="1" customWidth="1"/>
    <col min="26" max="26" width="8.140625" style="150" customWidth="1"/>
    <col min="27" max="27" width="8.5703125" style="150" customWidth="1"/>
    <col min="28" max="28" width="8.85546875" style="150" hidden="1" customWidth="1"/>
    <col min="29" max="29" width="13.140625" style="150" bestFit="1" customWidth="1"/>
    <col min="30" max="30" width="10.28515625" style="150" hidden="1" customWidth="1"/>
    <col min="31" max="31" width="11.7109375" style="150" hidden="1" customWidth="1"/>
    <col min="32" max="32" width="10.140625" style="150" hidden="1" customWidth="1"/>
    <col min="33" max="33" width="11.5703125" style="150" hidden="1" customWidth="1"/>
    <col min="34" max="34" width="10.28515625" style="150" hidden="1" customWidth="1"/>
    <col min="35" max="35" width="14" style="150" hidden="1" customWidth="1"/>
    <col min="36" max="36" width="10.7109375" style="150" hidden="1" customWidth="1"/>
    <col min="37" max="37" width="10.140625" style="150" hidden="1" customWidth="1"/>
    <col min="38" max="39" width="9.28515625" style="150" hidden="1" customWidth="1"/>
    <col min="40" max="40" width="14.28515625" style="150" hidden="1" customWidth="1"/>
    <col min="41" max="41" width="14.28515625" style="150" customWidth="1"/>
    <col min="42" max="42" width="6.140625" style="150" customWidth="1"/>
    <col min="43" max="43" width="8.140625" style="150" customWidth="1"/>
    <col min="44" max="44" width="12" style="150" customWidth="1"/>
    <col min="45" max="45" width="15.85546875" style="150" bestFit="1" customWidth="1"/>
    <col min="46" max="46" width="10.7109375" style="150" bestFit="1" customWidth="1"/>
    <col min="47" max="47" width="10.85546875" style="150" bestFit="1" customWidth="1"/>
    <col min="48" max="48" width="11.85546875" style="150" customWidth="1"/>
    <col min="49" max="16384" width="9.140625" style="150"/>
  </cols>
  <sheetData>
    <row r="1" spans="1:56" s="303" customFormat="1" ht="30.75" customHeight="1">
      <c r="A1" s="315" t="s">
        <v>7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</row>
    <row r="2" spans="1:56" ht="21" customHeight="1" thickBot="1">
      <c r="A2" s="315"/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5"/>
      <c r="AE2" s="315"/>
      <c r="AF2" s="315"/>
      <c r="AG2" s="315"/>
      <c r="AH2" s="315"/>
      <c r="AI2" s="315"/>
      <c r="AJ2" s="315"/>
      <c r="AK2" s="315"/>
      <c r="AL2" s="315"/>
      <c r="AM2" s="315"/>
      <c r="AN2" s="315"/>
      <c r="AO2" s="315"/>
      <c r="AP2" s="315"/>
      <c r="AQ2" s="315"/>
      <c r="AR2" s="315"/>
      <c r="AS2" s="315"/>
      <c r="AT2" s="315"/>
    </row>
    <row r="3" spans="1:56" ht="18.75">
      <c r="A3" s="316" t="s">
        <v>183</v>
      </c>
      <c r="B3" s="317"/>
      <c r="C3" s="318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19"/>
      <c r="AA3" s="319"/>
      <c r="AB3" s="319"/>
      <c r="AC3" s="319"/>
      <c r="AD3" s="319"/>
      <c r="AE3" s="319"/>
      <c r="AF3" s="319"/>
      <c r="AG3" s="319"/>
      <c r="AH3" s="319"/>
      <c r="AI3" s="319"/>
      <c r="AJ3" s="319"/>
      <c r="AK3" s="319"/>
      <c r="AL3" s="319"/>
      <c r="AM3" s="319"/>
      <c r="AN3" s="319"/>
      <c r="AO3" s="319"/>
      <c r="AP3" s="319"/>
      <c r="AQ3" s="319"/>
      <c r="AR3" s="319"/>
      <c r="AS3" s="319"/>
      <c r="AT3" s="319"/>
    </row>
    <row r="4" spans="1:56">
      <c r="A4" s="307" t="s">
        <v>46</v>
      </c>
      <c r="B4" s="307"/>
      <c r="C4" s="151"/>
      <c r="D4" s="151">
        <v>890698</v>
      </c>
      <c r="E4" s="152">
        <v>0</v>
      </c>
      <c r="F4" s="152">
        <v>0</v>
      </c>
      <c r="G4" s="152">
        <v>0</v>
      </c>
      <c r="H4" s="152">
        <v>0</v>
      </c>
      <c r="I4" s="152">
        <v>0</v>
      </c>
      <c r="J4" s="152">
        <v>0</v>
      </c>
      <c r="K4" s="153">
        <v>320</v>
      </c>
      <c r="L4" s="153">
        <v>0</v>
      </c>
      <c r="M4" s="307">
        <v>470</v>
      </c>
      <c r="N4" s="307"/>
      <c r="O4" s="153">
        <v>1270</v>
      </c>
      <c r="P4" s="153">
        <v>2080</v>
      </c>
      <c r="Q4" s="152">
        <v>0</v>
      </c>
      <c r="R4" s="152">
        <v>0</v>
      </c>
      <c r="S4" s="152">
        <v>1114</v>
      </c>
      <c r="T4" s="152"/>
      <c r="U4" s="152"/>
      <c r="V4" s="152"/>
      <c r="W4" s="152"/>
      <c r="X4" s="152"/>
      <c r="Y4" s="152"/>
      <c r="Z4" s="152">
        <v>255</v>
      </c>
      <c r="AA4" s="152">
        <v>281</v>
      </c>
      <c r="AB4" s="152"/>
      <c r="AC4" s="308"/>
      <c r="AD4" s="308"/>
      <c r="AE4" s="308"/>
      <c r="AF4" s="308"/>
      <c r="AG4" s="308"/>
      <c r="AH4" s="308"/>
      <c r="AI4" s="308"/>
      <c r="AJ4" s="308"/>
      <c r="AK4" s="308"/>
      <c r="AL4" s="308"/>
      <c r="AM4" s="308"/>
      <c r="AN4" s="308"/>
      <c r="AO4" s="308"/>
      <c r="AP4" s="308"/>
      <c r="AQ4" s="308"/>
      <c r="AR4" s="308"/>
      <c r="AS4" s="308"/>
      <c r="AT4" s="308"/>
      <c r="AV4" s="72"/>
      <c r="AW4" s="72"/>
      <c r="AX4" s="72"/>
      <c r="AY4" s="72"/>
      <c r="AZ4" s="72"/>
      <c r="BA4" s="72"/>
      <c r="BB4" s="72"/>
      <c r="BC4" s="72"/>
      <c r="BD4" s="72"/>
    </row>
    <row r="5" spans="1:56">
      <c r="A5" s="307" t="s">
        <v>47</v>
      </c>
      <c r="B5" s="307"/>
      <c r="C5" s="151">
        <v>474481</v>
      </c>
      <c r="D5" s="261">
        <v>474481</v>
      </c>
      <c r="E5" s="261"/>
      <c r="F5" s="261"/>
      <c r="G5" s="261"/>
      <c r="H5" s="261"/>
      <c r="I5" s="261"/>
      <c r="J5" s="261"/>
      <c r="K5" s="257"/>
      <c r="L5" s="257"/>
      <c r="M5" s="257"/>
      <c r="N5" s="257"/>
      <c r="O5" s="257"/>
      <c r="P5" s="257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308"/>
      <c r="AD5" s="308"/>
      <c r="AE5" s="308"/>
      <c r="AF5" s="308"/>
      <c r="AG5" s="308"/>
      <c r="AH5" s="308"/>
      <c r="AI5" s="308"/>
      <c r="AJ5" s="308"/>
      <c r="AK5" s="308"/>
      <c r="AL5" s="308"/>
      <c r="AM5" s="308"/>
      <c r="AN5" s="308"/>
      <c r="AO5" s="308"/>
      <c r="AP5" s="308"/>
      <c r="AQ5" s="308"/>
      <c r="AR5" s="308"/>
      <c r="AS5" s="308"/>
      <c r="AT5" s="308"/>
      <c r="AV5" s="72"/>
      <c r="AW5" s="72"/>
      <c r="AX5" s="72"/>
      <c r="AY5" s="72"/>
      <c r="AZ5" s="72"/>
      <c r="BA5" s="72"/>
      <c r="BB5" s="72"/>
      <c r="BC5" s="72"/>
      <c r="BD5" s="72"/>
    </row>
    <row r="6" spans="1:56" s="177" customFormat="1" ht="54.75" customHeight="1" thickBot="1">
      <c r="A6" s="154" t="s">
        <v>48</v>
      </c>
      <c r="B6" s="155" t="s">
        <v>49</v>
      </c>
      <c r="C6" s="156" t="s">
        <v>50</v>
      </c>
      <c r="D6" s="163" t="s">
        <v>51</v>
      </c>
      <c r="E6" s="158" t="s">
        <v>52</v>
      </c>
      <c r="F6" s="159" t="s">
        <v>53</v>
      </c>
      <c r="G6" s="158" t="s">
        <v>54</v>
      </c>
      <c r="H6" s="159" t="s">
        <v>55</v>
      </c>
      <c r="I6" s="159" t="s">
        <v>56</v>
      </c>
      <c r="J6" s="160" t="s">
        <v>57</v>
      </c>
      <c r="K6" s="161" t="s">
        <v>58</v>
      </c>
      <c r="L6" s="159" t="s">
        <v>59</v>
      </c>
      <c r="M6" s="162" t="s">
        <v>60</v>
      </c>
      <c r="N6" s="159" t="s">
        <v>61</v>
      </c>
      <c r="O6" s="163" t="s">
        <v>62</v>
      </c>
      <c r="P6" s="164" t="s">
        <v>63</v>
      </c>
      <c r="Q6" s="156" t="s">
        <v>64</v>
      </c>
      <c r="R6" s="157" t="s">
        <v>65</v>
      </c>
      <c r="S6" s="165" t="s">
        <v>66</v>
      </c>
      <c r="T6" s="165" t="s">
        <v>67</v>
      </c>
      <c r="U6" s="165" t="s">
        <v>68</v>
      </c>
      <c r="V6" s="166" t="s">
        <v>69</v>
      </c>
      <c r="W6" s="167" t="s">
        <v>70</v>
      </c>
      <c r="X6" s="167" t="s">
        <v>71</v>
      </c>
      <c r="Y6" s="167" t="s">
        <v>72</v>
      </c>
      <c r="Z6" s="167" t="s">
        <v>73</v>
      </c>
      <c r="AA6" s="167" t="s">
        <v>74</v>
      </c>
      <c r="AB6" s="167" t="s">
        <v>75</v>
      </c>
      <c r="AC6" s="168" t="s">
        <v>76</v>
      </c>
      <c r="AD6" s="158" t="s">
        <v>77</v>
      </c>
      <c r="AE6" s="169" t="s">
        <v>78</v>
      </c>
      <c r="AF6" s="170" t="s">
        <v>79</v>
      </c>
      <c r="AG6" s="169" t="s">
        <v>80</v>
      </c>
      <c r="AH6" s="170" t="s">
        <v>81</v>
      </c>
      <c r="AI6" s="170" t="s">
        <v>82</v>
      </c>
      <c r="AJ6" s="165" t="s">
        <v>83</v>
      </c>
      <c r="AK6" s="171" t="s">
        <v>84</v>
      </c>
      <c r="AL6" s="171" t="s">
        <v>85</v>
      </c>
      <c r="AM6" s="171" t="s">
        <v>86</v>
      </c>
      <c r="AN6" s="165" t="s">
        <v>87</v>
      </c>
      <c r="AO6" s="165" t="s">
        <v>88</v>
      </c>
      <c r="AP6" s="166" t="s">
        <v>89</v>
      </c>
      <c r="AQ6" s="172" t="s">
        <v>90</v>
      </c>
      <c r="AR6" s="173" t="s">
        <v>91</v>
      </c>
      <c r="AS6" s="174" t="s">
        <v>92</v>
      </c>
      <c r="AT6" s="175" t="s">
        <v>93</v>
      </c>
      <c r="AU6" s="176"/>
      <c r="AV6" s="176"/>
      <c r="AW6" s="176"/>
      <c r="AX6" s="176"/>
      <c r="AY6" s="176"/>
      <c r="AZ6" s="176"/>
      <c r="BA6" s="176"/>
      <c r="BB6" s="176"/>
      <c r="BC6" s="176"/>
      <c r="BD6" s="176"/>
    </row>
    <row r="7" spans="1:56" ht="15.75">
      <c r="A7" s="178">
        <v>1</v>
      </c>
      <c r="B7" s="179">
        <v>1908446134</v>
      </c>
      <c r="C7" s="179" t="s">
        <v>94</v>
      </c>
      <c r="D7" s="180">
        <v>11488</v>
      </c>
      <c r="E7" s="181"/>
      <c r="F7" s="180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3">
        <f t="shared" ref="AC7:AC27" si="0">D7*1+E7*999+F7*499+G7*75+H7*50+I7*30+K7*20+L7*19+M7*10+P7*9+N7*10+J7*29+S7*191+V7*4744+W7*110+X7*450+Y7*110+Z7*191+AA7*188+AB7*182+U7*30+T7*350+R7*4+Q7*5+O7*9</f>
        <v>11488</v>
      </c>
      <c r="AD7" s="182">
        <f t="shared" ref="AD7:AD28" si="1">D7*1</f>
        <v>11488</v>
      </c>
      <c r="AE7" s="184">
        <f t="shared" ref="AE7:AE28" si="2">D7*2.75%</f>
        <v>315.92</v>
      </c>
      <c r="AF7" s="184">
        <f t="shared" ref="AF7:AF28" si="3">AD7*0.95%</f>
        <v>109.136</v>
      </c>
      <c r="AG7" s="184">
        <f>SUM(E7*999+F7*499+G7*75+H7*50+I7*30+K7*20+L7*19+M7*10+P7*9+N7*10+J7*29+R7*4+Q7*5+O7*9)*2.8%</f>
        <v>0</v>
      </c>
      <c r="AH7" s="184">
        <f t="shared" ref="AH7:AH28" si="4">SUM(E7*999+F7*499+G7*75+H7*50+I7*30+J7*29+K7*20+L7*19+M7*10+N7*10+O7*9+P7*9+Q7*5+R7*4)*0.95%</f>
        <v>0</v>
      </c>
      <c r="AI7" s="184">
        <f>V7*0+W7*0+Y7*0+Z7*0+U7*0+AA7*0+AB7*9+S7*0</f>
        <v>0</v>
      </c>
      <c r="AJ7" s="185"/>
      <c r="AK7" s="185"/>
      <c r="AL7" s="185"/>
      <c r="AM7" s="185"/>
      <c r="AN7" s="185">
        <v>0</v>
      </c>
      <c r="AO7" s="186">
        <f>SUM(D7:P7)*2.75%</f>
        <v>315.92</v>
      </c>
      <c r="AP7" s="187"/>
      <c r="AQ7" s="188">
        <v>83</v>
      </c>
      <c r="AR7" s="189">
        <f>AC7-AE7-AG7-AJ7-AK7-AL7-AM7-AN7-AP7-AQ7</f>
        <v>11089.08</v>
      </c>
      <c r="AS7" s="190">
        <f t="shared" ref="AS7:AS19" si="5">AF7+AH7+AI7</f>
        <v>109.136</v>
      </c>
      <c r="AT7" s="191">
        <f t="shared" ref="AT7:AT19" si="6">AS7-AQ7-AN7</f>
        <v>26.135999999999996</v>
      </c>
      <c r="AU7" s="192">
        <v>270</v>
      </c>
      <c r="AV7" s="80"/>
      <c r="AW7" s="72"/>
      <c r="AX7" s="72"/>
      <c r="AY7" s="72"/>
      <c r="AZ7" s="72"/>
      <c r="BA7" s="72"/>
      <c r="BB7" s="72"/>
      <c r="BC7" s="72"/>
      <c r="BD7" s="72"/>
    </row>
    <row r="8" spans="1:56" ht="15.75">
      <c r="A8" s="193">
        <v>2</v>
      </c>
      <c r="B8" s="179">
        <v>1908446135</v>
      </c>
      <c r="C8" s="182" t="s">
        <v>95</v>
      </c>
      <c r="D8" s="194">
        <v>10499</v>
      </c>
      <c r="E8" s="195"/>
      <c r="F8" s="194"/>
      <c r="G8" s="195"/>
      <c r="H8" s="195"/>
      <c r="I8" s="195"/>
      <c r="J8" s="195"/>
      <c r="K8" s="195"/>
      <c r="L8" s="195"/>
      <c r="M8" s="195"/>
      <c r="N8" s="195"/>
      <c r="O8" s="195"/>
      <c r="P8" s="195">
        <v>50</v>
      </c>
      <c r="Q8" s="179"/>
      <c r="R8" s="179"/>
      <c r="S8" s="179">
        <v>10</v>
      </c>
      <c r="T8" s="179"/>
      <c r="U8" s="179"/>
      <c r="V8" s="179"/>
      <c r="W8" s="179"/>
      <c r="X8" s="179"/>
      <c r="Y8" s="179"/>
      <c r="Z8" s="179"/>
      <c r="AA8" s="179">
        <v>2</v>
      </c>
      <c r="AB8" s="179"/>
      <c r="AC8" s="183">
        <f t="shared" si="0"/>
        <v>13235</v>
      </c>
      <c r="AD8" s="179">
        <f t="shared" si="1"/>
        <v>10499</v>
      </c>
      <c r="AE8" s="196">
        <f t="shared" si="2"/>
        <v>288.72250000000003</v>
      </c>
      <c r="AF8" s="196">
        <f t="shared" si="3"/>
        <v>99.740499999999997</v>
      </c>
      <c r="AG8" s="184">
        <f t="shared" ref="AG8:AG28" si="7">SUM(E8*999+F8*499+G8*75+H8*50+I8*30+K8*20+L8*19+M8*10+P8*9+N8*10+J8*29+R8*4+Q8*5+O8*9)*2.75%</f>
        <v>12.375</v>
      </c>
      <c r="AH8" s="196">
        <f t="shared" si="4"/>
        <v>4.2749999999999995</v>
      </c>
      <c r="AI8" s="196">
        <f t="shared" ref="AI8:AI28" si="8">V8*0+W8*0+Y8*0+Z8*0+U8*0+AA8*0+AB8*9+S8*0</f>
        <v>0</v>
      </c>
      <c r="AJ8" s="197"/>
      <c r="AK8" s="197"/>
      <c r="AL8" s="197"/>
      <c r="AM8" s="197"/>
      <c r="AN8" s="185">
        <v>0</v>
      </c>
      <c r="AO8" s="186">
        <f t="shared" ref="AO8:AO28" si="9">SUM(D8:P8)*2.75%</f>
        <v>290.09750000000003</v>
      </c>
      <c r="AP8" s="198"/>
      <c r="AQ8" s="188">
        <v>120</v>
      </c>
      <c r="AR8" s="189">
        <f t="shared" ref="AR8:AR28" si="10">AC8-AE8-AG8-AJ8-AK8-AL8-AM8-AN8-AP8-AQ8</f>
        <v>12813.9025</v>
      </c>
      <c r="AS8" s="199">
        <f t="shared" si="5"/>
        <v>104.0155</v>
      </c>
      <c r="AT8" s="200">
        <f t="shared" si="6"/>
        <v>-15.984499999999997</v>
      </c>
      <c r="AU8" s="72"/>
      <c r="AV8" s="201"/>
      <c r="AW8" s="72"/>
      <c r="AX8" s="72"/>
      <c r="AY8" s="72"/>
      <c r="AZ8" s="72"/>
      <c r="BA8" s="72"/>
      <c r="BB8" s="72"/>
      <c r="BC8" s="72"/>
      <c r="BD8" s="72"/>
    </row>
    <row r="9" spans="1:56" ht="15.75">
      <c r="A9" s="193">
        <v>3</v>
      </c>
      <c r="B9" s="179">
        <v>1908446136</v>
      </c>
      <c r="C9" s="179" t="s">
        <v>96</v>
      </c>
      <c r="D9" s="194">
        <v>13636</v>
      </c>
      <c r="E9" s="195"/>
      <c r="F9" s="194"/>
      <c r="G9" s="195"/>
      <c r="H9" s="195"/>
      <c r="I9" s="195"/>
      <c r="J9" s="195"/>
      <c r="K9" s="195"/>
      <c r="L9" s="195"/>
      <c r="M9" s="195"/>
      <c r="N9" s="195"/>
      <c r="O9" s="195"/>
      <c r="P9" s="195">
        <v>20</v>
      </c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83">
        <f t="shared" si="0"/>
        <v>13816</v>
      </c>
      <c r="AD9" s="179">
        <f t="shared" si="1"/>
        <v>13636</v>
      </c>
      <c r="AE9" s="196">
        <f t="shared" si="2"/>
        <v>374.99</v>
      </c>
      <c r="AF9" s="196">
        <f t="shared" si="3"/>
        <v>129.542</v>
      </c>
      <c r="AG9" s="184">
        <f t="shared" si="7"/>
        <v>4.95</v>
      </c>
      <c r="AH9" s="196">
        <f t="shared" si="4"/>
        <v>1.71</v>
      </c>
      <c r="AI9" s="196">
        <f t="shared" si="8"/>
        <v>0</v>
      </c>
      <c r="AJ9" s="197"/>
      <c r="AK9" s="197"/>
      <c r="AL9" s="197"/>
      <c r="AM9" s="197"/>
      <c r="AN9" s="185">
        <v>0</v>
      </c>
      <c r="AO9" s="186">
        <f t="shared" si="9"/>
        <v>375.54</v>
      </c>
      <c r="AP9" s="198"/>
      <c r="AQ9" s="188">
        <v>106</v>
      </c>
      <c r="AR9" s="189">
        <f t="shared" si="10"/>
        <v>13330.06</v>
      </c>
      <c r="AS9" s="199">
        <f t="shared" si="5"/>
        <v>131.25200000000001</v>
      </c>
      <c r="AT9" s="200">
        <f t="shared" si="6"/>
        <v>25.25200000000001</v>
      </c>
      <c r="AU9" s="72"/>
      <c r="AV9" s="202"/>
      <c r="AW9" s="57"/>
      <c r="AX9" s="57"/>
      <c r="AY9" s="57"/>
      <c r="AZ9" s="57"/>
      <c r="BA9" s="72"/>
      <c r="BB9" s="72"/>
      <c r="BC9" s="72"/>
      <c r="BD9" s="72"/>
    </row>
    <row r="10" spans="1:56" ht="15.75" customHeight="1">
      <c r="A10" s="193">
        <v>4</v>
      </c>
      <c r="B10" s="179">
        <v>1908446137</v>
      </c>
      <c r="C10" s="179" t="s">
        <v>97</v>
      </c>
      <c r="D10" s="194">
        <v>9858</v>
      </c>
      <c r="E10" s="195"/>
      <c r="F10" s="194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79"/>
      <c r="R10" s="179"/>
      <c r="S10" s="179"/>
      <c r="T10" s="179"/>
      <c r="U10" s="179"/>
      <c r="V10" s="179"/>
      <c r="W10" s="179"/>
      <c r="X10" s="179"/>
      <c r="Y10" s="179"/>
      <c r="Z10" s="179">
        <v>1</v>
      </c>
      <c r="AA10" s="179"/>
      <c r="AB10" s="179"/>
      <c r="AC10" s="183">
        <f t="shared" si="0"/>
        <v>10049</v>
      </c>
      <c r="AD10" s="179">
        <f>D10*1</f>
        <v>9858</v>
      </c>
      <c r="AE10" s="196">
        <f>D10*2.75%</f>
        <v>271.09500000000003</v>
      </c>
      <c r="AF10" s="196">
        <f>AD10*0.95%</f>
        <v>93.650999999999996</v>
      </c>
      <c r="AG10" s="184">
        <f t="shared" si="7"/>
        <v>0</v>
      </c>
      <c r="AH10" s="196">
        <f t="shared" si="4"/>
        <v>0</v>
      </c>
      <c r="AI10" s="196">
        <f>V10*0+W10*0+Y10*0+Z10*0+U10*0+AA10*0+AB10*9+S10*0</f>
        <v>0</v>
      </c>
      <c r="AJ10" s="197"/>
      <c r="AK10" s="197"/>
      <c r="AL10" s="197"/>
      <c r="AM10" s="197"/>
      <c r="AN10" s="185">
        <v>0</v>
      </c>
      <c r="AO10" s="186">
        <f t="shared" si="9"/>
        <v>271.09500000000003</v>
      </c>
      <c r="AP10" s="198"/>
      <c r="AQ10" s="188">
        <v>47</v>
      </c>
      <c r="AR10" s="189">
        <f t="shared" si="10"/>
        <v>9730.9050000000007</v>
      </c>
      <c r="AS10" s="199">
        <f>AF10+AH10+AI10</f>
        <v>93.650999999999996</v>
      </c>
      <c r="AT10" s="200">
        <f>AS10-AQ10-AN10</f>
        <v>46.650999999999996</v>
      </c>
      <c r="AU10" s="72">
        <v>126</v>
      </c>
      <c r="AV10" s="202"/>
      <c r="AW10" s="57"/>
      <c r="AX10" s="57"/>
      <c r="AY10" s="57"/>
      <c r="AZ10" s="57"/>
      <c r="BA10" s="72"/>
      <c r="BB10" s="72"/>
      <c r="BC10" s="72"/>
      <c r="BD10" s="72"/>
    </row>
    <row r="11" spans="1:56" ht="15.75">
      <c r="A11" s="193">
        <v>5</v>
      </c>
      <c r="B11" s="179">
        <v>1908446138</v>
      </c>
      <c r="C11" s="203" t="s">
        <v>120</v>
      </c>
      <c r="D11" s="194">
        <v>7567</v>
      </c>
      <c r="E11" s="195"/>
      <c r="F11" s="194"/>
      <c r="G11" s="195"/>
      <c r="H11" s="195"/>
      <c r="I11" s="195"/>
      <c r="J11" s="195"/>
      <c r="K11" s="195">
        <v>10</v>
      </c>
      <c r="L11" s="195"/>
      <c r="M11" s="195">
        <v>20</v>
      </c>
      <c r="N11" s="195"/>
      <c r="O11" s="204"/>
      <c r="P11" s="195">
        <v>80</v>
      </c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>
        <v>3</v>
      </c>
      <c r="AB11" s="179"/>
      <c r="AC11" s="183">
        <f t="shared" si="0"/>
        <v>9251</v>
      </c>
      <c r="AD11" s="179">
        <f t="shared" si="1"/>
        <v>7567</v>
      </c>
      <c r="AE11" s="196">
        <f t="shared" si="2"/>
        <v>208.0925</v>
      </c>
      <c r="AF11" s="196">
        <f t="shared" si="3"/>
        <v>71.886499999999998</v>
      </c>
      <c r="AG11" s="184">
        <f t="shared" si="7"/>
        <v>30.8</v>
      </c>
      <c r="AH11" s="196">
        <f t="shared" si="4"/>
        <v>10.64</v>
      </c>
      <c r="AI11" s="196">
        <f t="shared" si="8"/>
        <v>0</v>
      </c>
      <c r="AJ11" s="197"/>
      <c r="AK11" s="197"/>
      <c r="AL11" s="197"/>
      <c r="AM11" s="197"/>
      <c r="AN11" s="185">
        <v>0</v>
      </c>
      <c r="AO11" s="186">
        <f t="shared" si="9"/>
        <v>211.11750000000001</v>
      </c>
      <c r="AP11" s="198"/>
      <c r="AQ11" s="188">
        <v>52</v>
      </c>
      <c r="AR11" s="189">
        <f t="shared" si="10"/>
        <v>8960.1075000000001</v>
      </c>
      <c r="AS11" s="199">
        <f t="shared" si="5"/>
        <v>82.526499999999999</v>
      </c>
      <c r="AT11" s="200">
        <f t="shared" si="6"/>
        <v>30.526499999999999</v>
      </c>
      <c r="AU11" s="72">
        <v>60</v>
      </c>
      <c r="AV11" s="205"/>
      <c r="AW11" s="57"/>
      <c r="AX11" s="57"/>
      <c r="AY11" s="57"/>
      <c r="AZ11" s="57"/>
      <c r="BA11" s="72"/>
      <c r="BB11" s="72"/>
      <c r="BC11" s="72"/>
      <c r="BD11" s="72"/>
    </row>
    <row r="12" spans="1:56" ht="15.75">
      <c r="A12" s="193">
        <v>6</v>
      </c>
      <c r="B12" s="179">
        <v>1908446139</v>
      </c>
      <c r="C12" s="179" t="s">
        <v>98</v>
      </c>
      <c r="D12" s="194">
        <v>7017</v>
      </c>
      <c r="E12" s="195"/>
      <c r="F12" s="194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83">
        <f>D12*1+E12*999+F12*499+G12*75+H12*50+I12*30+K12*20+L12*19+M12*10+P12*9+N12*10+J12*29+S12*191+V12*4744+W12*110+X12*450+Y12*110+Z12*191+AA12*188+AB12*182+U12*30+T12*350+R12*4+Q12*5+O12*9</f>
        <v>7017</v>
      </c>
      <c r="AD12" s="179">
        <f>D12*1</f>
        <v>7017</v>
      </c>
      <c r="AE12" s="196">
        <f>D12*2.75%</f>
        <v>192.9675</v>
      </c>
      <c r="AF12" s="196">
        <f>AD12*0.95%</f>
        <v>66.661500000000004</v>
      </c>
      <c r="AG12" s="184">
        <f t="shared" si="7"/>
        <v>0</v>
      </c>
      <c r="AH12" s="196">
        <f t="shared" si="4"/>
        <v>0</v>
      </c>
      <c r="AI12" s="196">
        <f>V12*0+W12*0+Y12*0+Z12*0+U12*0+AA12*0+AB12*9+S12*0</f>
        <v>0</v>
      </c>
      <c r="AJ12" s="197"/>
      <c r="AK12" s="197"/>
      <c r="AL12" s="197"/>
      <c r="AM12" s="197"/>
      <c r="AN12" s="185">
        <v>0</v>
      </c>
      <c r="AO12" s="186">
        <f t="shared" si="9"/>
        <v>192.9675</v>
      </c>
      <c r="AP12" s="198"/>
      <c r="AQ12" s="188">
        <v>54</v>
      </c>
      <c r="AR12" s="189">
        <f t="shared" si="10"/>
        <v>6770.0325000000003</v>
      </c>
      <c r="AS12" s="199">
        <f>AF12+AH12+AI12</f>
        <v>66.661500000000004</v>
      </c>
      <c r="AT12" s="200">
        <f>AS12-AQ12-AN12</f>
        <v>12.661500000000004</v>
      </c>
      <c r="AU12" s="72"/>
      <c r="AV12" s="202"/>
      <c r="AW12" s="57"/>
      <c r="AX12" s="57"/>
      <c r="AY12" s="57"/>
      <c r="AZ12" s="57"/>
      <c r="BA12" s="72"/>
      <c r="BB12" s="72"/>
      <c r="BC12" s="72"/>
      <c r="BD12" s="72"/>
    </row>
    <row r="13" spans="1:56" ht="15.75">
      <c r="A13" s="193">
        <v>7</v>
      </c>
      <c r="B13" s="179">
        <v>1908446140</v>
      </c>
      <c r="C13" s="179" t="s">
        <v>99</v>
      </c>
      <c r="D13" s="194">
        <v>6222</v>
      </c>
      <c r="E13" s="195"/>
      <c r="F13" s="194"/>
      <c r="G13" s="195"/>
      <c r="H13" s="195"/>
      <c r="I13" s="195"/>
      <c r="J13" s="195"/>
      <c r="K13" s="195">
        <v>10</v>
      </c>
      <c r="L13" s="195"/>
      <c r="M13" s="195">
        <v>10</v>
      </c>
      <c r="N13" s="195"/>
      <c r="O13" s="195"/>
      <c r="P13" s="195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83">
        <f t="shared" si="0"/>
        <v>6522</v>
      </c>
      <c r="AD13" s="179">
        <f t="shared" si="1"/>
        <v>6222</v>
      </c>
      <c r="AE13" s="196">
        <f t="shared" si="2"/>
        <v>171.10499999999999</v>
      </c>
      <c r="AF13" s="196">
        <f t="shared" si="3"/>
        <v>59.109000000000002</v>
      </c>
      <c r="AG13" s="184">
        <f t="shared" si="7"/>
        <v>8.25</v>
      </c>
      <c r="AH13" s="196">
        <f t="shared" si="4"/>
        <v>2.85</v>
      </c>
      <c r="AI13" s="196">
        <f t="shared" si="8"/>
        <v>0</v>
      </c>
      <c r="AJ13" s="197"/>
      <c r="AK13" s="197"/>
      <c r="AL13" s="197"/>
      <c r="AM13" s="197"/>
      <c r="AN13" s="185">
        <v>0</v>
      </c>
      <c r="AO13" s="186">
        <f t="shared" si="9"/>
        <v>171.655</v>
      </c>
      <c r="AP13" s="198"/>
      <c r="AQ13" s="188">
        <v>42</v>
      </c>
      <c r="AR13" s="189">
        <f t="shared" si="10"/>
        <v>6300.6450000000004</v>
      </c>
      <c r="AS13" s="199">
        <f t="shared" si="5"/>
        <v>61.959000000000003</v>
      </c>
      <c r="AT13" s="200">
        <f>AS13-AQ13-AN13</f>
        <v>19.959000000000003</v>
      </c>
      <c r="AU13" s="72"/>
      <c r="AV13" s="202"/>
      <c r="AW13" s="57"/>
      <c r="AX13" s="57"/>
      <c r="AY13" s="57"/>
      <c r="AZ13" s="57"/>
      <c r="BA13" s="72"/>
      <c r="BB13" s="72"/>
      <c r="BC13" s="72"/>
      <c r="BD13" s="72"/>
    </row>
    <row r="14" spans="1:56" ht="15.75">
      <c r="A14" s="193">
        <v>8</v>
      </c>
      <c r="B14" s="179">
        <v>1908446141</v>
      </c>
      <c r="C14" s="179" t="s">
        <v>100</v>
      </c>
      <c r="D14" s="194">
        <v>16558</v>
      </c>
      <c r="E14" s="195"/>
      <c r="F14" s="194"/>
      <c r="G14" s="195"/>
      <c r="H14" s="195"/>
      <c r="I14" s="195"/>
      <c r="J14" s="195"/>
      <c r="K14" s="195"/>
      <c r="L14" s="195"/>
      <c r="M14" s="195"/>
      <c r="N14" s="195"/>
      <c r="O14" s="195"/>
      <c r="P14" s="195">
        <v>70</v>
      </c>
      <c r="Q14" s="179"/>
      <c r="R14" s="179"/>
      <c r="S14" s="179">
        <v>5</v>
      </c>
      <c r="T14" s="179"/>
      <c r="U14" s="179"/>
      <c r="V14" s="179"/>
      <c r="W14" s="179"/>
      <c r="X14" s="179"/>
      <c r="Y14" s="179"/>
      <c r="Z14" s="179"/>
      <c r="AA14" s="179">
        <v>5</v>
      </c>
      <c r="AB14" s="179"/>
      <c r="AC14" s="183">
        <f t="shared" si="0"/>
        <v>19083</v>
      </c>
      <c r="AD14" s="179">
        <f t="shared" si="1"/>
        <v>16558</v>
      </c>
      <c r="AE14" s="196">
        <f t="shared" si="2"/>
        <v>455.34500000000003</v>
      </c>
      <c r="AF14" s="196">
        <f t="shared" si="3"/>
        <v>157.30099999999999</v>
      </c>
      <c r="AG14" s="184">
        <f t="shared" si="7"/>
        <v>17.324999999999999</v>
      </c>
      <c r="AH14" s="196">
        <f t="shared" si="4"/>
        <v>5.9849999999999994</v>
      </c>
      <c r="AI14" s="196">
        <f t="shared" si="8"/>
        <v>0</v>
      </c>
      <c r="AJ14" s="197"/>
      <c r="AK14" s="197"/>
      <c r="AL14" s="197"/>
      <c r="AM14" s="197"/>
      <c r="AN14" s="185">
        <v>0</v>
      </c>
      <c r="AO14" s="186">
        <f t="shared" si="9"/>
        <v>457.27</v>
      </c>
      <c r="AP14" s="198"/>
      <c r="AQ14" s="188">
        <v>131</v>
      </c>
      <c r="AR14" s="189">
        <f>AC14-AE14-AG14-AJ14-AK14-AL14-AM14-AN14-AP14-AQ14</f>
        <v>18479.329999999998</v>
      </c>
      <c r="AS14" s="199">
        <f t="shared" si="5"/>
        <v>163.286</v>
      </c>
      <c r="AT14" s="206">
        <f t="shared" si="6"/>
        <v>32.286000000000001</v>
      </c>
      <c r="AU14" s="72"/>
      <c r="AV14" s="202"/>
      <c r="AW14" s="57"/>
      <c r="AX14" s="57"/>
      <c r="AY14" s="57"/>
      <c r="AZ14" s="57"/>
      <c r="BA14" s="72"/>
      <c r="BB14" s="72"/>
      <c r="BC14" s="72"/>
      <c r="BD14" s="72"/>
    </row>
    <row r="15" spans="1:56" ht="17.25">
      <c r="A15" s="193">
        <v>9</v>
      </c>
      <c r="B15" s="179">
        <v>1908446142</v>
      </c>
      <c r="C15" s="207" t="s">
        <v>101</v>
      </c>
      <c r="D15" s="194">
        <v>16642</v>
      </c>
      <c r="E15" s="195"/>
      <c r="F15" s="194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79"/>
      <c r="R15" s="179"/>
      <c r="S15" s="179">
        <v>13</v>
      </c>
      <c r="T15" s="179"/>
      <c r="U15" s="179"/>
      <c r="V15" s="179"/>
      <c r="W15" s="179"/>
      <c r="X15" s="179"/>
      <c r="Y15" s="179"/>
      <c r="Z15" s="179"/>
      <c r="AA15" s="179"/>
      <c r="AB15" s="179"/>
      <c r="AC15" s="183">
        <f t="shared" si="0"/>
        <v>19125</v>
      </c>
      <c r="AD15" s="179">
        <f t="shared" si="1"/>
        <v>16642</v>
      </c>
      <c r="AE15" s="196">
        <f t="shared" si="2"/>
        <v>457.65500000000003</v>
      </c>
      <c r="AF15" s="196">
        <f t="shared" si="3"/>
        <v>158.09899999999999</v>
      </c>
      <c r="AG15" s="184">
        <f t="shared" si="7"/>
        <v>0</v>
      </c>
      <c r="AH15" s="196">
        <f t="shared" si="4"/>
        <v>0</v>
      </c>
      <c r="AI15" s="196">
        <f t="shared" si="8"/>
        <v>0</v>
      </c>
      <c r="AJ15" s="197"/>
      <c r="AK15" s="197"/>
      <c r="AL15" s="197"/>
      <c r="AM15" s="197"/>
      <c r="AN15" s="185">
        <v>0</v>
      </c>
      <c r="AO15" s="186">
        <f t="shared" si="9"/>
        <v>457.65500000000003</v>
      </c>
      <c r="AP15" s="198"/>
      <c r="AQ15" s="188">
        <v>135</v>
      </c>
      <c r="AR15" s="189">
        <f t="shared" si="10"/>
        <v>18532.345000000001</v>
      </c>
      <c r="AS15" s="199">
        <f>AF15+AH15+AI15</f>
        <v>158.09899999999999</v>
      </c>
      <c r="AT15" s="200">
        <f>AS15-AQ15-AN15</f>
        <v>23.09899999999999</v>
      </c>
      <c r="AU15" s="72"/>
      <c r="AV15" s="202"/>
      <c r="AW15" s="208"/>
      <c r="AX15" s="208"/>
      <c r="AY15" s="57"/>
      <c r="AZ15" s="57"/>
      <c r="BA15" s="72"/>
      <c r="BB15" s="72"/>
      <c r="BC15" s="72"/>
      <c r="BD15" s="72"/>
    </row>
    <row r="16" spans="1:56" ht="18" customHeight="1">
      <c r="A16" s="193">
        <v>10</v>
      </c>
      <c r="B16" s="179">
        <v>1908446143</v>
      </c>
      <c r="C16" s="179" t="s">
        <v>102</v>
      </c>
      <c r="D16" s="194">
        <v>20675</v>
      </c>
      <c r="E16" s="195"/>
      <c r="F16" s="194"/>
      <c r="G16" s="195"/>
      <c r="H16" s="195"/>
      <c r="I16" s="195"/>
      <c r="J16" s="195"/>
      <c r="K16" s="195"/>
      <c r="L16" s="195"/>
      <c r="M16" s="195"/>
      <c r="N16" s="195"/>
      <c r="O16" s="195"/>
      <c r="P16" s="195">
        <v>200</v>
      </c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83">
        <f t="shared" si="0"/>
        <v>22475</v>
      </c>
      <c r="AD16" s="179">
        <f t="shared" si="1"/>
        <v>20675</v>
      </c>
      <c r="AE16" s="196">
        <f t="shared" si="2"/>
        <v>568.5625</v>
      </c>
      <c r="AF16" s="196">
        <f t="shared" si="3"/>
        <v>196.41249999999999</v>
      </c>
      <c r="AG16" s="184">
        <f t="shared" si="7"/>
        <v>49.5</v>
      </c>
      <c r="AH16" s="196">
        <f t="shared" si="4"/>
        <v>17.099999999999998</v>
      </c>
      <c r="AI16" s="196">
        <f t="shared" si="8"/>
        <v>0</v>
      </c>
      <c r="AJ16" s="197"/>
      <c r="AK16" s="197"/>
      <c r="AL16" s="197"/>
      <c r="AM16" s="197"/>
      <c r="AN16" s="185">
        <v>0</v>
      </c>
      <c r="AO16" s="186">
        <f t="shared" si="9"/>
        <v>574.0625</v>
      </c>
      <c r="AP16" s="198"/>
      <c r="AQ16" s="188">
        <v>506</v>
      </c>
      <c r="AR16" s="189">
        <f>AC16-AE16-AG16-AJ16-AK16-AL16-AM16-AN16-AP16-AQ16</f>
        <v>21350.9375</v>
      </c>
      <c r="AS16" s="199">
        <f t="shared" si="5"/>
        <v>213.51249999999999</v>
      </c>
      <c r="AT16" s="200">
        <f t="shared" si="6"/>
        <v>-292.48750000000001</v>
      </c>
      <c r="AU16" s="72">
        <v>486</v>
      </c>
      <c r="AV16" s="202"/>
      <c r="AW16" s="57"/>
      <c r="AX16" s="57"/>
      <c r="AY16" s="57"/>
      <c r="AZ16" s="57"/>
      <c r="BA16" s="72"/>
      <c r="BB16" s="72"/>
      <c r="BC16" s="72"/>
      <c r="BD16" s="72"/>
    </row>
    <row r="17" spans="1:56" ht="15.75">
      <c r="A17" s="193">
        <v>11</v>
      </c>
      <c r="B17" s="179">
        <v>1908446144</v>
      </c>
      <c r="C17" s="207" t="s">
        <v>103</v>
      </c>
      <c r="D17" s="194">
        <v>7546</v>
      </c>
      <c r="E17" s="195"/>
      <c r="F17" s="194"/>
      <c r="G17" s="195"/>
      <c r="H17" s="195"/>
      <c r="I17" s="195"/>
      <c r="J17" s="195"/>
      <c r="K17" s="195"/>
      <c r="L17" s="195"/>
      <c r="M17" s="195"/>
      <c r="N17" s="195"/>
      <c r="O17" s="195"/>
      <c r="P17" s="195">
        <v>100</v>
      </c>
      <c r="Q17" s="179"/>
      <c r="R17" s="179"/>
      <c r="S17" s="179">
        <v>3</v>
      </c>
      <c r="T17" s="179"/>
      <c r="U17" s="179"/>
      <c r="V17" s="179"/>
      <c r="W17" s="179"/>
      <c r="X17" s="179"/>
      <c r="Y17" s="179"/>
      <c r="Z17" s="179"/>
      <c r="AA17" s="179">
        <v>3</v>
      </c>
      <c r="AB17" s="179"/>
      <c r="AC17" s="183">
        <f t="shared" si="0"/>
        <v>9583</v>
      </c>
      <c r="AD17" s="179">
        <f>D17*1</f>
        <v>7546</v>
      </c>
      <c r="AE17" s="196">
        <f>D17*2.75%</f>
        <v>207.51500000000001</v>
      </c>
      <c r="AF17" s="196">
        <f>AD17*0.95%</f>
        <v>71.686999999999998</v>
      </c>
      <c r="AG17" s="184">
        <f t="shared" si="7"/>
        <v>24.75</v>
      </c>
      <c r="AH17" s="196">
        <f t="shared" si="4"/>
        <v>8.5499999999999989</v>
      </c>
      <c r="AI17" s="196">
        <f>V17*0+W17*0+Y17*0+Z17*0+U17*0+AA17*0+AB17*9+S17*0</f>
        <v>0</v>
      </c>
      <c r="AJ17" s="197"/>
      <c r="AK17" s="197"/>
      <c r="AL17" s="197"/>
      <c r="AM17" s="197"/>
      <c r="AN17" s="185">
        <v>0</v>
      </c>
      <c r="AO17" s="186">
        <f t="shared" si="9"/>
        <v>210.26500000000001</v>
      </c>
      <c r="AP17" s="198"/>
      <c r="AQ17" s="188">
        <v>50</v>
      </c>
      <c r="AR17" s="189">
        <f>AC17-AE17-AG17-AJ17-AK17-AL17-AM17-AN17-AP17-AQ17</f>
        <v>9300.7350000000006</v>
      </c>
      <c r="AS17" s="199">
        <f>AF17+AH17+AI17</f>
        <v>80.236999999999995</v>
      </c>
      <c r="AT17" s="200">
        <f>AS17-AQ17-AN17</f>
        <v>30.236999999999995</v>
      </c>
      <c r="AU17" s="72"/>
      <c r="AV17" s="202"/>
      <c r="AW17" s="57"/>
      <c r="AX17" s="57"/>
      <c r="AY17" s="57"/>
      <c r="AZ17" s="57"/>
      <c r="BA17" s="72"/>
      <c r="BB17" s="72"/>
      <c r="BC17" s="72"/>
      <c r="BD17" s="72"/>
    </row>
    <row r="18" spans="1:56" ht="15" customHeight="1">
      <c r="A18" s="193">
        <v>12</v>
      </c>
      <c r="B18" s="179">
        <v>1908446145</v>
      </c>
      <c r="C18" s="203" t="s">
        <v>119</v>
      </c>
      <c r="D18" s="194">
        <v>13674</v>
      </c>
      <c r="E18" s="195"/>
      <c r="F18" s="194"/>
      <c r="G18" s="195"/>
      <c r="H18" s="195"/>
      <c r="I18" s="195"/>
      <c r="J18" s="195"/>
      <c r="K18" s="195"/>
      <c r="L18" s="195"/>
      <c r="M18" s="195"/>
      <c r="N18" s="195"/>
      <c r="O18" s="195"/>
      <c r="P18" s="195">
        <v>20</v>
      </c>
      <c r="Q18" s="179"/>
      <c r="R18" s="179"/>
      <c r="S18" s="179">
        <v>5</v>
      </c>
      <c r="T18" s="179"/>
      <c r="U18" s="179"/>
      <c r="V18" s="179"/>
      <c r="W18" s="179"/>
      <c r="X18" s="179"/>
      <c r="Y18" s="179"/>
      <c r="Z18" s="179"/>
      <c r="AA18" s="179"/>
      <c r="AB18" s="179"/>
      <c r="AC18" s="183">
        <f t="shared" si="0"/>
        <v>14809</v>
      </c>
      <c r="AD18" s="179">
        <f>D18*1</f>
        <v>13674</v>
      </c>
      <c r="AE18" s="196">
        <f>D18*2.75%</f>
        <v>376.03500000000003</v>
      </c>
      <c r="AF18" s="196">
        <f>AD18*0.95%</f>
        <v>129.90299999999999</v>
      </c>
      <c r="AG18" s="184">
        <f t="shared" si="7"/>
        <v>4.95</v>
      </c>
      <c r="AH18" s="196">
        <f t="shared" si="4"/>
        <v>1.71</v>
      </c>
      <c r="AI18" s="196">
        <f>V18*0+W18*0+Y18*0+Z18*0+U18*0+AA18*0+AB18*9+S18*0</f>
        <v>0</v>
      </c>
      <c r="AJ18" s="197"/>
      <c r="AK18" s="197"/>
      <c r="AL18" s="197"/>
      <c r="AM18" s="197"/>
      <c r="AN18" s="185">
        <v>0</v>
      </c>
      <c r="AO18" s="186">
        <f t="shared" si="9"/>
        <v>376.58499999999998</v>
      </c>
      <c r="AP18" s="198"/>
      <c r="AQ18" s="188">
        <v>100</v>
      </c>
      <c r="AR18" s="189">
        <f t="shared" si="10"/>
        <v>14328.014999999999</v>
      </c>
      <c r="AS18" s="199">
        <f>AF18+AH18+AI18</f>
        <v>131.613</v>
      </c>
      <c r="AT18" s="200">
        <f>AS18-AQ18-AN18</f>
        <v>31.613</v>
      </c>
      <c r="AU18" s="72"/>
      <c r="AV18" s="202"/>
      <c r="AW18" s="57"/>
      <c r="AX18" s="57"/>
      <c r="AY18" s="57"/>
      <c r="AZ18" s="57"/>
      <c r="BA18" s="72"/>
      <c r="BB18" s="72"/>
      <c r="BC18" s="72"/>
      <c r="BD18" s="72"/>
    </row>
    <row r="19" spans="1:56" ht="15.75">
      <c r="A19" s="193">
        <v>13</v>
      </c>
      <c r="B19" s="179">
        <v>1908446146</v>
      </c>
      <c r="C19" s="179" t="s">
        <v>104</v>
      </c>
      <c r="D19" s="194">
        <v>12440</v>
      </c>
      <c r="E19" s="195"/>
      <c r="F19" s="194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79"/>
      <c r="R19" s="179"/>
      <c r="S19" s="179">
        <v>25</v>
      </c>
      <c r="T19" s="179"/>
      <c r="U19" s="179"/>
      <c r="V19" s="179"/>
      <c r="W19" s="179"/>
      <c r="X19" s="179"/>
      <c r="Y19" s="179"/>
      <c r="Z19" s="179"/>
      <c r="AA19" s="179">
        <v>5</v>
      </c>
      <c r="AB19" s="179"/>
      <c r="AC19" s="183">
        <f t="shared" si="0"/>
        <v>18155</v>
      </c>
      <c r="AD19" s="179">
        <f t="shared" si="1"/>
        <v>12440</v>
      </c>
      <c r="AE19" s="196">
        <f t="shared" si="2"/>
        <v>342.1</v>
      </c>
      <c r="AF19" s="196">
        <f t="shared" si="3"/>
        <v>118.17999999999999</v>
      </c>
      <c r="AG19" s="184">
        <f t="shared" si="7"/>
        <v>0</v>
      </c>
      <c r="AH19" s="196">
        <f t="shared" si="4"/>
        <v>0</v>
      </c>
      <c r="AI19" s="196">
        <f t="shared" si="8"/>
        <v>0</v>
      </c>
      <c r="AJ19" s="197"/>
      <c r="AK19" s="197"/>
      <c r="AL19" s="197"/>
      <c r="AM19" s="197"/>
      <c r="AN19" s="185">
        <v>0</v>
      </c>
      <c r="AO19" s="186">
        <f t="shared" si="9"/>
        <v>342.1</v>
      </c>
      <c r="AP19" s="198"/>
      <c r="AQ19" s="209">
        <v>172</v>
      </c>
      <c r="AR19" s="210">
        <f>AC19-AE19-AG19-AJ19-AK19-AL19-AM19-AN19-AP19-AQ19</f>
        <v>17640.900000000001</v>
      </c>
      <c r="AS19" s="199">
        <f t="shared" si="5"/>
        <v>118.17999999999999</v>
      </c>
      <c r="AT19" s="199">
        <f t="shared" si="6"/>
        <v>-53.820000000000007</v>
      </c>
      <c r="AU19" s="72"/>
      <c r="AV19" s="80"/>
      <c r="AW19" s="72"/>
      <c r="AX19" s="72"/>
      <c r="AY19" s="72"/>
      <c r="AZ19" s="72"/>
      <c r="BA19" s="72"/>
      <c r="BB19" s="72"/>
      <c r="BC19" s="72"/>
      <c r="BD19" s="72"/>
    </row>
    <row r="20" spans="1:56" ht="15.75">
      <c r="A20" s="193">
        <v>14</v>
      </c>
      <c r="B20" s="179">
        <v>1908446147</v>
      </c>
      <c r="C20" s="179" t="s">
        <v>105</v>
      </c>
      <c r="D20" s="194">
        <v>11099</v>
      </c>
      <c r="E20" s="195"/>
      <c r="F20" s="194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83">
        <f t="shared" si="0"/>
        <v>11099</v>
      </c>
      <c r="AD20" s="179">
        <f t="shared" si="1"/>
        <v>11099</v>
      </c>
      <c r="AE20" s="196">
        <f t="shared" si="2"/>
        <v>305.22250000000003</v>
      </c>
      <c r="AF20" s="196">
        <f t="shared" si="3"/>
        <v>105.4405</v>
      </c>
      <c r="AG20" s="184">
        <f t="shared" si="7"/>
        <v>0</v>
      </c>
      <c r="AH20" s="196">
        <f t="shared" si="4"/>
        <v>0</v>
      </c>
      <c r="AI20" s="196">
        <f t="shared" si="8"/>
        <v>0</v>
      </c>
      <c r="AJ20" s="197"/>
      <c r="AK20" s="197"/>
      <c r="AL20" s="197"/>
      <c r="AM20" s="197"/>
      <c r="AN20" s="185">
        <v>0</v>
      </c>
      <c r="AO20" s="186">
        <f t="shared" si="9"/>
        <v>305.22250000000003</v>
      </c>
      <c r="AP20" s="198"/>
      <c r="AQ20" s="209">
        <v>120</v>
      </c>
      <c r="AR20" s="210">
        <f>AC20-AE20-AG20-AJ20-AK20-AL20-AM20-AN20-AP20-AQ20</f>
        <v>10673.7775</v>
      </c>
      <c r="AS20" s="199">
        <f>AF20+AH20+AI20</f>
        <v>105.4405</v>
      </c>
      <c r="AT20" s="199">
        <f>AS20-AQ20-AN20</f>
        <v>-14.5595</v>
      </c>
      <c r="AU20" s="72"/>
      <c r="AV20" s="80"/>
      <c r="AW20" s="72"/>
      <c r="AX20" s="72"/>
      <c r="AY20" s="72"/>
      <c r="AZ20" s="72"/>
      <c r="BA20" s="72"/>
      <c r="BB20" s="72"/>
      <c r="BC20" s="72"/>
      <c r="BD20" s="72"/>
    </row>
    <row r="21" spans="1:56" ht="15.75">
      <c r="A21" s="193">
        <v>15</v>
      </c>
      <c r="B21" s="179">
        <v>1908446148</v>
      </c>
      <c r="C21" s="179" t="s">
        <v>101</v>
      </c>
      <c r="D21" s="194">
        <v>5348</v>
      </c>
      <c r="E21" s="195"/>
      <c r="F21" s="194"/>
      <c r="G21" s="195"/>
      <c r="H21" s="195"/>
      <c r="I21" s="195"/>
      <c r="J21" s="195"/>
      <c r="K21" s="195"/>
      <c r="L21" s="195"/>
      <c r="M21" s="195"/>
      <c r="N21" s="195"/>
      <c r="O21" s="195">
        <v>20</v>
      </c>
      <c r="P21" s="195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83">
        <f t="shared" si="0"/>
        <v>5528</v>
      </c>
      <c r="AD21" s="179">
        <f t="shared" si="1"/>
        <v>5348</v>
      </c>
      <c r="AE21" s="196">
        <f t="shared" si="2"/>
        <v>147.07</v>
      </c>
      <c r="AF21" s="196">
        <f t="shared" si="3"/>
        <v>50.805999999999997</v>
      </c>
      <c r="AG21" s="184">
        <f t="shared" si="7"/>
        <v>4.95</v>
      </c>
      <c r="AH21" s="196">
        <f t="shared" si="4"/>
        <v>1.71</v>
      </c>
      <c r="AI21" s="196">
        <f t="shared" si="8"/>
        <v>0</v>
      </c>
      <c r="AJ21" s="197"/>
      <c r="AK21" s="197"/>
      <c r="AL21" s="197"/>
      <c r="AM21" s="197"/>
      <c r="AN21" s="185">
        <v>0</v>
      </c>
      <c r="AO21" s="186">
        <f t="shared" si="9"/>
        <v>147.62</v>
      </c>
      <c r="AP21" s="198"/>
      <c r="AQ21" s="209">
        <v>50</v>
      </c>
      <c r="AR21" s="211">
        <f t="shared" si="10"/>
        <v>5325.9800000000005</v>
      </c>
      <c r="AS21" s="199">
        <f t="shared" ref="AS21:AS28" si="11">AF21+AH21+AI21</f>
        <v>52.515999999999998</v>
      </c>
      <c r="AT21" s="199">
        <f t="shared" ref="AT21:AT28" si="12">AS21-AQ21-AN21</f>
        <v>2.5159999999999982</v>
      </c>
      <c r="AU21" s="72"/>
      <c r="AV21" s="80"/>
      <c r="AW21" s="72"/>
      <c r="AX21" s="72"/>
      <c r="AY21" s="72"/>
      <c r="AZ21" s="72"/>
      <c r="BA21" s="72"/>
      <c r="BB21" s="72"/>
      <c r="BC21" s="72"/>
      <c r="BD21" s="72"/>
    </row>
    <row r="22" spans="1:56" ht="15.75">
      <c r="A22" s="193">
        <v>16</v>
      </c>
      <c r="B22" s="179">
        <v>1908446149</v>
      </c>
      <c r="C22" s="212" t="s">
        <v>106</v>
      </c>
      <c r="D22" s="194">
        <v>18093</v>
      </c>
      <c r="E22" s="195"/>
      <c r="F22" s="194"/>
      <c r="G22" s="195"/>
      <c r="H22" s="195"/>
      <c r="I22" s="195"/>
      <c r="J22" s="195"/>
      <c r="K22" s="195"/>
      <c r="L22" s="195"/>
      <c r="M22" s="195"/>
      <c r="N22" s="195"/>
      <c r="O22" s="195"/>
      <c r="P22" s="195">
        <v>100</v>
      </c>
      <c r="Q22" s="179"/>
      <c r="R22" s="179"/>
      <c r="S22" s="179"/>
      <c r="T22" s="179"/>
      <c r="U22" s="179"/>
      <c r="V22" s="179"/>
      <c r="W22" s="179"/>
      <c r="X22" s="179"/>
      <c r="Y22" s="179"/>
      <c r="Z22" s="179">
        <v>5</v>
      </c>
      <c r="AA22" s="179">
        <v>5</v>
      </c>
      <c r="AB22" s="179"/>
      <c r="AC22" s="183">
        <f t="shared" si="0"/>
        <v>20888</v>
      </c>
      <c r="AD22" s="179">
        <f t="shared" si="1"/>
        <v>18093</v>
      </c>
      <c r="AE22" s="196">
        <f t="shared" si="2"/>
        <v>497.5575</v>
      </c>
      <c r="AF22" s="196">
        <f t="shared" si="3"/>
        <v>171.8835</v>
      </c>
      <c r="AG22" s="184">
        <f t="shared" si="7"/>
        <v>24.75</v>
      </c>
      <c r="AH22" s="196">
        <f t="shared" si="4"/>
        <v>8.5499999999999989</v>
      </c>
      <c r="AI22" s="196">
        <f t="shared" si="8"/>
        <v>0</v>
      </c>
      <c r="AJ22" s="197"/>
      <c r="AK22" s="197"/>
      <c r="AL22" s="197"/>
      <c r="AM22" s="197"/>
      <c r="AN22" s="185">
        <v>0</v>
      </c>
      <c r="AO22" s="186">
        <f t="shared" si="9"/>
        <v>500.3075</v>
      </c>
      <c r="AP22" s="198"/>
      <c r="AQ22" s="209">
        <v>170</v>
      </c>
      <c r="AR22" s="211">
        <f>AC22-AE22-AG22-AJ22-AK22-AL22-AM22-AN22-AP22-AQ22</f>
        <v>20195.692500000001</v>
      </c>
      <c r="AS22" s="199">
        <f>AF22+AH22+AI22</f>
        <v>180.43350000000001</v>
      </c>
      <c r="AT22" s="199">
        <f>AS22-AQ22-AN22</f>
        <v>10.433500000000009</v>
      </c>
      <c r="AU22" s="72"/>
      <c r="AV22" s="80"/>
      <c r="AW22" s="72"/>
      <c r="AX22" s="72"/>
      <c r="AY22" s="72"/>
      <c r="AZ22" s="72"/>
      <c r="BA22" s="72"/>
      <c r="BB22" s="72"/>
      <c r="BC22" s="72"/>
      <c r="BD22" s="72"/>
    </row>
    <row r="23" spans="1:56" ht="15.75">
      <c r="A23" s="193">
        <v>17</v>
      </c>
      <c r="B23" s="179">
        <v>1908446150</v>
      </c>
      <c r="C23" s="179" t="s">
        <v>107</v>
      </c>
      <c r="D23" s="194">
        <v>10269</v>
      </c>
      <c r="E23" s="195"/>
      <c r="F23" s="194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83">
        <f t="shared" si="0"/>
        <v>10269</v>
      </c>
      <c r="AD23" s="179">
        <f t="shared" si="1"/>
        <v>10269</v>
      </c>
      <c r="AE23" s="196">
        <f t="shared" si="2"/>
        <v>282.39749999999998</v>
      </c>
      <c r="AF23" s="196">
        <f t="shared" si="3"/>
        <v>97.555499999999995</v>
      </c>
      <c r="AG23" s="184">
        <f t="shared" si="7"/>
        <v>0</v>
      </c>
      <c r="AH23" s="196">
        <f t="shared" si="4"/>
        <v>0</v>
      </c>
      <c r="AI23" s="196">
        <f t="shared" si="8"/>
        <v>0</v>
      </c>
      <c r="AJ23" s="197"/>
      <c r="AK23" s="197"/>
      <c r="AL23" s="197"/>
      <c r="AM23" s="197"/>
      <c r="AN23" s="185">
        <v>0</v>
      </c>
      <c r="AO23" s="186">
        <f t="shared" si="9"/>
        <v>282.39749999999998</v>
      </c>
      <c r="AP23" s="198"/>
      <c r="AQ23" s="209">
        <v>110</v>
      </c>
      <c r="AR23" s="211">
        <f t="shared" si="10"/>
        <v>9876.6025000000009</v>
      </c>
      <c r="AS23" s="199">
        <f t="shared" si="11"/>
        <v>97.555499999999995</v>
      </c>
      <c r="AT23" s="199">
        <f t="shared" si="12"/>
        <v>-12.444500000000005</v>
      </c>
      <c r="AU23" s="72"/>
      <c r="AV23" s="80"/>
      <c r="AW23" s="72"/>
      <c r="AX23" s="72"/>
      <c r="AY23" s="72"/>
      <c r="AZ23" s="72"/>
      <c r="BA23" s="72"/>
      <c r="BB23" s="72"/>
      <c r="BC23" s="72"/>
      <c r="BD23" s="72"/>
    </row>
    <row r="24" spans="1:56" ht="15.75">
      <c r="A24" s="193">
        <v>18</v>
      </c>
      <c r="B24" s="179">
        <v>1908446151</v>
      </c>
      <c r="C24" s="179" t="s">
        <v>108</v>
      </c>
      <c r="D24" s="194">
        <v>28101</v>
      </c>
      <c r="E24" s="195"/>
      <c r="F24" s="194"/>
      <c r="G24" s="195"/>
      <c r="H24" s="195"/>
      <c r="I24" s="195"/>
      <c r="J24" s="195"/>
      <c r="K24" s="195">
        <v>50</v>
      </c>
      <c r="L24" s="195"/>
      <c r="M24" s="195">
        <v>50</v>
      </c>
      <c r="N24" s="195"/>
      <c r="O24" s="195"/>
      <c r="P24" s="195">
        <v>100</v>
      </c>
      <c r="Q24" s="179"/>
      <c r="R24" s="179"/>
      <c r="S24" s="179">
        <v>10</v>
      </c>
      <c r="T24" s="179"/>
      <c r="U24" s="179"/>
      <c r="V24" s="179"/>
      <c r="W24" s="179"/>
      <c r="X24" s="179"/>
      <c r="Y24" s="179"/>
      <c r="Z24" s="179"/>
      <c r="AA24" s="179">
        <v>2</v>
      </c>
      <c r="AB24" s="179"/>
      <c r="AC24" s="183">
        <f t="shared" si="0"/>
        <v>32787</v>
      </c>
      <c r="AD24" s="179">
        <f t="shared" si="1"/>
        <v>28101</v>
      </c>
      <c r="AE24" s="196">
        <f t="shared" si="2"/>
        <v>772.77750000000003</v>
      </c>
      <c r="AF24" s="196">
        <f t="shared" si="3"/>
        <v>266.95949999999999</v>
      </c>
      <c r="AG24" s="184">
        <f t="shared" si="7"/>
        <v>66</v>
      </c>
      <c r="AH24" s="196">
        <f t="shared" si="4"/>
        <v>22.8</v>
      </c>
      <c r="AI24" s="196">
        <f t="shared" si="8"/>
        <v>0</v>
      </c>
      <c r="AJ24" s="179"/>
      <c r="AK24" s="179"/>
      <c r="AL24" s="48"/>
      <c r="AM24" s="48"/>
      <c r="AN24" s="185">
        <v>0</v>
      </c>
      <c r="AO24" s="186">
        <f t="shared" si="9"/>
        <v>778.27750000000003</v>
      </c>
      <c r="AP24" s="198"/>
      <c r="AQ24" s="209">
        <v>128</v>
      </c>
      <c r="AR24" s="211">
        <f t="shared" si="10"/>
        <v>31820.2225</v>
      </c>
      <c r="AS24" s="199">
        <f t="shared" si="11"/>
        <v>289.7595</v>
      </c>
      <c r="AT24" s="199">
        <f t="shared" si="12"/>
        <v>161.7595</v>
      </c>
      <c r="AU24" s="72"/>
      <c r="AV24" s="80"/>
      <c r="AW24" s="72"/>
      <c r="AX24" s="72"/>
      <c r="AY24" s="72"/>
      <c r="AZ24" s="72"/>
      <c r="BA24" s="72"/>
      <c r="BB24" s="72"/>
      <c r="BC24" s="72"/>
      <c r="BD24" s="72"/>
    </row>
    <row r="25" spans="1:56" ht="15" customHeight="1">
      <c r="A25" s="193">
        <v>19</v>
      </c>
      <c r="B25" s="179">
        <v>1908446152</v>
      </c>
      <c r="C25" s="179" t="s">
        <v>109</v>
      </c>
      <c r="D25" s="194">
        <v>9149</v>
      </c>
      <c r="E25" s="195"/>
      <c r="F25" s="194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83">
        <f t="shared" si="0"/>
        <v>9149</v>
      </c>
      <c r="AD25" s="179">
        <f t="shared" si="1"/>
        <v>9149</v>
      </c>
      <c r="AE25" s="196">
        <f t="shared" si="2"/>
        <v>251.5975</v>
      </c>
      <c r="AF25" s="196">
        <f t="shared" si="3"/>
        <v>86.915499999999994</v>
      </c>
      <c r="AG25" s="184">
        <f t="shared" si="7"/>
        <v>0</v>
      </c>
      <c r="AH25" s="196">
        <f t="shared" si="4"/>
        <v>0</v>
      </c>
      <c r="AI25" s="196">
        <f t="shared" si="8"/>
        <v>0</v>
      </c>
      <c r="AJ25" s="197"/>
      <c r="AK25" s="197"/>
      <c r="AL25" s="197"/>
      <c r="AM25" s="197"/>
      <c r="AN25" s="185">
        <v>0</v>
      </c>
      <c r="AO25" s="186">
        <f t="shared" si="9"/>
        <v>251.5975</v>
      </c>
      <c r="AP25" s="198"/>
      <c r="AQ25" s="209">
        <v>90</v>
      </c>
      <c r="AR25" s="211">
        <f t="shared" si="10"/>
        <v>8807.4025000000001</v>
      </c>
      <c r="AS25" s="199">
        <f t="shared" si="11"/>
        <v>86.915499999999994</v>
      </c>
      <c r="AT25" s="199">
        <f t="shared" si="12"/>
        <v>-3.0845000000000056</v>
      </c>
      <c r="AU25" s="72"/>
      <c r="AV25" s="80"/>
      <c r="AW25" s="72"/>
      <c r="AX25" s="72"/>
      <c r="AY25" s="72"/>
      <c r="AZ25" s="72"/>
      <c r="BA25" s="72"/>
      <c r="BB25" s="72"/>
      <c r="BC25" s="72"/>
      <c r="BD25" s="72"/>
    </row>
    <row r="26" spans="1:56" ht="15.75">
      <c r="A26" s="193">
        <v>70</v>
      </c>
      <c r="B26" s="179">
        <v>1908446153</v>
      </c>
      <c r="C26" s="213" t="s">
        <v>110</v>
      </c>
      <c r="D26" s="194">
        <v>4626</v>
      </c>
      <c r="E26" s="195"/>
      <c r="F26" s="194"/>
      <c r="G26" s="195"/>
      <c r="H26" s="195"/>
      <c r="I26" s="195"/>
      <c r="J26" s="195"/>
      <c r="K26" s="194"/>
      <c r="L26" s="195"/>
      <c r="M26" s="195"/>
      <c r="N26" s="195"/>
      <c r="O26" s="195"/>
      <c r="P26" s="195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83">
        <f t="shared" si="0"/>
        <v>4626</v>
      </c>
      <c r="AD26" s="179">
        <f t="shared" si="1"/>
        <v>4626</v>
      </c>
      <c r="AE26" s="196">
        <f t="shared" si="2"/>
        <v>127.215</v>
      </c>
      <c r="AF26" s="196">
        <f t="shared" si="3"/>
        <v>43.946999999999996</v>
      </c>
      <c r="AG26" s="184">
        <f t="shared" si="7"/>
        <v>0</v>
      </c>
      <c r="AH26" s="196">
        <f t="shared" si="4"/>
        <v>0</v>
      </c>
      <c r="AI26" s="196">
        <f t="shared" si="8"/>
        <v>0</v>
      </c>
      <c r="AJ26" s="197"/>
      <c r="AK26" s="197"/>
      <c r="AL26" s="197"/>
      <c r="AM26" s="197"/>
      <c r="AN26" s="185">
        <v>0</v>
      </c>
      <c r="AO26" s="186">
        <f t="shared" si="9"/>
        <v>127.215</v>
      </c>
      <c r="AP26" s="198"/>
      <c r="AQ26" s="209"/>
      <c r="AR26" s="211">
        <f t="shared" si="10"/>
        <v>4498.7849999999999</v>
      </c>
      <c r="AS26" s="199">
        <f t="shared" si="11"/>
        <v>43.946999999999996</v>
      </c>
      <c r="AT26" s="199">
        <f t="shared" si="12"/>
        <v>43.946999999999996</v>
      </c>
      <c r="AU26" s="72"/>
      <c r="AV26" s="72"/>
      <c r="AW26" s="72"/>
      <c r="AX26" s="72"/>
      <c r="AY26" s="72"/>
      <c r="AZ26" s="72"/>
      <c r="BA26" s="72"/>
      <c r="BB26" s="72"/>
      <c r="BC26" s="72"/>
      <c r="BD26" s="72"/>
    </row>
    <row r="27" spans="1:56" ht="15.75">
      <c r="A27" s="193">
        <v>21</v>
      </c>
      <c r="B27" s="179">
        <v>1908446154</v>
      </c>
      <c r="C27" s="179" t="s">
        <v>111</v>
      </c>
      <c r="D27" s="194">
        <v>7401</v>
      </c>
      <c r="E27" s="195"/>
      <c r="F27" s="194"/>
      <c r="G27" s="195"/>
      <c r="H27" s="195"/>
      <c r="I27" s="195"/>
      <c r="J27" s="195"/>
      <c r="K27" s="194"/>
      <c r="L27" s="195"/>
      <c r="M27" s="195"/>
      <c r="N27" s="195"/>
      <c r="O27" s="195"/>
      <c r="P27" s="195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83">
        <f t="shared" si="0"/>
        <v>7401</v>
      </c>
      <c r="AD27" s="179">
        <f t="shared" si="1"/>
        <v>7401</v>
      </c>
      <c r="AE27" s="196">
        <f t="shared" si="2"/>
        <v>203.5275</v>
      </c>
      <c r="AF27" s="196">
        <f t="shared" si="3"/>
        <v>70.3095</v>
      </c>
      <c r="AG27" s="184">
        <f t="shared" si="7"/>
        <v>0</v>
      </c>
      <c r="AH27" s="196">
        <f t="shared" si="4"/>
        <v>0</v>
      </c>
      <c r="AI27" s="196">
        <f t="shared" si="8"/>
        <v>0</v>
      </c>
      <c r="AJ27" s="197"/>
      <c r="AK27" s="197"/>
      <c r="AL27" s="197"/>
      <c r="AM27" s="197"/>
      <c r="AN27" s="185">
        <v>0</v>
      </c>
      <c r="AO27" s="186">
        <f t="shared" si="9"/>
        <v>203.5275</v>
      </c>
      <c r="AP27" s="198"/>
      <c r="AQ27" s="209">
        <v>70</v>
      </c>
      <c r="AR27" s="211">
        <f t="shared" si="10"/>
        <v>7127.4724999999999</v>
      </c>
      <c r="AS27" s="199">
        <f t="shared" si="11"/>
        <v>70.3095</v>
      </c>
      <c r="AT27" s="199">
        <f t="shared" si="12"/>
        <v>0.30949999999999989</v>
      </c>
      <c r="AU27" s="72"/>
      <c r="AV27" s="72"/>
      <c r="AW27" s="72"/>
      <c r="AX27" s="72"/>
      <c r="AY27" s="72"/>
      <c r="AZ27" s="72"/>
      <c r="BA27" s="72"/>
      <c r="BB27" s="72"/>
      <c r="BC27" s="72"/>
      <c r="BD27" s="72"/>
    </row>
    <row r="28" spans="1:56" ht="16.5" thickBot="1">
      <c r="A28" s="214">
        <v>22</v>
      </c>
      <c r="B28" s="215"/>
      <c r="C28" s="216"/>
      <c r="D28" s="217"/>
      <c r="E28" s="215"/>
      <c r="F28" s="217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183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203">
        <f t="shared" si="1"/>
        <v>0</v>
      </c>
      <c r="AE28" s="218">
        <f t="shared" si="2"/>
        <v>0</v>
      </c>
      <c r="AF28" s="218">
        <f t="shared" si="3"/>
        <v>0</v>
      </c>
      <c r="AG28" s="219">
        <f t="shared" si="7"/>
        <v>0</v>
      </c>
      <c r="AH28" s="218">
        <f t="shared" si="4"/>
        <v>0</v>
      </c>
      <c r="AI28" s="218">
        <f t="shared" si="8"/>
        <v>0</v>
      </c>
      <c r="AJ28" s="220"/>
      <c r="AK28" s="220"/>
      <c r="AL28" s="220"/>
      <c r="AM28" s="220"/>
      <c r="AN28" s="221">
        <v>0</v>
      </c>
      <c r="AO28" s="186">
        <f t="shared" si="9"/>
        <v>0</v>
      </c>
      <c r="AP28" s="222"/>
      <c r="AQ28" s="223"/>
      <c r="AR28" s="224">
        <f t="shared" si="10"/>
        <v>0</v>
      </c>
      <c r="AS28" s="225">
        <f t="shared" si="11"/>
        <v>0</v>
      </c>
      <c r="AT28" s="225">
        <f t="shared" si="12"/>
        <v>0</v>
      </c>
      <c r="AU28" s="72"/>
      <c r="AV28" s="72"/>
      <c r="AW28" s="72"/>
      <c r="AX28" s="72"/>
      <c r="AY28" s="72"/>
      <c r="AZ28" s="72"/>
      <c r="BA28" s="72"/>
      <c r="BB28" s="72"/>
      <c r="BC28" s="72"/>
      <c r="BD28" s="72"/>
    </row>
    <row r="29" spans="1:56" s="233" customFormat="1" ht="16.5" thickBot="1">
      <c r="A29" s="309" t="s">
        <v>112</v>
      </c>
      <c r="B29" s="310"/>
      <c r="C29" s="310"/>
      <c r="D29" s="226">
        <f t="shared" ref="D29:AQ29" si="14">SUM(D7:D28)</f>
        <v>247908</v>
      </c>
      <c r="E29" s="226">
        <f t="shared" si="14"/>
        <v>0</v>
      </c>
      <c r="F29" s="226">
        <f t="shared" si="14"/>
        <v>0</v>
      </c>
      <c r="G29" s="226">
        <f t="shared" si="14"/>
        <v>0</v>
      </c>
      <c r="H29" s="226">
        <f t="shared" si="14"/>
        <v>0</v>
      </c>
      <c r="I29" s="226">
        <f t="shared" si="14"/>
        <v>0</v>
      </c>
      <c r="J29" s="226">
        <f t="shared" si="14"/>
        <v>0</v>
      </c>
      <c r="K29" s="226">
        <f>SUM(K7:K27)</f>
        <v>70</v>
      </c>
      <c r="L29" s="226">
        <f t="shared" ref="L29:N29" si="15">SUM(L7:L18)</f>
        <v>0</v>
      </c>
      <c r="M29" s="226">
        <f>SUM(M7:M27)</f>
        <v>80</v>
      </c>
      <c r="N29" s="226">
        <f t="shared" si="15"/>
        <v>0</v>
      </c>
      <c r="O29" s="226">
        <f>SUM(O7:O27)</f>
        <v>20</v>
      </c>
      <c r="P29" s="226">
        <f>SUM(P7:P27)</f>
        <v>740</v>
      </c>
      <c r="Q29" s="226">
        <f t="shared" si="14"/>
        <v>0</v>
      </c>
      <c r="R29" s="226">
        <f t="shared" si="14"/>
        <v>0</v>
      </c>
      <c r="S29" s="226">
        <f t="shared" si="14"/>
        <v>71</v>
      </c>
      <c r="T29" s="226">
        <f t="shared" si="14"/>
        <v>0</v>
      </c>
      <c r="U29" s="226">
        <f t="shared" si="14"/>
        <v>0</v>
      </c>
      <c r="V29" s="226">
        <f t="shared" si="14"/>
        <v>0</v>
      </c>
      <c r="W29" s="226">
        <f t="shared" si="14"/>
        <v>0</v>
      </c>
      <c r="X29" s="226">
        <f t="shared" si="14"/>
        <v>0</v>
      </c>
      <c r="Y29" s="226">
        <f t="shared" si="14"/>
        <v>0</v>
      </c>
      <c r="Z29" s="226">
        <f t="shared" si="14"/>
        <v>6</v>
      </c>
      <c r="AA29" s="226">
        <f t="shared" si="14"/>
        <v>25</v>
      </c>
      <c r="AB29" s="226">
        <f t="shared" si="14"/>
        <v>0</v>
      </c>
      <c r="AC29" s="227">
        <f t="shared" si="14"/>
        <v>276355</v>
      </c>
      <c r="AD29" s="227">
        <f t="shared" si="14"/>
        <v>247908</v>
      </c>
      <c r="AE29" s="227">
        <f t="shared" si="14"/>
        <v>6817.47</v>
      </c>
      <c r="AF29" s="227">
        <f t="shared" si="14"/>
        <v>2355.1259999999997</v>
      </c>
      <c r="AG29" s="227">
        <f t="shared" si="14"/>
        <v>248.59999999999997</v>
      </c>
      <c r="AH29" s="227">
        <f t="shared" si="14"/>
        <v>85.88</v>
      </c>
      <c r="AI29" s="227">
        <f t="shared" si="14"/>
        <v>0</v>
      </c>
      <c r="AJ29" s="227">
        <f t="shared" si="14"/>
        <v>0</v>
      </c>
      <c r="AK29" s="227">
        <f t="shared" si="14"/>
        <v>0</v>
      </c>
      <c r="AL29" s="227">
        <f t="shared" si="14"/>
        <v>0</v>
      </c>
      <c r="AM29" s="227">
        <f t="shared" si="14"/>
        <v>0</v>
      </c>
      <c r="AN29" s="227">
        <f t="shared" si="14"/>
        <v>0</v>
      </c>
      <c r="AO29" s="228">
        <f>SUM(AO7:AO28)</f>
        <v>6842.4950000000008</v>
      </c>
      <c r="AP29" s="227">
        <f t="shared" si="14"/>
        <v>0</v>
      </c>
      <c r="AQ29" s="229">
        <f t="shared" si="14"/>
        <v>2336</v>
      </c>
      <c r="AR29" s="230">
        <f>SUM(AR7:AR28)</f>
        <v>266952.93000000005</v>
      </c>
      <c r="AS29" s="230">
        <f>SUM(AS7:AS28)</f>
        <v>2441.0060000000003</v>
      </c>
      <c r="AT29" s="230">
        <f>SUM(AT7:AT28)</f>
        <v>105.00599999999996</v>
      </c>
      <c r="AU29" s="231"/>
      <c r="AV29" s="231"/>
      <c r="AW29" s="232"/>
      <c r="AX29" s="232"/>
      <c r="AY29" s="232"/>
      <c r="AZ29" s="232"/>
      <c r="BA29" s="232"/>
      <c r="BB29" s="232"/>
      <c r="BC29" s="232"/>
      <c r="BD29" s="232"/>
    </row>
    <row r="30" spans="1:56" ht="15.75" thickBot="1">
      <c r="A30" s="312" t="s">
        <v>113</v>
      </c>
      <c r="B30" s="313"/>
      <c r="C30" s="314"/>
      <c r="D30" s="235">
        <f t="shared" ref="D30:AB30" si="16">D4+D5-D29</f>
        <v>1117271</v>
      </c>
      <c r="E30" s="235">
        <f t="shared" si="16"/>
        <v>0</v>
      </c>
      <c r="F30" s="235">
        <f t="shared" si="16"/>
        <v>0</v>
      </c>
      <c r="G30" s="235">
        <f t="shared" si="16"/>
        <v>0</v>
      </c>
      <c r="H30" s="235">
        <f t="shared" si="16"/>
        <v>0</v>
      </c>
      <c r="I30" s="235">
        <f t="shared" si="16"/>
        <v>0</v>
      </c>
      <c r="J30" s="235">
        <f t="shared" si="16"/>
        <v>0</v>
      </c>
      <c r="K30" s="235">
        <f t="shared" si="16"/>
        <v>250</v>
      </c>
      <c r="L30" s="235">
        <f t="shared" si="16"/>
        <v>0</v>
      </c>
      <c r="M30" s="235">
        <f>M4+M5-M29</f>
        <v>390</v>
      </c>
      <c r="N30" s="235">
        <f t="shared" si="16"/>
        <v>0</v>
      </c>
      <c r="O30" s="235">
        <f t="shared" si="16"/>
        <v>1250</v>
      </c>
      <c r="P30" s="235">
        <f t="shared" si="16"/>
        <v>1340</v>
      </c>
      <c r="Q30" s="235">
        <f t="shared" si="16"/>
        <v>0</v>
      </c>
      <c r="R30" s="235">
        <f t="shared" si="16"/>
        <v>0</v>
      </c>
      <c r="S30" s="235">
        <f>S4+S5-S29</f>
        <v>1043</v>
      </c>
      <c r="T30" s="235">
        <f t="shared" si="16"/>
        <v>0</v>
      </c>
      <c r="U30" s="235">
        <f t="shared" si="16"/>
        <v>0</v>
      </c>
      <c r="V30" s="235">
        <f t="shared" si="16"/>
        <v>0</v>
      </c>
      <c r="W30" s="235">
        <f t="shared" si="16"/>
        <v>0</v>
      </c>
      <c r="X30" s="235">
        <f t="shared" si="16"/>
        <v>0</v>
      </c>
      <c r="Y30" s="235">
        <f t="shared" si="16"/>
        <v>0</v>
      </c>
      <c r="Z30" s="235">
        <f>Z4+Z5-Z29</f>
        <v>249</v>
      </c>
      <c r="AA30" s="235">
        <f t="shared" si="16"/>
        <v>256</v>
      </c>
      <c r="AB30" s="235">
        <f t="shared" si="16"/>
        <v>0</v>
      </c>
      <c r="AC30" s="236"/>
      <c r="AD30" s="234"/>
      <c r="AE30" s="234"/>
      <c r="AF30" s="234"/>
      <c r="AG30" s="234"/>
      <c r="AH30" s="234"/>
      <c r="AI30" s="234"/>
      <c r="AJ30" s="234"/>
      <c r="AK30" s="234"/>
      <c r="AL30" s="234"/>
      <c r="AM30" s="234"/>
      <c r="AN30" s="234"/>
      <c r="AO30" s="237"/>
      <c r="AP30" s="238"/>
      <c r="AQ30" s="238"/>
      <c r="AR30" s="238"/>
      <c r="AS30" s="238"/>
      <c r="AT30" s="238"/>
      <c r="AV30" s="72"/>
      <c r="AW30" s="72"/>
      <c r="AX30" s="72"/>
      <c r="AY30" s="72"/>
      <c r="AZ30" s="72"/>
      <c r="BA30" s="72"/>
      <c r="BB30" s="72"/>
      <c r="BC30" s="72"/>
      <c r="BD30" s="72"/>
    </row>
    <row r="31" spans="1:56">
      <c r="A31" s="239"/>
      <c r="B31" s="239"/>
      <c r="C31" s="240"/>
      <c r="D31" s="239"/>
      <c r="E31" s="241"/>
      <c r="F31" s="241"/>
      <c r="G31" s="241"/>
      <c r="H31" s="241"/>
      <c r="I31" s="241"/>
      <c r="J31" s="241"/>
      <c r="K31" s="242"/>
      <c r="L31" s="242"/>
      <c r="M31" s="242"/>
      <c r="N31" s="242"/>
      <c r="O31" s="242"/>
      <c r="P31" s="242"/>
      <c r="Q31" s="241"/>
      <c r="R31" s="241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3"/>
      <c r="AP31" s="240"/>
      <c r="AQ31" s="240"/>
      <c r="AR31" s="240"/>
      <c r="AS31" s="240"/>
      <c r="AT31" s="240"/>
      <c r="AV31" s="72"/>
      <c r="AW31" s="72"/>
      <c r="AX31" s="72"/>
      <c r="AY31" s="72"/>
      <c r="AZ31" s="72"/>
      <c r="BA31" s="72"/>
      <c r="BB31" s="72"/>
      <c r="BC31" s="72"/>
      <c r="BD31" s="72"/>
    </row>
    <row r="32" spans="1:56" ht="18">
      <c r="A32" s="72"/>
      <c r="B32" s="72"/>
      <c r="C32" s="57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O32" s="244"/>
      <c r="P32" s="192"/>
      <c r="Q32" s="72"/>
      <c r="R32" s="72"/>
      <c r="S32" s="72"/>
      <c r="AR32" s="311" t="s">
        <v>114</v>
      </c>
      <c r="AS32" s="311"/>
      <c r="AT32" s="311"/>
      <c r="AU32" s="245"/>
    </row>
    <row r="33" spans="1:48" ht="15.75">
      <c r="A33" s="72"/>
      <c r="B33" s="72"/>
      <c r="C33" s="57"/>
      <c r="D33" s="299"/>
      <c r="E33" s="299"/>
      <c r="F33" s="299"/>
      <c r="G33" s="299"/>
      <c r="H33" s="299"/>
      <c r="I33" s="299"/>
      <c r="J33" s="299"/>
      <c r="K33" s="299"/>
      <c r="L33" s="252"/>
      <c r="M33" s="252"/>
      <c r="P33" s="72"/>
      <c r="Q33" s="72"/>
      <c r="R33" s="72"/>
      <c r="AR33" s="246">
        <v>29970</v>
      </c>
      <c r="AS33" s="48" t="s">
        <v>111</v>
      </c>
      <c r="AT33" s="48"/>
      <c r="AU33" s="245"/>
      <c r="AV33" s="247"/>
    </row>
    <row r="34" spans="1:48" ht="15.75">
      <c r="A34" s="72"/>
      <c r="B34" s="72"/>
      <c r="C34" s="57"/>
      <c r="D34" s="306"/>
      <c r="E34" s="306"/>
      <c r="F34" s="306"/>
      <c r="G34" s="306"/>
      <c r="H34" s="306"/>
      <c r="I34" s="306"/>
      <c r="J34" s="306"/>
      <c r="K34" s="306"/>
      <c r="L34" s="251"/>
      <c r="M34" s="253"/>
      <c r="N34" s="192"/>
      <c r="O34" s="192"/>
      <c r="P34" s="72"/>
      <c r="Q34" s="72"/>
      <c r="AC34" s="244"/>
      <c r="AQ34" s="72"/>
      <c r="AR34" s="48">
        <v>11509</v>
      </c>
      <c r="AS34" s="48" t="s">
        <v>109</v>
      </c>
      <c r="AT34" s="48"/>
      <c r="AU34" s="72"/>
    </row>
    <row r="35" spans="1:48" ht="15.75">
      <c r="A35" s="72"/>
      <c r="B35" s="72"/>
      <c r="C35" s="57"/>
      <c r="D35" s="304"/>
      <c r="E35" s="304"/>
      <c r="F35" s="304"/>
      <c r="G35" s="304"/>
      <c r="H35" s="304"/>
      <c r="I35" s="304"/>
      <c r="J35" s="304"/>
      <c r="K35" s="304"/>
      <c r="L35" s="252"/>
      <c r="M35" s="253"/>
      <c r="O35" s="72"/>
      <c r="P35" s="72"/>
      <c r="Q35" s="72"/>
      <c r="AQ35" s="72"/>
      <c r="AR35" s="48">
        <v>571</v>
      </c>
      <c r="AS35" s="48" t="s">
        <v>94</v>
      </c>
      <c r="AT35" s="48"/>
    </row>
    <row r="36" spans="1:48" ht="15.75">
      <c r="A36" s="72"/>
      <c r="B36" s="72"/>
      <c r="C36" s="57"/>
      <c r="D36" s="304"/>
      <c r="E36" s="304"/>
      <c r="F36" s="304"/>
      <c r="G36" s="304"/>
      <c r="H36" s="304"/>
      <c r="I36" s="304"/>
      <c r="J36" s="304"/>
      <c r="K36" s="304"/>
      <c r="L36" s="252"/>
      <c r="M36" s="253"/>
      <c r="O36" s="72"/>
      <c r="P36" s="72"/>
      <c r="Q36" s="72"/>
      <c r="AQ36" s="72"/>
      <c r="AR36" s="48">
        <v>18533</v>
      </c>
      <c r="AS36" s="48" t="s">
        <v>166</v>
      </c>
      <c r="AT36" s="48"/>
    </row>
    <row r="37" spans="1:48" ht="15.75">
      <c r="A37" s="72"/>
      <c r="B37" s="72"/>
      <c r="C37" s="57"/>
      <c r="D37" s="304"/>
      <c r="E37" s="304"/>
      <c r="F37" s="304"/>
      <c r="G37" s="304"/>
      <c r="H37" s="304"/>
      <c r="I37" s="304"/>
      <c r="J37" s="304"/>
      <c r="K37" s="304"/>
      <c r="L37" s="254"/>
      <c r="M37" s="253"/>
      <c r="O37" s="244"/>
      <c r="AR37" s="197"/>
      <c r="AS37" s="48" t="s">
        <v>115</v>
      </c>
      <c r="AT37" s="48"/>
    </row>
    <row r="38" spans="1:48" ht="15.75">
      <c r="A38" s="248"/>
      <c r="B38" s="248"/>
      <c r="C38" s="57"/>
      <c r="D38" s="304"/>
      <c r="E38" s="304"/>
      <c r="F38" s="304"/>
      <c r="G38" s="304"/>
      <c r="H38" s="304"/>
      <c r="I38" s="304"/>
      <c r="J38" s="304"/>
      <c r="K38" s="304"/>
      <c r="L38" s="252"/>
      <c r="M38" s="252"/>
      <c r="AR38" s="48">
        <v>14200</v>
      </c>
      <c r="AS38" s="48" t="s">
        <v>116</v>
      </c>
      <c r="AT38" s="48"/>
    </row>
    <row r="39" spans="1:48" ht="15.75">
      <c r="A39" s="72"/>
      <c r="B39" s="72"/>
      <c r="C39" s="57"/>
      <c r="D39" s="304"/>
      <c r="E39" s="304"/>
      <c r="F39" s="304"/>
      <c r="G39" s="304"/>
      <c r="H39" s="304"/>
      <c r="I39" s="304"/>
      <c r="J39" s="304"/>
      <c r="K39" s="304"/>
      <c r="L39" s="254"/>
      <c r="M39" s="253"/>
      <c r="AR39" s="197">
        <v>9000</v>
      </c>
      <c r="AS39" s="246" t="s">
        <v>117</v>
      </c>
      <c r="AT39" s="48"/>
    </row>
    <row r="40" spans="1:48" ht="15.75">
      <c r="A40" s="72"/>
      <c r="B40" s="72"/>
      <c r="C40" s="57"/>
      <c r="D40" s="305"/>
      <c r="E40" s="305"/>
      <c r="F40" s="305"/>
      <c r="G40" s="305"/>
      <c r="H40" s="305"/>
      <c r="I40" s="305"/>
      <c r="J40" s="305"/>
      <c r="K40" s="305"/>
      <c r="L40" s="255"/>
      <c r="M40" s="256"/>
      <c r="AO40" s="249"/>
      <c r="AR40" s="246">
        <v>2700</v>
      </c>
      <c r="AS40" s="48" t="s">
        <v>170</v>
      </c>
      <c r="AT40" s="246"/>
    </row>
    <row r="41" spans="1:48">
      <c r="A41" s="72"/>
      <c r="B41" s="72"/>
      <c r="C41" s="57"/>
      <c r="D41" s="57"/>
      <c r="E41" s="57"/>
      <c r="F41" s="72"/>
      <c r="G41" s="72"/>
      <c r="H41" s="72"/>
      <c r="I41" s="72"/>
      <c r="J41" s="72"/>
      <c r="K41" s="72"/>
      <c r="L41" s="72"/>
      <c r="M41" s="72"/>
      <c r="Q41" s="247"/>
      <c r="AR41" s="246">
        <v>977</v>
      </c>
      <c r="AS41" s="48" t="s">
        <v>106</v>
      </c>
      <c r="AT41" s="246"/>
    </row>
    <row r="42" spans="1:48">
      <c r="A42" s="72"/>
      <c r="B42" s="72"/>
      <c r="C42" s="57"/>
      <c r="D42" s="57"/>
      <c r="E42" s="57"/>
      <c r="F42" s="72"/>
      <c r="G42" s="72"/>
      <c r="H42" s="72"/>
      <c r="I42" s="72"/>
      <c r="J42" s="72"/>
      <c r="K42" s="72"/>
      <c r="L42" s="72"/>
      <c r="M42" s="72"/>
      <c r="Q42" s="247"/>
      <c r="AR42" s="246"/>
      <c r="AS42" s="48"/>
      <c r="AT42" s="246"/>
    </row>
    <row r="43" spans="1:48">
      <c r="A43" s="72"/>
      <c r="B43" s="72"/>
      <c r="C43" s="57"/>
      <c r="D43" s="57"/>
      <c r="E43" s="57"/>
      <c r="F43" s="72"/>
      <c r="G43" s="72"/>
      <c r="H43" s="72"/>
      <c r="I43" s="72"/>
      <c r="J43" s="72"/>
      <c r="K43" s="72"/>
      <c r="L43" s="72"/>
      <c r="M43" s="72"/>
      <c r="Q43" s="247"/>
      <c r="AR43" s="246">
        <v>1610</v>
      </c>
      <c r="AS43" s="48" t="s">
        <v>184</v>
      </c>
      <c r="AT43" s="246"/>
    </row>
    <row r="44" spans="1:48">
      <c r="A44" s="72"/>
      <c r="B44" s="72"/>
      <c r="C44" s="57"/>
      <c r="D44" s="57"/>
      <c r="E44" s="57"/>
      <c r="F44" s="72"/>
      <c r="G44" s="72"/>
      <c r="AR44" s="246">
        <v>5050</v>
      </c>
      <c r="AS44" s="246" t="s">
        <v>10</v>
      </c>
      <c r="AT44" s="246"/>
    </row>
    <row r="45" spans="1:48">
      <c r="A45" s="72"/>
      <c r="B45" s="72"/>
      <c r="C45" s="57"/>
      <c r="D45" s="57"/>
      <c r="E45" s="57"/>
      <c r="F45" s="72"/>
      <c r="G45" s="72"/>
      <c r="AR45" s="246">
        <v>1900</v>
      </c>
      <c r="AS45" s="246" t="s">
        <v>108</v>
      </c>
      <c r="AT45" s="48"/>
    </row>
    <row r="46" spans="1:48">
      <c r="A46" s="72"/>
      <c r="B46" s="72"/>
      <c r="C46" s="72"/>
      <c r="D46" s="72"/>
      <c r="E46" s="72"/>
      <c r="F46" s="72"/>
      <c r="G46" s="72"/>
      <c r="AR46" s="260">
        <f>SUM(AR33:AR45)</f>
        <v>96020</v>
      </c>
      <c r="AS46" s="246"/>
      <c r="AT46" s="48"/>
    </row>
    <row r="47" spans="1:48">
      <c r="A47" s="72"/>
      <c r="B47" s="72"/>
      <c r="C47" s="72"/>
      <c r="D47" s="72"/>
      <c r="E47" s="72"/>
      <c r="F47" s="72"/>
      <c r="G47" s="72"/>
      <c r="AR47" s="72"/>
      <c r="AS47" s="72"/>
      <c r="AT47" s="72"/>
    </row>
    <row r="48" spans="1:48">
      <c r="A48" s="72"/>
      <c r="B48" s="72"/>
      <c r="C48" s="72"/>
      <c r="D48" s="72"/>
      <c r="E48" s="72"/>
      <c r="AR48" s="72"/>
      <c r="AS48" s="72"/>
      <c r="AT48" s="72"/>
    </row>
    <row r="49" spans="1:46">
      <c r="A49" s="72"/>
      <c r="B49" s="72"/>
      <c r="C49" s="72"/>
      <c r="D49" s="72"/>
      <c r="E49" s="72"/>
      <c r="AR49" s="192"/>
      <c r="AS49" s="72"/>
      <c r="AT49" s="72"/>
    </row>
    <row r="50" spans="1:46">
      <c r="A50" s="72"/>
      <c r="B50" s="72"/>
      <c r="C50" s="72"/>
      <c r="D50" s="72"/>
      <c r="E50" s="72"/>
      <c r="AR50" s="72"/>
      <c r="AS50" s="245"/>
      <c r="AT50" s="245"/>
    </row>
    <row r="51" spans="1:46">
      <c r="A51" s="72"/>
      <c r="B51" s="72"/>
      <c r="C51" s="72"/>
      <c r="D51" s="72"/>
      <c r="E51" s="72"/>
      <c r="AR51" s="192"/>
      <c r="AS51" s="72"/>
      <c r="AT51" s="72"/>
    </row>
    <row r="52" spans="1:46">
      <c r="A52" s="72"/>
      <c r="B52" s="72"/>
      <c r="C52" s="72"/>
      <c r="D52" s="72"/>
      <c r="E52" s="72"/>
      <c r="AM52" s="247" t="s">
        <v>118</v>
      </c>
    </row>
    <row r="53" spans="1:46">
      <c r="A53" s="72"/>
      <c r="B53" s="72"/>
      <c r="C53" s="72"/>
      <c r="D53" s="72"/>
      <c r="E53" s="72"/>
    </row>
    <row r="54" spans="1:46">
      <c r="A54" s="72"/>
      <c r="B54" s="72"/>
      <c r="C54" s="72"/>
      <c r="D54" s="72"/>
      <c r="E54" s="72"/>
    </row>
    <row r="55" spans="1:46">
      <c r="A55" s="72"/>
      <c r="B55" s="72"/>
      <c r="C55" s="72"/>
      <c r="D55" s="72"/>
      <c r="E55" s="72"/>
    </row>
    <row r="56" spans="1:46">
      <c r="A56" s="72"/>
      <c r="B56" s="72"/>
      <c r="C56" s="72"/>
      <c r="D56" s="72"/>
      <c r="E56" s="72"/>
    </row>
    <row r="57" spans="1:46">
      <c r="A57" s="72"/>
      <c r="B57" s="72"/>
      <c r="C57" s="72"/>
      <c r="D57" s="72"/>
      <c r="E57" s="72"/>
    </row>
    <row r="58" spans="1:46">
      <c r="A58" s="72"/>
      <c r="B58" s="72"/>
      <c r="C58" s="72"/>
      <c r="D58" s="72"/>
      <c r="E58" s="72"/>
    </row>
    <row r="59" spans="1:46">
      <c r="A59" s="72"/>
      <c r="B59" s="72"/>
      <c r="C59" s="72"/>
      <c r="D59" s="72"/>
      <c r="E59" s="72"/>
    </row>
    <row r="60" spans="1:46">
      <c r="A60" s="72"/>
      <c r="B60" s="72"/>
      <c r="C60" s="72"/>
      <c r="D60" s="72"/>
      <c r="E60" s="72"/>
    </row>
    <row r="61" spans="1:46">
      <c r="A61" s="72"/>
      <c r="B61" s="72"/>
      <c r="C61" s="72"/>
      <c r="D61" s="72"/>
      <c r="E61" s="72"/>
    </row>
    <row r="62" spans="1:46">
      <c r="A62" s="72"/>
      <c r="B62" s="72"/>
      <c r="C62" s="72"/>
      <c r="D62" s="72"/>
      <c r="E62" s="72"/>
    </row>
    <row r="63" spans="1:46">
      <c r="A63" s="72"/>
      <c r="B63" s="72"/>
      <c r="C63" s="72"/>
      <c r="D63" s="72"/>
      <c r="E63" s="72"/>
    </row>
    <row r="64" spans="1:46">
      <c r="A64" s="72"/>
      <c r="B64" s="72"/>
      <c r="C64" s="72"/>
      <c r="D64" s="72"/>
      <c r="E64" s="72"/>
    </row>
    <row r="65" spans="1:5">
      <c r="A65" s="72"/>
      <c r="B65" s="72"/>
      <c r="C65" s="72"/>
      <c r="D65" s="72"/>
      <c r="E65" s="72"/>
    </row>
    <row r="66" spans="1:5">
      <c r="C66" s="72"/>
      <c r="D66" s="72"/>
      <c r="E66" s="72"/>
    </row>
    <row r="67" spans="1:5">
      <c r="C67" s="72"/>
      <c r="D67" s="72"/>
      <c r="E67" s="72"/>
    </row>
    <row r="68" spans="1:5">
      <c r="C68" s="72"/>
      <c r="D68" s="72"/>
      <c r="E68" s="72"/>
    </row>
    <row r="69" spans="1:5">
      <c r="C69" s="72"/>
      <c r="D69" s="72"/>
      <c r="E69" s="72"/>
    </row>
    <row r="70" spans="1:5">
      <c r="C70" s="72"/>
      <c r="D70" s="72"/>
      <c r="E70" s="72"/>
    </row>
    <row r="71" spans="1:5">
      <c r="C71" s="72"/>
      <c r="D71" s="72"/>
      <c r="E71" s="72"/>
    </row>
    <row r="72" spans="1:5">
      <c r="C72" s="72"/>
      <c r="D72" s="72"/>
      <c r="E72" s="72"/>
    </row>
    <row r="73" spans="1:5">
      <c r="C73" s="72"/>
      <c r="D73" s="72"/>
      <c r="E73" s="72"/>
    </row>
    <row r="74" spans="1:5">
      <c r="C74" s="72"/>
      <c r="D74" s="72"/>
      <c r="E74" s="72"/>
    </row>
    <row r="75" spans="1:5">
      <c r="C75" s="72"/>
      <c r="D75" s="72"/>
      <c r="E75" s="72"/>
    </row>
    <row r="76" spans="1:5">
      <c r="C76" s="72"/>
      <c r="D76" s="72"/>
      <c r="E76" s="72"/>
    </row>
    <row r="77" spans="1:5">
      <c r="C77" s="72"/>
      <c r="D77" s="72"/>
      <c r="E77" s="72"/>
    </row>
    <row r="78" spans="1:5">
      <c r="C78" s="72"/>
      <c r="D78" s="72"/>
      <c r="E78" s="72"/>
    </row>
    <row r="79" spans="1:5">
      <c r="C79" s="72"/>
      <c r="D79" s="72"/>
      <c r="E79" s="72"/>
    </row>
    <row r="80" spans="1:5">
      <c r="C80" s="72"/>
      <c r="D80" s="72"/>
      <c r="E80" s="72"/>
    </row>
    <row r="81" spans="3:5">
      <c r="C81" s="72"/>
      <c r="D81" s="72"/>
      <c r="E81" s="72"/>
    </row>
    <row r="82" spans="3:5">
      <c r="C82" s="72"/>
      <c r="D82" s="72"/>
      <c r="E82" s="72"/>
    </row>
    <row r="83" spans="3:5">
      <c r="C83" s="72"/>
      <c r="D83" s="72"/>
      <c r="E83" s="72"/>
    </row>
    <row r="84" spans="3:5">
      <c r="C84" s="72"/>
      <c r="D84" s="72"/>
      <c r="E84" s="72"/>
    </row>
    <row r="85" spans="3:5">
      <c r="C85" s="72"/>
      <c r="D85" s="72"/>
      <c r="E85" s="72"/>
    </row>
    <row r="86" spans="3:5">
      <c r="C86" s="72"/>
      <c r="D86" s="72"/>
      <c r="E86" s="72"/>
    </row>
    <row r="87" spans="3:5">
      <c r="C87" s="72"/>
      <c r="D87" s="72"/>
      <c r="E87" s="72"/>
    </row>
    <row r="88" spans="3:5">
      <c r="C88" s="72"/>
      <c r="D88" s="72"/>
      <c r="E88" s="72"/>
    </row>
    <row r="89" spans="3:5">
      <c r="C89" s="72"/>
      <c r="D89" s="72"/>
      <c r="E89" s="72"/>
    </row>
    <row r="90" spans="3:5">
      <c r="C90" s="72"/>
      <c r="D90" s="72"/>
      <c r="E90" s="72"/>
    </row>
    <row r="91" spans="3:5">
      <c r="C91" s="72"/>
      <c r="D91" s="72"/>
      <c r="E91" s="72"/>
    </row>
    <row r="92" spans="3:5">
      <c r="C92" s="72"/>
      <c r="D92" s="72"/>
      <c r="E92" s="72"/>
    </row>
    <row r="93" spans="3:5">
      <c r="C93" s="72"/>
      <c r="D93" s="72"/>
      <c r="E93" s="72"/>
    </row>
    <row r="94" spans="3:5">
      <c r="C94" s="72"/>
      <c r="D94" s="72"/>
      <c r="E94" s="72"/>
    </row>
    <row r="95" spans="3:5">
      <c r="C95" s="72"/>
      <c r="D95" s="72"/>
      <c r="E95" s="72"/>
    </row>
    <row r="96" spans="3:5">
      <c r="C96" s="72"/>
      <c r="D96" s="72"/>
      <c r="E96" s="72"/>
    </row>
    <row r="97" spans="3:5">
      <c r="C97" s="72"/>
      <c r="D97" s="72"/>
      <c r="E97" s="72"/>
    </row>
    <row r="98" spans="3:5">
      <c r="C98" s="72"/>
      <c r="D98" s="72"/>
      <c r="E98" s="72"/>
    </row>
    <row r="99" spans="3:5">
      <c r="C99" s="72"/>
      <c r="D99" s="72"/>
      <c r="E99" s="72"/>
    </row>
    <row r="100" spans="3:5">
      <c r="C100" s="72"/>
      <c r="D100" s="72"/>
      <c r="E100" s="72"/>
    </row>
    <row r="101" spans="3:5">
      <c r="C101" s="72"/>
      <c r="D101" s="72"/>
      <c r="E101" s="72"/>
    </row>
    <row r="102" spans="3:5">
      <c r="C102" s="72"/>
      <c r="D102" s="72"/>
      <c r="E102" s="72"/>
    </row>
    <row r="103" spans="3:5">
      <c r="C103" s="72"/>
      <c r="D103" s="72"/>
      <c r="E103" s="72"/>
    </row>
    <row r="104" spans="3:5">
      <c r="C104" s="72"/>
      <c r="D104" s="72"/>
      <c r="E104" s="72"/>
    </row>
    <row r="105" spans="3:5">
      <c r="C105" s="72"/>
      <c r="D105" s="72"/>
      <c r="E105" s="72"/>
    </row>
    <row r="106" spans="3:5">
      <c r="C106" s="72"/>
      <c r="D106" s="72"/>
      <c r="E106" s="72"/>
    </row>
    <row r="107" spans="3:5">
      <c r="C107" s="72"/>
      <c r="D107" s="72"/>
      <c r="E107" s="72"/>
    </row>
    <row r="108" spans="3:5">
      <c r="C108" s="72"/>
      <c r="D108" s="72"/>
      <c r="E108" s="72"/>
    </row>
    <row r="109" spans="3:5">
      <c r="C109" s="72"/>
      <c r="D109" s="72"/>
      <c r="E109" s="72"/>
    </row>
    <row r="110" spans="3:5">
      <c r="C110" s="72"/>
      <c r="D110" s="72"/>
      <c r="E110" s="72"/>
    </row>
    <row r="111" spans="3:5">
      <c r="C111" s="72"/>
      <c r="D111" s="72"/>
      <c r="E111" s="72"/>
    </row>
    <row r="112" spans="3:5">
      <c r="C112" s="72"/>
      <c r="D112" s="72"/>
      <c r="E112" s="72"/>
    </row>
    <row r="113" spans="3:5">
      <c r="C113" s="72"/>
      <c r="D113" s="72"/>
      <c r="E113" s="72"/>
    </row>
    <row r="114" spans="3:5">
      <c r="C114" s="72"/>
      <c r="D114" s="72"/>
      <c r="E114" s="72"/>
    </row>
    <row r="115" spans="3:5">
      <c r="C115" s="72"/>
      <c r="D115" s="72"/>
      <c r="E115" s="72"/>
    </row>
    <row r="116" spans="3:5">
      <c r="C116" s="72"/>
      <c r="D116" s="72"/>
      <c r="E116" s="72"/>
    </row>
    <row r="117" spans="3:5">
      <c r="C117" s="72"/>
      <c r="D117" s="72"/>
      <c r="E117" s="72"/>
    </row>
    <row r="118" spans="3:5">
      <c r="C118" s="72"/>
      <c r="D118" s="72"/>
      <c r="E118" s="72"/>
    </row>
    <row r="119" spans="3:5">
      <c r="C119" s="72"/>
      <c r="D119" s="72"/>
      <c r="E119" s="72"/>
    </row>
    <row r="120" spans="3:5">
      <c r="C120" s="72"/>
      <c r="D120" s="72"/>
      <c r="E120" s="72"/>
    </row>
    <row r="121" spans="3:5">
      <c r="C121" s="72"/>
      <c r="D121" s="72"/>
      <c r="E121" s="72"/>
    </row>
    <row r="122" spans="3:5">
      <c r="C122" s="72"/>
      <c r="D122" s="72"/>
      <c r="E122" s="72"/>
    </row>
    <row r="123" spans="3:5">
      <c r="C123" s="72"/>
      <c r="D123" s="72"/>
      <c r="E123" s="72"/>
    </row>
    <row r="124" spans="3:5">
      <c r="C124" s="72"/>
      <c r="D124" s="72"/>
      <c r="E124" s="72"/>
    </row>
    <row r="125" spans="3:5">
      <c r="C125" s="72"/>
      <c r="D125" s="72"/>
      <c r="E125" s="72"/>
    </row>
    <row r="126" spans="3:5">
      <c r="C126" s="72"/>
      <c r="D126" s="72"/>
      <c r="E126" s="72"/>
    </row>
    <row r="127" spans="3:5">
      <c r="C127" s="72"/>
      <c r="D127" s="72"/>
      <c r="E127" s="72"/>
    </row>
    <row r="128" spans="3:5">
      <c r="C128" s="72"/>
      <c r="D128" s="72"/>
      <c r="E128" s="72"/>
    </row>
    <row r="129" spans="3:5">
      <c r="C129" s="72"/>
      <c r="D129" s="72"/>
      <c r="E129" s="72"/>
    </row>
    <row r="130" spans="3:5">
      <c r="C130" s="72"/>
      <c r="D130" s="72"/>
      <c r="E130" s="72"/>
    </row>
    <row r="131" spans="3:5">
      <c r="C131" s="72"/>
      <c r="D131" s="72"/>
      <c r="E131" s="72"/>
    </row>
    <row r="132" spans="3:5">
      <c r="C132" s="72"/>
      <c r="D132" s="72"/>
      <c r="E132" s="72"/>
    </row>
    <row r="133" spans="3:5">
      <c r="C133" s="72"/>
      <c r="D133" s="72"/>
      <c r="E133" s="72"/>
    </row>
    <row r="134" spans="3:5">
      <c r="C134" s="72"/>
      <c r="D134" s="72"/>
      <c r="E134" s="72"/>
    </row>
    <row r="135" spans="3:5">
      <c r="C135" s="72"/>
      <c r="D135" s="72"/>
      <c r="E135" s="72"/>
    </row>
    <row r="136" spans="3:5">
      <c r="C136" s="72"/>
      <c r="D136" s="72"/>
      <c r="E136" s="72"/>
    </row>
    <row r="137" spans="3:5">
      <c r="C137" s="72"/>
      <c r="D137" s="72"/>
      <c r="E137" s="72"/>
    </row>
    <row r="138" spans="3:5">
      <c r="C138" s="72"/>
      <c r="D138" s="72"/>
      <c r="E138" s="72"/>
    </row>
    <row r="139" spans="3:5">
      <c r="C139" s="72"/>
      <c r="D139" s="72"/>
      <c r="E139" s="72"/>
    </row>
    <row r="140" spans="3:5">
      <c r="C140" s="72"/>
      <c r="D140" s="72"/>
      <c r="E140" s="72"/>
    </row>
    <row r="141" spans="3:5">
      <c r="C141" s="72"/>
      <c r="D141" s="72"/>
      <c r="E141" s="72"/>
    </row>
    <row r="142" spans="3:5">
      <c r="C142" s="72"/>
      <c r="D142" s="72"/>
      <c r="E142" s="72"/>
    </row>
    <row r="143" spans="3:5">
      <c r="C143" s="72"/>
      <c r="D143" s="72"/>
      <c r="E143" s="72"/>
    </row>
    <row r="144" spans="3:5">
      <c r="C144" s="72"/>
      <c r="D144" s="72"/>
      <c r="E144" s="72"/>
    </row>
    <row r="145" spans="3:5">
      <c r="C145" s="72"/>
      <c r="D145" s="72"/>
      <c r="E145" s="72"/>
    </row>
    <row r="146" spans="3:5">
      <c r="C146" s="72"/>
      <c r="D146" s="72"/>
      <c r="E146" s="72"/>
    </row>
    <row r="147" spans="3:5">
      <c r="C147" s="72"/>
      <c r="D147" s="72"/>
      <c r="E147" s="72"/>
    </row>
    <row r="148" spans="3:5">
      <c r="C148" s="72"/>
      <c r="D148" s="72"/>
      <c r="E148" s="72"/>
    </row>
    <row r="149" spans="3:5">
      <c r="C149" s="72"/>
      <c r="D149" s="72"/>
      <c r="E149" s="72"/>
    </row>
    <row r="150" spans="3:5">
      <c r="C150" s="72"/>
      <c r="D150" s="72"/>
      <c r="E150" s="72"/>
    </row>
    <row r="151" spans="3:5">
      <c r="C151" s="72"/>
      <c r="D151" s="72"/>
      <c r="E151" s="72"/>
    </row>
    <row r="152" spans="3:5">
      <c r="C152" s="72"/>
      <c r="D152" s="72"/>
      <c r="E152" s="72"/>
    </row>
    <row r="153" spans="3:5">
      <c r="C153" s="72"/>
      <c r="D153" s="72"/>
      <c r="E153" s="72"/>
    </row>
    <row r="154" spans="3:5">
      <c r="C154" s="72"/>
      <c r="D154" s="72"/>
      <c r="E154" s="72"/>
    </row>
    <row r="155" spans="3:5">
      <c r="C155" s="72"/>
      <c r="D155" s="72"/>
      <c r="E155" s="72"/>
    </row>
    <row r="156" spans="3:5">
      <c r="C156" s="72"/>
      <c r="D156" s="72"/>
      <c r="E156" s="72"/>
    </row>
    <row r="157" spans="3:5">
      <c r="C157" s="72"/>
      <c r="D157" s="72"/>
      <c r="E157" s="72"/>
    </row>
    <row r="158" spans="3:5">
      <c r="C158" s="72"/>
      <c r="D158" s="72"/>
      <c r="E158" s="72"/>
    </row>
    <row r="159" spans="3:5">
      <c r="C159" s="72"/>
      <c r="D159" s="72"/>
      <c r="E159" s="72"/>
    </row>
    <row r="160" spans="3:5">
      <c r="C160" s="72"/>
      <c r="D160" s="72"/>
      <c r="E160" s="72"/>
    </row>
    <row r="161" spans="3:5">
      <c r="C161" s="72"/>
      <c r="D161" s="72"/>
      <c r="E161" s="72"/>
    </row>
    <row r="162" spans="3:5">
      <c r="C162" s="72"/>
      <c r="D162" s="72"/>
      <c r="E162" s="72"/>
    </row>
    <row r="163" spans="3:5">
      <c r="C163" s="72"/>
      <c r="D163" s="72"/>
      <c r="E163" s="72"/>
    </row>
    <row r="164" spans="3:5">
      <c r="C164" s="72"/>
      <c r="D164" s="72"/>
      <c r="E164" s="72"/>
    </row>
    <row r="165" spans="3:5">
      <c r="C165" s="72"/>
      <c r="D165" s="72"/>
      <c r="E165" s="72"/>
    </row>
    <row r="166" spans="3:5">
      <c r="C166" s="72"/>
      <c r="D166" s="72"/>
      <c r="E166" s="72"/>
    </row>
    <row r="167" spans="3:5">
      <c r="C167" s="72"/>
      <c r="D167" s="72"/>
      <c r="E167" s="72"/>
    </row>
    <row r="168" spans="3:5">
      <c r="C168" s="72"/>
      <c r="D168" s="72"/>
      <c r="E168" s="72"/>
    </row>
    <row r="169" spans="3:5">
      <c r="C169" s="72"/>
      <c r="D169" s="72"/>
      <c r="E169" s="72"/>
    </row>
    <row r="170" spans="3:5">
      <c r="C170" s="72"/>
      <c r="D170" s="72"/>
      <c r="E170" s="72"/>
    </row>
    <row r="171" spans="3:5">
      <c r="C171" s="72"/>
      <c r="D171" s="72"/>
      <c r="E171" s="72"/>
    </row>
    <row r="65541" spans="1:1">
      <c r="A65541" s="250"/>
    </row>
  </sheetData>
  <mergeCells count="18">
    <mergeCell ref="A1:AT2"/>
    <mergeCell ref="A3:B3"/>
    <mergeCell ref="C3:AT3"/>
    <mergeCell ref="A4:B4"/>
    <mergeCell ref="M4:N4"/>
    <mergeCell ref="AC4:AT4"/>
    <mergeCell ref="A5:B5"/>
    <mergeCell ref="AC5:AT5"/>
    <mergeCell ref="A29:C29"/>
    <mergeCell ref="AR32:AT32"/>
    <mergeCell ref="A30:C30"/>
    <mergeCell ref="D39:K39"/>
    <mergeCell ref="D40:K40"/>
    <mergeCell ref="D34:K34"/>
    <mergeCell ref="D35:K35"/>
    <mergeCell ref="D36:K36"/>
    <mergeCell ref="D37:K37"/>
    <mergeCell ref="D38:K38"/>
  </mergeCells>
  <conditionalFormatting sqref="AP7:AP28">
    <cfRule type="cellIs" dxfId="26" priority="26" stopIfTrue="1" operator="greaterThan">
      <formula>0</formula>
    </cfRule>
  </conditionalFormatting>
  <conditionalFormatting sqref="AQ32">
    <cfRule type="cellIs" dxfId="25" priority="24" operator="greaterThan">
      <formula>$AQ$7:$AQ$18&lt;100</formula>
    </cfRule>
    <cfRule type="cellIs" dxfId="24" priority="25" operator="greaterThan">
      <formula>100</formula>
    </cfRule>
  </conditionalFormatting>
  <conditionalFormatting sqref="K4:P30 D30:J30 Q30:AB30">
    <cfRule type="cellIs" dxfId="23" priority="23" operator="equal">
      <formula>212030016606640</formula>
    </cfRule>
  </conditionalFormatting>
  <conditionalFormatting sqref="K4:K30 L29:P29 D30:J30 L30:AB30">
    <cfRule type="cellIs" dxfId="22" priority="21" operator="equal">
      <formula>$K$4</formula>
    </cfRule>
    <cfRule type="cellIs" dxfId="21" priority="22" operator="equal">
      <formula>2120</formula>
    </cfRule>
  </conditionalFormatting>
  <conditionalFormatting sqref="M4:N30 D30:L30">
    <cfRule type="cellIs" dxfId="20" priority="19" operator="equal">
      <formula>$M$4</formula>
    </cfRule>
    <cfRule type="cellIs" dxfId="19" priority="20" operator="equal">
      <formula>300</formula>
    </cfRule>
  </conditionalFormatting>
  <conditionalFormatting sqref="O4:O30">
    <cfRule type="cellIs" dxfId="18" priority="17" operator="equal">
      <formula>$O$4</formula>
    </cfRule>
    <cfRule type="cellIs" dxfId="17" priority="18" operator="equal">
      <formula>1660</formula>
    </cfRule>
  </conditionalFormatting>
  <conditionalFormatting sqref="P4:P30">
    <cfRule type="cellIs" dxfId="16" priority="15" operator="equal">
      <formula>$P$4</formula>
    </cfRule>
    <cfRule type="cellIs" dxfId="15" priority="16" operator="equal">
      <formula>6640</formula>
    </cfRule>
  </conditionalFormatting>
  <conditionalFormatting sqref="AT6:AT29">
    <cfRule type="cellIs" dxfId="14" priority="14" operator="lessThan">
      <formula>0</formula>
    </cfRule>
  </conditionalFormatting>
  <conditionalFormatting sqref="AT7:AT18">
    <cfRule type="cellIs" dxfId="13" priority="11" operator="lessThan">
      <formula>0</formula>
    </cfRule>
    <cfRule type="cellIs" dxfId="12" priority="12" operator="lessThan">
      <formula>0</formula>
    </cfRule>
    <cfRule type="cellIs" dxfId="11" priority="13" operator="lessThan">
      <formula>0</formula>
    </cfRule>
  </conditionalFormatting>
  <conditionalFormatting sqref="K4:K29 L29:P29">
    <cfRule type="cellIs" dxfId="10" priority="10" operator="equal">
      <formula>$K$4</formula>
    </cfRule>
  </conditionalFormatting>
  <conditionalFormatting sqref="D4:D30">
    <cfRule type="cellIs" dxfId="9" priority="9" operator="equal">
      <formula>$D$4</formula>
    </cfRule>
  </conditionalFormatting>
  <conditionalFormatting sqref="S4:S30">
    <cfRule type="cellIs" dxfId="8" priority="8" operator="equal">
      <formula>$S$4</formula>
    </cfRule>
  </conditionalFormatting>
  <conditionalFormatting sqref="Z4:Z30">
    <cfRule type="cellIs" dxfId="7" priority="7" operator="equal">
      <formula>$Z$4</formula>
    </cfRule>
  </conditionalFormatting>
  <conditionalFormatting sqref="AA4:AA30">
    <cfRule type="cellIs" dxfId="6" priority="6" operator="equal">
      <formula>$AA$4</formula>
    </cfRule>
  </conditionalFormatting>
  <conditionalFormatting sqref="AB4:AB30">
    <cfRule type="cellIs" dxfId="5" priority="5" operator="equal">
      <formula>$AB$4</formula>
    </cfRule>
  </conditionalFormatting>
  <conditionalFormatting sqref="AB30">
    <cfRule type="cellIs" dxfId="4" priority="4" operator="equal">
      <formula>$AB$4</formula>
    </cfRule>
  </conditionalFormatting>
  <conditionalFormatting sqref="AT7:AT29">
    <cfRule type="cellIs" dxfId="3" priority="1" operator="lessThan">
      <formula>0</formula>
    </cfRule>
    <cfRule type="cellIs" dxfId="2" priority="2" operator="lessThan">
      <formula>0</formula>
    </cfRule>
    <cfRule type="cellIs" dxfId="1" priority="3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M2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D20" sqref="D20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320" t="s">
        <v>11</v>
      </c>
      <c r="B1" s="321"/>
      <c r="C1" s="321"/>
      <c r="D1" s="322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323" t="s">
        <v>12</v>
      </c>
      <c r="B2" s="324"/>
      <c r="C2" s="324"/>
      <c r="D2" s="325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292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121</v>
      </c>
      <c r="B12" s="71">
        <v>335000</v>
      </c>
      <c r="C12" s="67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122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122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165</v>
      </c>
      <c r="B15" s="50">
        <v>0</v>
      </c>
      <c r="C15" s="74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169</v>
      </c>
      <c r="B16" s="54">
        <v>560000</v>
      </c>
      <c r="C16" s="68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171</v>
      </c>
      <c r="B17" s="54">
        <v>288000</v>
      </c>
      <c r="C17" s="50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178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 t="s">
        <v>179</v>
      </c>
      <c r="B19" s="65">
        <v>227000</v>
      </c>
      <c r="C19" s="67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 t="s">
        <v>185</v>
      </c>
      <c r="B20" s="65">
        <v>260000</v>
      </c>
      <c r="C20" s="68">
        <v>500000</v>
      </c>
      <c r="D20" s="49">
        <f t="shared" si="0"/>
        <v>146250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/>
      <c r="B21" s="54"/>
      <c r="C21" s="50"/>
      <c r="D21" s="49">
        <f t="shared" si="0"/>
        <v>146250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/>
      <c r="B22" s="54"/>
      <c r="C22" s="50"/>
      <c r="D22" s="49">
        <f t="shared" si="0"/>
        <v>146250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/>
      <c r="B23" s="54"/>
      <c r="C23" s="50"/>
      <c r="D23" s="49">
        <f t="shared" si="0"/>
        <v>146250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/>
      <c r="B24" s="54"/>
      <c r="C24" s="50"/>
      <c r="D24" s="49">
        <f t="shared" si="0"/>
        <v>146250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/>
      <c r="B25" s="54"/>
      <c r="C25" s="50"/>
      <c r="D25" s="49">
        <f t="shared" si="0"/>
        <v>146250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/>
      <c r="B26" s="54"/>
      <c r="C26" s="67"/>
      <c r="D26" s="49">
        <f t="shared" si="0"/>
        <v>146250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/>
      <c r="B27" s="54"/>
      <c r="C27" s="67"/>
      <c r="D27" s="49">
        <f>D26+B27-C27</f>
        <v>146250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/>
      <c r="B28" s="54"/>
      <c r="C28" s="50"/>
      <c r="D28" s="49">
        <f>D27+B28-C28</f>
        <v>146250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/>
      <c r="B29" s="54"/>
      <c r="C29" s="67"/>
      <c r="D29" s="49">
        <f>D28+B29-C29</f>
        <v>146250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146250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146250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146250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146250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146250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146250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146250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146250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146250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146250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146250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146250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146250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146250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146250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146250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146250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146250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146250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146250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146250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146250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146250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146250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146250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146250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146250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146250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146250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146250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146250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146250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146250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146250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146250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146250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146250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146250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146250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146250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146250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146250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146250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146250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146250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146250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146250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146250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146250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146250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146250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146250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146250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5542000</v>
      </c>
      <c r="C83" s="50">
        <f>SUM(C4:C77)</f>
        <v>5395750</v>
      </c>
      <c r="D83" s="91">
        <f>D82</f>
        <v>146250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329" t="s">
        <v>7</v>
      </c>
      <c r="B1" s="330"/>
      <c r="C1" s="330"/>
      <c r="D1" s="330"/>
      <c r="E1" s="331"/>
      <c r="G1" s="22"/>
      <c r="H1" s="265"/>
      <c r="I1" s="265"/>
    </row>
    <row r="2" spans="1:12" ht="21.75">
      <c r="A2" s="332" t="s">
        <v>180</v>
      </c>
      <c r="B2" s="333"/>
      <c r="C2" s="333"/>
      <c r="D2" s="333"/>
      <c r="E2" s="334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335" t="s">
        <v>123</v>
      </c>
      <c r="K4" s="336"/>
      <c r="L4" s="337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1398010.203</v>
      </c>
      <c r="F5" s="4"/>
      <c r="J5" s="263" t="s">
        <v>13</v>
      </c>
      <c r="K5" s="262" t="s">
        <v>173</v>
      </c>
      <c r="L5" s="262" t="s">
        <v>124</v>
      </c>
    </row>
    <row r="6" spans="1:12" ht="21.75">
      <c r="A6" s="95" t="s">
        <v>174</v>
      </c>
      <c r="B6" s="31">
        <v>36201.308999999994</v>
      </c>
      <c r="C6" s="38"/>
      <c r="D6" s="30" t="s">
        <v>4</v>
      </c>
      <c r="E6" s="96">
        <v>146250</v>
      </c>
      <c r="F6" s="3"/>
      <c r="J6" s="263" t="s">
        <v>125</v>
      </c>
      <c r="K6" s="262" t="s">
        <v>126</v>
      </c>
      <c r="L6" s="262">
        <v>2050</v>
      </c>
    </row>
    <row r="7" spans="1:12" ht="21.75">
      <c r="A7" s="95"/>
      <c r="B7" s="31"/>
      <c r="C7" s="38"/>
      <c r="D7" s="30" t="s">
        <v>8</v>
      </c>
      <c r="E7" s="97">
        <v>262000</v>
      </c>
      <c r="F7" s="3"/>
      <c r="J7" s="263" t="s">
        <v>127</v>
      </c>
      <c r="K7" s="262" t="s">
        <v>128</v>
      </c>
      <c r="L7" s="262">
        <v>7300</v>
      </c>
    </row>
    <row r="8" spans="1:12" ht="21.75">
      <c r="A8" s="95" t="s">
        <v>175</v>
      </c>
      <c r="B8" s="31">
        <v>28718</v>
      </c>
      <c r="C8" s="38"/>
      <c r="D8" s="30" t="s">
        <v>2</v>
      </c>
      <c r="E8" s="98">
        <v>96020</v>
      </c>
      <c r="F8" s="3"/>
      <c r="J8" s="263" t="s">
        <v>21</v>
      </c>
      <c r="K8" s="262" t="s">
        <v>129</v>
      </c>
      <c r="L8" s="262">
        <v>1150</v>
      </c>
    </row>
    <row r="9" spans="1:12" ht="22.5">
      <c r="A9" s="95" t="s">
        <v>10</v>
      </c>
      <c r="B9" s="31">
        <v>0</v>
      </c>
      <c r="C9" s="38"/>
      <c r="D9" s="30" t="s">
        <v>172</v>
      </c>
      <c r="E9" s="94">
        <v>12192</v>
      </c>
      <c r="F9" s="23"/>
      <c r="J9" s="263" t="s">
        <v>121</v>
      </c>
      <c r="K9" s="262" t="s">
        <v>129</v>
      </c>
      <c r="L9" s="262">
        <v>300</v>
      </c>
    </row>
    <row r="10" spans="1:12" ht="21.75">
      <c r="A10" s="95"/>
      <c r="B10" s="32"/>
      <c r="C10" s="38"/>
      <c r="D10" s="30"/>
      <c r="E10" s="98"/>
      <c r="F10" s="23"/>
      <c r="J10" s="263" t="s">
        <v>122</v>
      </c>
      <c r="K10" s="262" t="s">
        <v>129</v>
      </c>
      <c r="L10" s="262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293"/>
      <c r="G11" s="266"/>
      <c r="H11" s="24">
        <f>B15-E15</f>
        <v>0</v>
      </c>
      <c r="I11" s="266"/>
      <c r="J11" s="263" t="s">
        <v>185</v>
      </c>
      <c r="K11" s="262" t="s">
        <v>186</v>
      </c>
      <c r="L11" s="262">
        <v>942</v>
      </c>
    </row>
    <row r="12" spans="1:12" ht="21.75">
      <c r="A12" s="99" t="s">
        <v>93</v>
      </c>
      <c r="B12" s="39">
        <f>B6-B8-B9</f>
        <v>7483.3089999999938</v>
      </c>
      <c r="C12" s="38"/>
      <c r="D12" s="30" t="s">
        <v>23</v>
      </c>
      <c r="E12" s="98">
        <v>93011.105999999912</v>
      </c>
      <c r="F12" s="23"/>
      <c r="J12" s="263"/>
      <c r="K12" s="262"/>
      <c r="L12" s="262"/>
    </row>
    <row r="13" spans="1:12" ht="21.75">
      <c r="A13" s="95"/>
      <c r="B13" s="31"/>
      <c r="C13" s="38"/>
      <c r="D13" s="30"/>
      <c r="E13" s="100"/>
      <c r="F13" s="23"/>
      <c r="J13" s="263"/>
      <c r="K13" s="262"/>
      <c r="L13" s="262"/>
    </row>
    <row r="14" spans="1:12" s="26" customFormat="1" ht="21.75">
      <c r="A14" s="95"/>
      <c r="B14" s="31"/>
      <c r="C14" s="38"/>
      <c r="D14" s="30"/>
      <c r="E14" s="100"/>
      <c r="F14" s="25"/>
      <c r="J14" s="297"/>
      <c r="K14" s="298"/>
      <c r="L14" s="298"/>
    </row>
    <row r="15" spans="1:12" ht="21.75">
      <c r="A15" s="95" t="s">
        <v>176</v>
      </c>
      <c r="B15" s="31">
        <f>B5+B12</f>
        <v>2007483.3089999999</v>
      </c>
      <c r="C15" s="38"/>
      <c r="D15" s="30" t="s">
        <v>3</v>
      </c>
      <c r="E15" s="98">
        <f>SUM(E5:E12)</f>
        <v>2007483.3089999999</v>
      </c>
      <c r="F15" s="23"/>
      <c r="J15" s="263"/>
      <c r="K15" s="262"/>
      <c r="L15" s="262"/>
    </row>
    <row r="16" spans="1:12" ht="22.5" thickBot="1">
      <c r="A16" s="101"/>
      <c r="B16" s="102"/>
      <c r="C16" s="103"/>
      <c r="D16" s="104"/>
      <c r="E16" s="105"/>
      <c r="F16" s="23"/>
      <c r="J16" s="294" t="s">
        <v>130</v>
      </c>
      <c r="K16" s="295"/>
      <c r="L16" s="264">
        <f>SUM(L6:L15)</f>
        <v>12192</v>
      </c>
    </row>
    <row r="17" spans="1:9" ht="23.25" hidden="1" customHeight="1" thickBot="1">
      <c r="A17" s="326"/>
      <c r="B17" s="327"/>
      <c r="C17" s="327"/>
      <c r="D17" s="327"/>
      <c r="E17" s="328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20"/>
  <sheetViews>
    <sheetView topLeftCell="A24" workbookViewId="0">
      <selection activeCell="R37" sqref="R37"/>
    </sheetView>
  </sheetViews>
  <sheetFormatPr defaultRowHeight="15"/>
  <cols>
    <col min="1" max="17" width="9.140625" style="106"/>
    <col min="18" max="18" width="9.140625" style="107"/>
    <col min="19" max="16384" width="9.140625" style="106"/>
  </cols>
  <sheetData>
    <row r="1" spans="1:25" ht="26.25">
      <c r="A1" s="348" t="s">
        <v>11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</row>
    <row r="2" spans="1:25" ht="18">
      <c r="A2" s="349" t="s">
        <v>24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</row>
    <row r="3" spans="1:25" s="108" customFormat="1" ht="16.5" thickBot="1">
      <c r="A3" s="358" t="s">
        <v>25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60"/>
      <c r="T3" s="109"/>
      <c r="U3" s="110"/>
      <c r="V3" s="110"/>
      <c r="W3" s="110"/>
      <c r="X3" s="110"/>
      <c r="Y3" s="111"/>
    </row>
    <row r="4" spans="1:25" s="111" customFormat="1">
      <c r="A4" s="350" t="s">
        <v>26</v>
      </c>
      <c r="B4" s="352" t="s">
        <v>27</v>
      </c>
      <c r="C4" s="352" t="s">
        <v>28</v>
      </c>
      <c r="D4" s="346" t="s">
        <v>29</v>
      </c>
      <c r="E4" s="346" t="s">
        <v>30</v>
      </c>
      <c r="F4" s="346" t="s">
        <v>31</v>
      </c>
      <c r="G4" s="346" t="s">
        <v>32</v>
      </c>
      <c r="H4" s="346" t="s">
        <v>33</v>
      </c>
      <c r="I4" s="346" t="s">
        <v>34</v>
      </c>
      <c r="J4" s="346" t="s">
        <v>35</v>
      </c>
      <c r="K4" s="361" t="s">
        <v>36</v>
      </c>
      <c r="L4" s="338" t="s">
        <v>37</v>
      </c>
      <c r="M4" s="340" t="s">
        <v>38</v>
      </c>
      <c r="N4" s="342" t="s">
        <v>10</v>
      </c>
      <c r="O4" s="344" t="s">
        <v>39</v>
      </c>
      <c r="P4" s="354" t="s">
        <v>40</v>
      </c>
      <c r="Q4" s="356" t="s">
        <v>41</v>
      </c>
      <c r="R4" s="112" t="s">
        <v>42</v>
      </c>
      <c r="T4" s="109"/>
      <c r="U4" s="110"/>
      <c r="V4" s="113"/>
      <c r="W4" s="110"/>
      <c r="X4" s="110"/>
    </row>
    <row r="5" spans="1:25" s="111" customFormat="1" ht="15.75" thickBot="1">
      <c r="A5" s="351"/>
      <c r="B5" s="353"/>
      <c r="C5" s="353"/>
      <c r="D5" s="347"/>
      <c r="E5" s="347"/>
      <c r="F5" s="347"/>
      <c r="G5" s="347"/>
      <c r="H5" s="347"/>
      <c r="I5" s="347"/>
      <c r="J5" s="347"/>
      <c r="K5" s="362"/>
      <c r="L5" s="339"/>
      <c r="M5" s="341"/>
      <c r="N5" s="343"/>
      <c r="O5" s="345"/>
      <c r="P5" s="355"/>
      <c r="Q5" s="357"/>
      <c r="R5" s="114" t="s">
        <v>43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121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44</v>
      </c>
      <c r="W8" s="116"/>
      <c r="X8" s="110"/>
    </row>
    <row r="9" spans="1:25" s="117" customFormat="1">
      <c r="A9" s="118" t="s">
        <v>122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165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169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171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 t="s">
        <v>177</v>
      </c>
      <c r="B13" s="124"/>
      <c r="C13" s="125"/>
      <c r="D13" s="125"/>
      <c r="E13" s="125"/>
      <c r="F13" s="125"/>
      <c r="G13" s="125">
        <v>2125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2125</v>
      </c>
      <c r="S13" s="123"/>
      <c r="T13" s="115"/>
      <c r="U13" s="116"/>
      <c r="V13" s="116"/>
      <c r="W13" s="116"/>
      <c r="X13" s="116"/>
    </row>
    <row r="14" spans="1:25" s="117" customFormat="1">
      <c r="A14" s="118" t="s">
        <v>179</v>
      </c>
      <c r="B14" s="124"/>
      <c r="C14" s="125"/>
      <c r="D14" s="125"/>
      <c r="E14" s="125"/>
      <c r="F14" s="125"/>
      <c r="G14" s="125">
        <v>2105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2105</v>
      </c>
      <c r="S14" s="123"/>
      <c r="T14" s="129"/>
      <c r="U14" s="116"/>
      <c r="V14" s="110"/>
      <c r="W14" s="116"/>
      <c r="X14" s="110"/>
    </row>
    <row r="15" spans="1:25" s="117" customFormat="1">
      <c r="A15" s="118" t="s">
        <v>185</v>
      </c>
      <c r="B15" s="124"/>
      <c r="C15" s="125"/>
      <c r="D15" s="125"/>
      <c r="E15" s="125"/>
      <c r="F15" s="125"/>
      <c r="G15" s="125">
        <v>2336</v>
      </c>
      <c r="H15" s="125">
        <v>15</v>
      </c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2351</v>
      </c>
      <c r="S15" s="123"/>
      <c r="T15" s="78"/>
      <c r="U15" s="116"/>
      <c r="V15" s="116"/>
      <c r="W15" s="116"/>
      <c r="X15" s="116"/>
    </row>
    <row r="16" spans="1:25" s="117" customFormat="1">
      <c r="A16" s="118"/>
      <c r="B16" s="124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0</v>
      </c>
      <c r="S16" s="123"/>
      <c r="T16" s="78"/>
      <c r="U16" s="116"/>
      <c r="V16" s="110"/>
      <c r="W16" s="116"/>
      <c r="X16" s="110"/>
    </row>
    <row r="17" spans="1:24" s="117" customFormat="1">
      <c r="A17" s="118"/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0</v>
      </c>
      <c r="S17" s="123"/>
      <c r="T17" s="78"/>
      <c r="U17" s="116"/>
      <c r="V17" s="116"/>
      <c r="W17" s="116"/>
      <c r="X17" s="116"/>
    </row>
    <row r="18" spans="1:24" s="117" customFormat="1">
      <c r="A18" s="118"/>
      <c r="B18" s="124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0</v>
      </c>
      <c r="S18" s="123"/>
      <c r="T18" s="78"/>
      <c r="U18" s="116"/>
      <c r="V18" s="110"/>
      <c r="W18" s="116"/>
      <c r="X18" s="110"/>
    </row>
    <row r="19" spans="1:24" s="117" customFormat="1">
      <c r="A19" s="118"/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7"/>
      <c r="N19" s="125"/>
      <c r="O19" s="127"/>
      <c r="P19" s="127"/>
      <c r="Q19" s="127"/>
      <c r="R19" s="122">
        <f>SUM(B19:Q19)</f>
        <v>0</v>
      </c>
      <c r="S19" s="123"/>
      <c r="T19" s="78"/>
      <c r="U19" s="116"/>
      <c r="V19" s="116"/>
      <c r="W19" s="116"/>
      <c r="X19" s="116"/>
    </row>
    <row r="20" spans="1:24" s="117" customFormat="1">
      <c r="A20" s="118"/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7"/>
      <c r="R20" s="122">
        <f t="shared" si="0"/>
        <v>0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/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0</v>
      </c>
      <c r="S24" s="123"/>
      <c r="T24" s="78"/>
      <c r="V24" s="131"/>
      <c r="W24" s="131"/>
      <c r="X24" s="131"/>
    </row>
    <row r="25" spans="1:24" s="126" customFormat="1">
      <c r="A25" s="118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0</v>
      </c>
      <c r="S25" s="130"/>
      <c r="T25" s="78"/>
    </row>
    <row r="26" spans="1:24" s="117" customFormat="1">
      <c r="A26" s="118"/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0</v>
      </c>
      <c r="S26" s="123"/>
      <c r="T26" s="78"/>
    </row>
    <row r="27" spans="1:24" s="117" customFormat="1">
      <c r="A27" s="125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0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/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0</v>
      </c>
      <c r="S30" s="123"/>
      <c r="T30" s="132"/>
      <c r="U30" s="132"/>
      <c r="V30" s="132"/>
    </row>
    <row r="31" spans="1:24" s="117" customFormat="1">
      <c r="A31" s="125"/>
      <c r="B31" s="124"/>
      <c r="C31" s="125"/>
      <c r="D31" s="125"/>
      <c r="E31" s="125"/>
      <c r="F31" s="125"/>
      <c r="G31" s="125"/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0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45</v>
      </c>
      <c r="B37" s="140">
        <f>SUM(B6:B36)</f>
        <v>0</v>
      </c>
      <c r="C37" s="141">
        <f t="shared" ref="C37:Q37" si="1">SUM(C6:C36)</f>
        <v>0</v>
      </c>
      <c r="D37" s="141">
        <f t="shared" si="1"/>
        <v>1000</v>
      </c>
      <c r="E37" s="141">
        <f t="shared" si="1"/>
        <v>400</v>
      </c>
      <c r="F37" s="141">
        <f t="shared" si="1"/>
        <v>200</v>
      </c>
      <c r="G37" s="141">
        <f t="shared" si="1"/>
        <v>27103</v>
      </c>
      <c r="H37" s="141">
        <f t="shared" si="1"/>
        <v>15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28718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P24" sqref="P24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366" t="s">
        <v>11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</row>
    <row r="2" spans="1:17" ht="15" customHeight="1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</row>
    <row r="3" spans="1:17" s="247" customFormat="1" ht="18" customHeight="1">
      <c r="A3" s="367" t="s">
        <v>131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</row>
    <row r="4" spans="1:17" s="247" customFormat="1" ht="18" customHeight="1">
      <c r="A4" s="304" t="s">
        <v>24</v>
      </c>
      <c r="B4" s="304"/>
      <c r="C4" s="304"/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4"/>
    </row>
    <row r="5" spans="1:17" s="247" customFormat="1" ht="18" customHeight="1">
      <c r="A5" s="368" t="s">
        <v>181</v>
      </c>
      <c r="B5" s="369"/>
      <c r="C5" s="368" t="s">
        <v>132</v>
      </c>
      <c r="D5" s="370"/>
      <c r="E5" s="370"/>
      <c r="F5" s="370"/>
      <c r="G5" s="370"/>
      <c r="H5" s="370"/>
      <c r="I5" s="370"/>
      <c r="J5" s="370"/>
      <c r="K5" s="370"/>
      <c r="L5" s="370"/>
      <c r="M5" s="370"/>
      <c r="N5" s="370"/>
      <c r="O5" s="370"/>
      <c r="P5" s="369"/>
      <c r="Q5" s="268"/>
    </row>
    <row r="6" spans="1:17" s="177" customFormat="1" ht="18" customHeight="1">
      <c r="A6" s="269" t="s">
        <v>133</v>
      </c>
      <c r="B6" s="269" t="s">
        <v>49</v>
      </c>
      <c r="C6" s="269" t="s">
        <v>50</v>
      </c>
      <c r="D6" s="269" t="s">
        <v>51</v>
      </c>
      <c r="E6" s="269" t="s">
        <v>55</v>
      </c>
      <c r="F6" s="269" t="s">
        <v>58</v>
      </c>
      <c r="G6" s="269" t="s">
        <v>60</v>
      </c>
      <c r="H6" s="269" t="s">
        <v>63</v>
      </c>
      <c r="I6" s="269" t="s">
        <v>62</v>
      </c>
      <c r="J6" s="269" t="s">
        <v>134</v>
      </c>
      <c r="K6" s="269" t="s">
        <v>135</v>
      </c>
      <c r="L6" s="269" t="s">
        <v>136</v>
      </c>
      <c r="M6" s="270" t="s">
        <v>137</v>
      </c>
      <c r="N6" s="296" t="s">
        <v>138</v>
      </c>
      <c r="O6" s="296" t="s">
        <v>139</v>
      </c>
      <c r="P6" s="296" t="s">
        <v>140</v>
      </c>
      <c r="Q6" s="271" t="s">
        <v>141</v>
      </c>
    </row>
    <row r="7" spans="1:17" ht="18" customHeight="1">
      <c r="A7" s="179">
        <v>1</v>
      </c>
      <c r="B7" s="179">
        <v>1908446134</v>
      </c>
      <c r="C7" s="179" t="s">
        <v>94</v>
      </c>
      <c r="D7" s="207"/>
      <c r="E7" s="179"/>
      <c r="F7" s="179"/>
      <c r="G7" s="179"/>
      <c r="H7" s="179"/>
      <c r="I7" s="179"/>
      <c r="J7" s="267"/>
      <c r="K7" s="267"/>
      <c r="L7" s="267"/>
      <c r="M7" s="272"/>
      <c r="N7" s="246"/>
      <c r="O7" s="246"/>
      <c r="P7" s="246"/>
      <c r="Q7" s="48"/>
    </row>
    <row r="8" spans="1:17" ht="18" customHeight="1">
      <c r="A8" s="179">
        <v>2</v>
      </c>
      <c r="B8" s="179">
        <v>1908446135</v>
      </c>
      <c r="C8" s="179" t="s">
        <v>95</v>
      </c>
      <c r="D8" s="207"/>
      <c r="E8" s="179"/>
      <c r="F8" s="179"/>
      <c r="G8" s="179"/>
      <c r="H8" s="179">
        <v>50</v>
      </c>
      <c r="I8" s="179"/>
      <c r="J8" s="267"/>
      <c r="K8" s="273"/>
      <c r="L8" s="267"/>
      <c r="M8" s="272"/>
      <c r="N8" s="246">
        <v>15</v>
      </c>
      <c r="O8" s="246">
        <v>5</v>
      </c>
      <c r="P8" s="246"/>
      <c r="Q8" s="48"/>
    </row>
    <row r="9" spans="1:17" ht="18" customHeight="1">
      <c r="A9" s="274">
        <v>3</v>
      </c>
      <c r="B9" s="179">
        <v>1908446136</v>
      </c>
      <c r="C9" s="179" t="s">
        <v>96</v>
      </c>
      <c r="D9" s="275"/>
      <c r="E9" s="179"/>
      <c r="F9" s="179"/>
      <c r="G9" s="179"/>
      <c r="H9" s="179">
        <v>100</v>
      </c>
      <c r="I9" s="179"/>
      <c r="J9" s="276"/>
      <c r="K9" s="276"/>
      <c r="L9" s="267"/>
      <c r="M9" s="272"/>
      <c r="N9" s="246"/>
      <c r="O9" s="246"/>
      <c r="P9" s="246"/>
      <c r="Q9" s="48"/>
    </row>
    <row r="10" spans="1:17" ht="18" customHeight="1">
      <c r="A10" s="179">
        <v>4</v>
      </c>
      <c r="B10" s="179">
        <v>1908446137</v>
      </c>
      <c r="C10" s="179" t="s">
        <v>97</v>
      </c>
      <c r="D10" s="275"/>
      <c r="E10" s="179"/>
      <c r="F10" s="179"/>
      <c r="G10" s="179"/>
      <c r="H10" s="179"/>
      <c r="I10" s="179"/>
      <c r="J10" s="276"/>
      <c r="K10" s="276"/>
      <c r="L10" s="267"/>
      <c r="M10" s="272"/>
      <c r="N10" s="246"/>
      <c r="O10" s="246"/>
      <c r="P10" s="246"/>
      <c r="Q10" s="277"/>
    </row>
    <row r="11" spans="1:17" ht="18" customHeight="1">
      <c r="A11" s="179">
        <v>5</v>
      </c>
      <c r="B11" s="179">
        <v>1908446138</v>
      </c>
      <c r="C11" s="179" t="s">
        <v>120</v>
      </c>
      <c r="D11" s="275"/>
      <c r="E11" s="179"/>
      <c r="F11" s="179">
        <v>50</v>
      </c>
      <c r="G11" s="179">
        <v>50</v>
      </c>
      <c r="H11" s="278">
        <v>80</v>
      </c>
      <c r="I11" s="179"/>
      <c r="J11" s="276"/>
      <c r="K11" s="276"/>
      <c r="L11" s="267"/>
      <c r="M11" s="272"/>
      <c r="N11" s="246">
        <v>5</v>
      </c>
      <c r="O11" s="246">
        <v>5</v>
      </c>
      <c r="P11" s="246"/>
      <c r="Q11" s="277"/>
    </row>
    <row r="12" spans="1:17" ht="18" customHeight="1">
      <c r="A12" s="274">
        <v>6</v>
      </c>
      <c r="B12" s="179">
        <v>1908446139</v>
      </c>
      <c r="C12" s="179" t="s">
        <v>98</v>
      </c>
      <c r="D12" s="275"/>
      <c r="E12" s="179"/>
      <c r="F12" s="179"/>
      <c r="G12" s="179"/>
      <c r="H12" s="278"/>
      <c r="I12" s="179"/>
      <c r="J12" s="276"/>
      <c r="K12" s="276"/>
      <c r="L12" s="267"/>
      <c r="M12" s="272"/>
      <c r="N12" s="246"/>
      <c r="O12" s="246"/>
      <c r="P12" s="246"/>
      <c r="Q12" s="277"/>
    </row>
    <row r="13" spans="1:17" ht="18" customHeight="1">
      <c r="A13" s="179">
        <v>7</v>
      </c>
      <c r="B13" s="179">
        <v>1908446140</v>
      </c>
      <c r="C13" s="179" t="s">
        <v>99</v>
      </c>
      <c r="D13" s="275"/>
      <c r="E13" s="179"/>
      <c r="F13" s="179">
        <v>70</v>
      </c>
      <c r="G13" s="179">
        <v>70</v>
      </c>
      <c r="H13" s="179"/>
      <c r="I13" s="179"/>
      <c r="J13" s="276"/>
      <c r="K13" s="276"/>
      <c r="L13" s="267"/>
      <c r="M13" s="272"/>
      <c r="N13" s="246"/>
      <c r="O13" s="246"/>
      <c r="P13" s="246"/>
      <c r="Q13" s="277"/>
    </row>
    <row r="14" spans="1:17" ht="18" customHeight="1">
      <c r="A14" s="179">
        <v>8</v>
      </c>
      <c r="B14" s="179">
        <v>1908446141</v>
      </c>
      <c r="C14" s="179" t="s">
        <v>100</v>
      </c>
      <c r="D14" s="275"/>
      <c r="E14" s="179"/>
      <c r="F14" s="179"/>
      <c r="G14" s="179"/>
      <c r="H14" s="278">
        <v>70</v>
      </c>
      <c r="I14" s="179"/>
      <c r="J14" s="276"/>
      <c r="K14" s="276"/>
      <c r="L14" s="267"/>
      <c r="M14" s="272"/>
      <c r="N14" s="246">
        <v>10</v>
      </c>
      <c r="O14" s="246">
        <v>5</v>
      </c>
      <c r="P14" s="246"/>
      <c r="Q14" s="277"/>
    </row>
    <row r="15" spans="1:17" ht="18" customHeight="1">
      <c r="A15" s="274">
        <v>9</v>
      </c>
      <c r="B15" s="179">
        <v>1908446142</v>
      </c>
      <c r="C15" s="207" t="s">
        <v>101</v>
      </c>
      <c r="D15" s="275"/>
      <c r="E15" s="179"/>
      <c r="F15" s="179"/>
      <c r="G15" s="179"/>
      <c r="H15" s="179">
        <v>50</v>
      </c>
      <c r="I15" s="179">
        <v>50</v>
      </c>
      <c r="J15" s="276"/>
      <c r="K15" s="276"/>
      <c r="L15" s="267"/>
      <c r="M15" s="272"/>
      <c r="N15" s="246">
        <v>25</v>
      </c>
      <c r="O15" s="246">
        <v>10</v>
      </c>
      <c r="P15" s="246">
        <v>10</v>
      </c>
      <c r="Q15" s="277"/>
    </row>
    <row r="16" spans="1:17" ht="18" customHeight="1">
      <c r="A16" s="179">
        <v>10</v>
      </c>
      <c r="B16" s="179">
        <v>1908446143</v>
      </c>
      <c r="C16" s="179" t="s">
        <v>102</v>
      </c>
      <c r="D16" s="275"/>
      <c r="E16" s="179"/>
      <c r="F16" s="179"/>
      <c r="G16" s="179"/>
      <c r="H16" s="179">
        <v>200</v>
      </c>
      <c r="I16" s="179"/>
      <c r="J16" s="276"/>
      <c r="K16" s="276"/>
      <c r="L16" s="267"/>
      <c r="M16" s="272"/>
      <c r="N16" s="246">
        <v>5</v>
      </c>
      <c r="O16" s="246"/>
      <c r="P16" s="246">
        <v>5</v>
      </c>
      <c r="Q16" s="277"/>
    </row>
    <row r="17" spans="1:17" ht="18" customHeight="1">
      <c r="A17" s="179">
        <v>11</v>
      </c>
      <c r="B17" s="179">
        <v>1908446144</v>
      </c>
      <c r="C17" s="207" t="s">
        <v>103</v>
      </c>
      <c r="D17" s="275"/>
      <c r="E17" s="179"/>
      <c r="F17" s="179"/>
      <c r="G17" s="179">
        <v>50</v>
      </c>
      <c r="H17" s="278">
        <v>100</v>
      </c>
      <c r="I17" s="179"/>
      <c r="J17" s="276"/>
      <c r="K17" s="276"/>
      <c r="L17" s="267"/>
      <c r="M17" s="272"/>
      <c r="N17" s="246">
        <v>10</v>
      </c>
      <c r="O17" s="246"/>
      <c r="P17" s="246"/>
      <c r="Q17" s="277"/>
    </row>
    <row r="18" spans="1:17" ht="18" customHeight="1">
      <c r="A18" s="274">
        <v>12</v>
      </c>
      <c r="B18" s="179">
        <v>1908446145</v>
      </c>
      <c r="C18" s="179" t="s">
        <v>119</v>
      </c>
      <c r="D18" s="275"/>
      <c r="E18" s="179"/>
      <c r="F18" s="179"/>
      <c r="G18" s="179"/>
      <c r="H18" s="179">
        <v>50</v>
      </c>
      <c r="I18" s="179">
        <v>50</v>
      </c>
      <c r="J18" s="276"/>
      <c r="K18" s="276"/>
      <c r="L18" s="267"/>
      <c r="M18" s="272"/>
      <c r="N18" s="246">
        <v>10</v>
      </c>
      <c r="O18" s="246">
        <v>5</v>
      </c>
      <c r="P18" s="246"/>
      <c r="Q18" s="277"/>
    </row>
    <row r="19" spans="1:17" ht="18" customHeight="1">
      <c r="A19" s="179">
        <v>13</v>
      </c>
      <c r="B19" s="179">
        <v>1908446146</v>
      </c>
      <c r="C19" s="182" t="s">
        <v>104</v>
      </c>
      <c r="D19" s="279"/>
      <c r="E19" s="267"/>
      <c r="F19" s="267"/>
      <c r="G19" s="267"/>
      <c r="H19" s="267"/>
      <c r="I19" s="267"/>
      <c r="J19" s="276"/>
      <c r="K19" s="276"/>
      <c r="L19" s="267"/>
      <c r="M19" s="272"/>
      <c r="N19" s="246">
        <v>50</v>
      </c>
      <c r="O19" s="246">
        <v>5</v>
      </c>
      <c r="P19" s="246"/>
      <c r="Q19" s="277"/>
    </row>
    <row r="20" spans="1:17" ht="18" customHeight="1">
      <c r="A20" s="179">
        <v>14</v>
      </c>
      <c r="B20" s="179">
        <v>1908446147</v>
      </c>
      <c r="C20" s="179" t="s">
        <v>105</v>
      </c>
      <c r="D20" s="279"/>
      <c r="E20" s="267"/>
      <c r="F20" s="267"/>
      <c r="G20" s="267"/>
      <c r="H20" s="267"/>
      <c r="I20" s="267"/>
      <c r="J20" s="276"/>
      <c r="K20" s="276"/>
      <c r="L20" s="267"/>
      <c r="M20" s="272"/>
      <c r="N20" s="246"/>
      <c r="O20" s="246"/>
      <c r="P20" s="246"/>
      <c r="Q20" s="277"/>
    </row>
    <row r="21" spans="1:17" ht="18" customHeight="1">
      <c r="A21" s="274">
        <v>15</v>
      </c>
      <c r="B21" s="179">
        <v>1908446148</v>
      </c>
      <c r="C21" s="179" t="s">
        <v>101</v>
      </c>
      <c r="D21" s="279"/>
      <c r="E21" s="267"/>
      <c r="F21" s="267"/>
      <c r="G21" s="267"/>
      <c r="H21" s="276">
        <v>100</v>
      </c>
      <c r="I21" s="267">
        <v>50</v>
      </c>
      <c r="J21" s="276"/>
      <c r="K21" s="276"/>
      <c r="L21" s="267"/>
      <c r="M21" s="272"/>
      <c r="N21" s="246">
        <v>10</v>
      </c>
      <c r="O21" s="246">
        <v>5</v>
      </c>
      <c r="P21" s="246"/>
      <c r="Q21" s="277"/>
    </row>
    <row r="22" spans="1:17" ht="18" customHeight="1">
      <c r="A22" s="179">
        <v>16</v>
      </c>
      <c r="B22" s="179">
        <v>1908446149</v>
      </c>
      <c r="C22" s="212" t="s">
        <v>106</v>
      </c>
      <c r="D22" s="279"/>
      <c r="E22" s="267"/>
      <c r="F22" s="267"/>
      <c r="G22" s="267"/>
      <c r="H22" s="276">
        <v>100</v>
      </c>
      <c r="I22" s="267"/>
      <c r="J22" s="276"/>
      <c r="K22" s="276"/>
      <c r="L22" s="267"/>
      <c r="M22" s="272"/>
      <c r="N22" s="246">
        <v>25</v>
      </c>
      <c r="O22" s="246">
        <v>10</v>
      </c>
      <c r="P22" s="246">
        <v>5</v>
      </c>
      <c r="Q22" s="277"/>
    </row>
    <row r="23" spans="1:17" ht="18" customHeight="1">
      <c r="A23" s="179">
        <v>17</v>
      </c>
      <c r="B23" s="179">
        <v>1908446150</v>
      </c>
      <c r="C23" s="179" t="s">
        <v>107</v>
      </c>
      <c r="D23" s="279"/>
      <c r="E23" s="267"/>
      <c r="F23" s="267"/>
      <c r="G23" s="267"/>
      <c r="H23" s="267"/>
      <c r="I23" s="267"/>
      <c r="J23" s="276"/>
      <c r="K23" s="276"/>
      <c r="L23" s="267"/>
      <c r="M23" s="272"/>
      <c r="N23" s="246"/>
      <c r="O23" s="246"/>
      <c r="P23" s="246"/>
      <c r="Q23" s="277"/>
    </row>
    <row r="24" spans="1:17" ht="18" customHeight="1">
      <c r="A24" s="274">
        <v>18</v>
      </c>
      <c r="B24" s="179">
        <v>1908446151</v>
      </c>
      <c r="C24" s="179" t="s">
        <v>108</v>
      </c>
      <c r="D24" s="279"/>
      <c r="E24" s="267"/>
      <c r="F24" s="267">
        <v>50</v>
      </c>
      <c r="G24" s="267">
        <v>50</v>
      </c>
      <c r="H24" s="276">
        <v>100</v>
      </c>
      <c r="I24" s="267"/>
      <c r="J24" s="276"/>
      <c r="K24" s="276"/>
      <c r="L24" s="267"/>
      <c r="M24" s="272"/>
      <c r="N24" s="246">
        <v>25</v>
      </c>
      <c r="O24" s="246">
        <v>5</v>
      </c>
      <c r="P24" s="246"/>
      <c r="Q24" s="277"/>
    </row>
    <row r="25" spans="1:17" ht="18" customHeight="1">
      <c r="A25" s="179">
        <v>19</v>
      </c>
      <c r="B25" s="179">
        <v>1908446152</v>
      </c>
      <c r="C25" s="203" t="s">
        <v>109</v>
      </c>
      <c r="D25" s="279"/>
      <c r="E25" s="280"/>
      <c r="F25" s="222"/>
      <c r="G25" s="280"/>
      <c r="H25" s="280"/>
      <c r="I25" s="267"/>
      <c r="J25" s="267"/>
      <c r="K25" s="267"/>
      <c r="L25" s="267"/>
      <c r="M25" s="272"/>
      <c r="N25" s="246"/>
      <c r="O25" s="246"/>
      <c r="P25" s="246"/>
      <c r="Q25" s="277"/>
    </row>
    <row r="26" spans="1:17" ht="18" customHeight="1">
      <c r="A26" s="179">
        <v>20</v>
      </c>
      <c r="B26" s="179">
        <v>1908446153</v>
      </c>
      <c r="C26" s="203" t="s">
        <v>110</v>
      </c>
      <c r="D26" s="286"/>
      <c r="E26" s="280"/>
      <c r="F26" s="222"/>
      <c r="G26" s="280"/>
      <c r="H26" s="280"/>
      <c r="I26" s="267"/>
      <c r="J26" s="267"/>
      <c r="K26" s="267"/>
      <c r="L26" s="267"/>
      <c r="M26" s="272"/>
      <c r="N26" s="246"/>
      <c r="O26" s="246"/>
      <c r="P26" s="246"/>
      <c r="Q26" s="277"/>
    </row>
    <row r="27" spans="1:17" ht="18" customHeight="1" thickBot="1">
      <c r="A27" s="274">
        <v>21</v>
      </c>
      <c r="B27" s="179">
        <v>1908446154</v>
      </c>
      <c r="C27" s="203" t="s">
        <v>111</v>
      </c>
      <c r="D27" s="222"/>
      <c r="E27" s="280"/>
      <c r="F27" s="222"/>
      <c r="G27" s="267"/>
      <c r="H27" s="267"/>
      <c r="I27" s="267"/>
      <c r="J27" s="267"/>
      <c r="K27" s="267"/>
      <c r="L27" s="267"/>
      <c r="M27" s="272"/>
      <c r="N27" s="246"/>
      <c r="O27" s="246"/>
      <c r="P27" s="246"/>
      <c r="Q27" s="277"/>
    </row>
    <row r="28" spans="1:17" s="233" customFormat="1" ht="18" customHeight="1" thickBot="1">
      <c r="A28" s="363" t="s">
        <v>45</v>
      </c>
      <c r="B28" s="364"/>
      <c r="C28" s="365"/>
      <c r="D28" s="281">
        <f t="shared" ref="D28:P28" si="0">SUM(D7:D27)</f>
        <v>0</v>
      </c>
      <c r="E28" s="281">
        <f t="shared" si="0"/>
        <v>0</v>
      </c>
      <c r="F28" s="281">
        <f t="shared" si="0"/>
        <v>170</v>
      </c>
      <c r="G28" s="281">
        <f t="shared" si="0"/>
        <v>220</v>
      </c>
      <c r="H28" s="281">
        <f t="shared" si="0"/>
        <v>1000</v>
      </c>
      <c r="I28" s="281">
        <f t="shared" si="0"/>
        <v>150</v>
      </c>
      <c r="J28" s="281">
        <f t="shared" si="0"/>
        <v>0</v>
      </c>
      <c r="K28" s="281">
        <f t="shared" si="0"/>
        <v>0</v>
      </c>
      <c r="L28" s="281">
        <f t="shared" si="0"/>
        <v>0</v>
      </c>
      <c r="M28" s="281">
        <f t="shared" si="0"/>
        <v>0</v>
      </c>
      <c r="N28" s="281">
        <f t="shared" si="0"/>
        <v>190</v>
      </c>
      <c r="O28" s="281">
        <f t="shared" si="0"/>
        <v>55</v>
      </c>
      <c r="P28" s="281">
        <f t="shared" si="0"/>
        <v>20</v>
      </c>
      <c r="Q28" s="282"/>
    </row>
    <row r="29" spans="1:17" ht="15.75">
      <c r="A29" s="72"/>
      <c r="B29" s="72"/>
      <c r="C29" s="72"/>
      <c r="D29" s="258"/>
      <c r="F29" s="72"/>
      <c r="G29" s="72"/>
      <c r="H29" s="72"/>
      <c r="I29" s="72"/>
    </row>
    <row r="30" spans="1:17" ht="15.75">
      <c r="A30" s="72"/>
      <c r="B30" s="72"/>
      <c r="C30" s="57"/>
      <c r="D30" s="259"/>
      <c r="F30" s="192"/>
      <c r="G30" s="192"/>
      <c r="H30" s="192"/>
      <c r="I30" s="192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205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248"/>
      <c r="B36" s="248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O11" sqref="O11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71" t="s">
        <v>182</v>
      </c>
      <c r="C1" s="371"/>
      <c r="D1" s="301"/>
      <c r="E1" s="302"/>
    </row>
    <row r="2" spans="2:8" ht="15" customHeight="1">
      <c r="B2" s="283" t="s">
        <v>142</v>
      </c>
      <c r="C2" s="283" t="s">
        <v>164</v>
      </c>
      <c r="D2" s="283" t="s">
        <v>167</v>
      </c>
      <c r="E2" s="290" t="s">
        <v>168</v>
      </c>
    </row>
    <row r="3" spans="2:8" ht="15" customHeight="1">
      <c r="B3" s="284" t="s">
        <v>143</v>
      </c>
      <c r="C3" s="285">
        <v>20000</v>
      </c>
      <c r="D3" s="287">
        <v>20070</v>
      </c>
      <c r="E3" s="291">
        <f>D3-C3</f>
        <v>70</v>
      </c>
    </row>
    <row r="4" spans="2:8" ht="15" customHeight="1">
      <c r="B4" s="284" t="s">
        <v>144</v>
      </c>
      <c r="C4" s="285">
        <v>10000</v>
      </c>
      <c r="D4" s="287">
        <v>9971</v>
      </c>
      <c r="E4" s="291">
        <f t="shared" ref="E4:E24" si="0">D4-C4</f>
        <v>-29</v>
      </c>
    </row>
    <row r="5" spans="2:8" ht="15" customHeight="1">
      <c r="B5" s="284" t="s">
        <v>145</v>
      </c>
      <c r="C5" s="285">
        <v>20000</v>
      </c>
      <c r="D5" s="287">
        <v>20073</v>
      </c>
      <c r="E5" s="291">
        <f t="shared" si="0"/>
        <v>73</v>
      </c>
    </row>
    <row r="6" spans="2:8" ht="15" customHeight="1">
      <c r="B6" s="284" t="s">
        <v>146</v>
      </c>
      <c r="C6" s="285">
        <v>8000</v>
      </c>
      <c r="D6" s="287">
        <v>8032</v>
      </c>
      <c r="E6" s="291">
        <f t="shared" si="0"/>
        <v>32</v>
      </c>
    </row>
    <row r="7" spans="2:8" ht="15" customHeight="1">
      <c r="B7" s="284" t="s">
        <v>147</v>
      </c>
      <c r="C7" s="285">
        <v>8000</v>
      </c>
      <c r="D7" s="287">
        <v>7820</v>
      </c>
      <c r="E7" s="291">
        <f t="shared" si="0"/>
        <v>-180</v>
      </c>
    </row>
    <row r="8" spans="2:8" ht="15" customHeight="1">
      <c r="B8" s="284" t="s">
        <v>148</v>
      </c>
      <c r="C8" s="285">
        <v>8000</v>
      </c>
      <c r="D8" s="287">
        <v>9094</v>
      </c>
      <c r="E8" s="291">
        <f t="shared" si="0"/>
        <v>1094</v>
      </c>
    </row>
    <row r="9" spans="2:8" ht="15" customHeight="1">
      <c r="B9" s="284" t="s">
        <v>149</v>
      </c>
      <c r="C9" s="285">
        <v>8000</v>
      </c>
      <c r="D9" s="287">
        <v>9023</v>
      </c>
      <c r="E9" s="291">
        <f t="shared" si="0"/>
        <v>1023</v>
      </c>
      <c r="H9" s="2"/>
    </row>
    <row r="10" spans="2:8" ht="15" customHeight="1">
      <c r="B10" s="284" t="s">
        <v>150</v>
      </c>
      <c r="C10" s="285">
        <v>20000</v>
      </c>
      <c r="D10" s="287">
        <v>26671</v>
      </c>
      <c r="E10" s="291">
        <f t="shared" si="0"/>
        <v>6671</v>
      </c>
    </row>
    <row r="11" spans="2:8" ht="15" customHeight="1">
      <c r="B11" s="284" t="s">
        <v>151</v>
      </c>
      <c r="C11" s="285">
        <v>20000</v>
      </c>
      <c r="D11" s="287">
        <v>14310</v>
      </c>
      <c r="E11" s="291">
        <f t="shared" si="0"/>
        <v>-5690</v>
      </c>
    </row>
    <row r="12" spans="2:8" ht="15" customHeight="1">
      <c r="B12" s="284" t="s">
        <v>152</v>
      </c>
      <c r="C12" s="285">
        <v>22000</v>
      </c>
      <c r="D12" s="287">
        <v>22110</v>
      </c>
      <c r="E12" s="291">
        <f t="shared" si="0"/>
        <v>110</v>
      </c>
    </row>
    <row r="13" spans="2:8" ht="15" customHeight="1">
      <c r="B13" s="284" t="s">
        <v>153</v>
      </c>
      <c r="C13" s="285">
        <v>15000</v>
      </c>
      <c r="D13" s="287">
        <v>17498</v>
      </c>
      <c r="E13" s="291">
        <f t="shared" si="0"/>
        <v>2498</v>
      </c>
    </row>
    <row r="14" spans="2:8" ht="15" customHeight="1">
      <c r="B14" s="284" t="s">
        <v>154</v>
      </c>
      <c r="C14" s="285">
        <v>15000</v>
      </c>
      <c r="D14" s="287">
        <v>9973</v>
      </c>
      <c r="E14" s="291">
        <f t="shared" si="0"/>
        <v>-5027</v>
      </c>
    </row>
    <row r="15" spans="2:8" ht="15" customHeight="1">
      <c r="B15" s="284" t="s">
        <v>155</v>
      </c>
      <c r="C15" s="285">
        <v>15000</v>
      </c>
      <c r="D15" s="287">
        <v>20077</v>
      </c>
      <c r="E15" s="291">
        <f t="shared" si="0"/>
        <v>5077</v>
      </c>
    </row>
    <row r="16" spans="2:8" ht="15" customHeight="1">
      <c r="B16" s="284" t="s">
        <v>156</v>
      </c>
      <c r="C16" s="285">
        <v>9000</v>
      </c>
      <c r="D16" s="287">
        <v>9147</v>
      </c>
      <c r="E16" s="291">
        <f t="shared" si="0"/>
        <v>147</v>
      </c>
    </row>
    <row r="17" spans="2:5" ht="15" customHeight="1">
      <c r="B17" s="284" t="s">
        <v>157</v>
      </c>
      <c r="C17" s="285">
        <v>12000</v>
      </c>
      <c r="D17" s="287">
        <v>12004</v>
      </c>
      <c r="E17" s="291">
        <f t="shared" si="0"/>
        <v>4</v>
      </c>
    </row>
    <row r="18" spans="2:5" ht="15" customHeight="1">
      <c r="B18" s="284" t="s">
        <v>158</v>
      </c>
      <c r="C18" s="285">
        <v>23000</v>
      </c>
      <c r="D18" s="287">
        <v>23749</v>
      </c>
      <c r="E18" s="291">
        <f t="shared" si="0"/>
        <v>749</v>
      </c>
    </row>
    <row r="19" spans="2:5" ht="15" customHeight="1">
      <c r="B19" s="284" t="s">
        <v>159</v>
      </c>
      <c r="C19" s="285">
        <v>11000</v>
      </c>
      <c r="D19" s="287">
        <v>11039</v>
      </c>
      <c r="E19" s="291">
        <f t="shared" si="0"/>
        <v>39</v>
      </c>
    </row>
    <row r="20" spans="2:5" ht="15" customHeight="1">
      <c r="B20" s="284" t="s">
        <v>160</v>
      </c>
      <c r="C20" s="285">
        <v>23000</v>
      </c>
      <c r="D20" s="287">
        <v>23949</v>
      </c>
      <c r="E20" s="291">
        <f t="shared" si="0"/>
        <v>949</v>
      </c>
    </row>
    <row r="21" spans="2:5" ht="15" customHeight="1">
      <c r="B21" s="284" t="s">
        <v>161</v>
      </c>
      <c r="C21" s="285">
        <v>13000</v>
      </c>
      <c r="D21" s="287">
        <v>13761</v>
      </c>
      <c r="E21" s="291">
        <f t="shared" si="0"/>
        <v>761</v>
      </c>
    </row>
    <row r="22" spans="2:5" ht="15" customHeight="1">
      <c r="B22" s="284" t="s">
        <v>162</v>
      </c>
      <c r="C22" s="285">
        <v>15000</v>
      </c>
      <c r="D22" s="287">
        <v>14943</v>
      </c>
      <c r="E22" s="291">
        <f t="shared" si="0"/>
        <v>-57</v>
      </c>
    </row>
    <row r="23" spans="2:5" ht="15" customHeight="1">
      <c r="B23" s="284" t="s">
        <v>163</v>
      </c>
      <c r="C23" s="285">
        <v>12000</v>
      </c>
      <c r="D23" s="287">
        <v>8738</v>
      </c>
      <c r="E23" s="291">
        <f t="shared" si="0"/>
        <v>-3262</v>
      </c>
    </row>
    <row r="24" spans="2:5" ht="15" customHeight="1">
      <c r="B24" s="288" t="s">
        <v>42</v>
      </c>
      <c r="C24" s="288">
        <f>SUM(C3:C23)</f>
        <v>307000</v>
      </c>
      <c r="D24" s="288">
        <f>SUM(D3:D23)</f>
        <v>312052</v>
      </c>
      <c r="E24" s="289">
        <f t="shared" si="0"/>
        <v>5052</v>
      </c>
    </row>
  </sheetData>
  <mergeCells count="1">
    <mergeCell ref="B1:C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Sales</vt:lpstr>
      <vt:lpstr>Bank Statment</vt:lpstr>
      <vt:lpstr>Capital</vt:lpstr>
      <vt:lpstr>G. Cost</vt:lpstr>
      <vt:lpstr>Alocation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2021-01-14T03:14:35Z</cp:lastPrinted>
  <dcterms:created xsi:type="dcterms:W3CDTF">2015-12-02T06:31:52Z</dcterms:created>
  <dcterms:modified xsi:type="dcterms:W3CDTF">2021-01-17T10:56:20Z</dcterms:modified>
</cp:coreProperties>
</file>