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M37" i="35"/>
  <c r="AR14"/>
  <c r="M35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7" l="1"/>
  <c r="AR16"/>
  <c r="AR15"/>
  <c r="AR10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9" i="33"/>
  <c r="AT11" i="35" l="1"/>
  <c r="M39"/>
  <c r="M40" s="1"/>
  <c r="AR29"/>
  <c r="AF29"/>
  <c r="AS7"/>
  <c r="AS29" s="1"/>
  <c r="M29" i="33"/>
  <c r="L29"/>
  <c r="J29"/>
  <c r="I29"/>
  <c r="G29"/>
  <c r="F29"/>
  <c r="E29"/>
  <c r="D29"/>
  <c r="AT7" i="35" l="1"/>
  <c r="AT29" s="1"/>
</calcChain>
</file>

<file path=xl/comments1.xml><?xml version="1.0" encoding="utf-8"?>
<comments xmlns="http://schemas.openxmlformats.org/spreadsheetml/2006/main">
  <authors>
    <author>*</author>
  </authors>
  <commentList>
    <comment ref="AQ12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Mobil+ Road Cost</t>
        </r>
      </text>
    </comment>
  </commentList>
</comments>
</file>

<file path=xl/sharedStrings.xml><?xml version="1.0" encoding="utf-8"?>
<sst xmlns="http://schemas.openxmlformats.org/spreadsheetml/2006/main" count="121" uniqueCount="94">
  <si>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</si>
  <si>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</si>
  <si>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</si>
  <si>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</si>
  <si>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</si>
  <si>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</si>
  <si>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</si>
  <si>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</si>
  <si>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</si>
  <si>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</si>
  <si>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</si>
  <si>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</si>
  <si>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</si>
  <si>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</si>
  <si>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</si>
  <si>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</si>
  <si>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</si>
  <si>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</si>
  <si>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</si>
  <si>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</si>
  <si>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</si>
  <si>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</si>
  <si>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</si>
  <si>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</si>
  <si>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</si>
  <si>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</si>
  <si>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</si>
  <si>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</si>
  <si>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</si>
  <si>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</si>
  <si>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</si>
  <si>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</si>
  <si>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</si>
  <si>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</si>
  <si>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</si>
  <si>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</si>
  <si>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</si>
  <si>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</si>
  <si>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</si>
  <si>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</si>
  <si>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</si>
  <si>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</si>
  <si>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</si>
  <si>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</si>
  <si>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</si>
  <si>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</si>
  <si>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</si>
  <si>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</si>
  <si>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</si>
  <si>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</si>
  <si>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</si>
  <si>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</si>
  <si>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</si>
  <si>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</si>
  <si>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</si>
  <si>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</si>
  <si>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</si>
  <si>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</si>
  <si>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</si>
  <si>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</si>
  <si>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</si>
  <si>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</si>
  <si>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</si>
  <si>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</si>
  <si>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</si>
  <si>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</si>
  <si>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</si>
  <si>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</si>
  <si>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</si>
  <si>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</si>
  <si>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</si>
  <si>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</si>
  <si>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</si>
  <si>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</si>
  <si>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</si>
  <si>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</si>
  <si>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</si>
  <si>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</si>
  <si>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</si>
  <si>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</si>
  <si>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</si>
  <si>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</si>
  <si>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</si>
  <si>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</si>
  <si>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</si>
  <si>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</si>
  <si>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</si>
  <si>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</si>
  <si>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</si>
  <si>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550 Kanaikhali,Natore</t>
  </si>
  <si>
    <t>24.12.2020</t>
  </si>
  <si>
    <t>Date: 26-12-2020</t>
  </si>
  <si>
    <t>Date :27-12-2020</t>
  </si>
  <si>
    <t>26.12.2020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</si>
</sst>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0" workbookViewId="0">
      <selection activeCell="AV32" sqref="AV32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66" t="s">
        <v>55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</row>
    <row r="2" spans="1:56" ht="21" thickBot="1">
      <c r="A2" s="167" t="s">
        <v>89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</row>
    <row r="3" spans="1:56" ht="18.75">
      <c r="A3" s="168" t="s">
        <v>91</v>
      </c>
      <c r="B3" s="169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</row>
    <row r="4" spans="1:56" ht="15">
      <c r="A4" s="171" t="s">
        <v>57</v>
      </c>
      <c r="B4" s="171"/>
      <c r="C4" s="172"/>
      <c r="D4" s="172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570</v>
      </c>
      <c r="L4" s="150">
        <v>300</v>
      </c>
      <c r="M4" s="171">
        <v>0</v>
      </c>
      <c r="N4" s="171"/>
      <c r="O4" s="150">
        <v>1380</v>
      </c>
      <c r="P4" s="150">
        <v>1110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1" t="s">
        <v>74</v>
      </c>
      <c r="B5" s="171"/>
      <c r="C5" s="172"/>
      <c r="D5" s="172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40</v>
      </c>
      <c r="B6" s="90" t="s">
        <v>54</v>
      </c>
      <c r="C6" s="91" t="s">
        <v>0</v>
      </c>
      <c r="D6" s="92" t="s">
        <v>1</v>
      </c>
      <c r="E6" s="92" t="s">
        <v>25</v>
      </c>
      <c r="F6" s="93" t="s">
        <v>36</v>
      </c>
      <c r="G6" s="92" t="s">
        <v>27</v>
      </c>
      <c r="H6" s="93" t="s">
        <v>2</v>
      </c>
      <c r="I6" s="93" t="s">
        <v>24</v>
      </c>
      <c r="J6" s="94" t="s">
        <v>39</v>
      </c>
      <c r="K6" s="95" t="s">
        <v>21</v>
      </c>
      <c r="L6" s="93" t="s">
        <v>28</v>
      </c>
      <c r="M6" s="96" t="s">
        <v>22</v>
      </c>
      <c r="N6" s="93" t="s">
        <v>30</v>
      </c>
      <c r="O6" s="96" t="s">
        <v>38</v>
      </c>
      <c r="P6" s="97" t="s">
        <v>31</v>
      </c>
      <c r="Q6" s="91" t="s">
        <v>37</v>
      </c>
      <c r="R6" s="92" t="s">
        <v>35</v>
      </c>
      <c r="S6" s="98" t="s">
        <v>3</v>
      </c>
      <c r="T6" s="98" t="s">
        <v>26</v>
      </c>
      <c r="U6" s="98" t="s">
        <v>42</v>
      </c>
      <c r="V6" s="99" t="s">
        <v>33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75</v>
      </c>
      <c r="AD6" s="92" t="s">
        <v>10</v>
      </c>
      <c r="AE6" s="102" t="s">
        <v>12</v>
      </c>
      <c r="AF6" s="103" t="s">
        <v>11</v>
      </c>
      <c r="AG6" s="102" t="s">
        <v>20</v>
      </c>
      <c r="AH6" s="103" t="s">
        <v>13</v>
      </c>
      <c r="AI6" s="103" t="s">
        <v>18</v>
      </c>
      <c r="AJ6" s="98" t="s">
        <v>15</v>
      </c>
      <c r="AK6" s="98" t="s">
        <v>16</v>
      </c>
      <c r="AL6" s="98" t="s">
        <v>41</v>
      </c>
      <c r="AM6" s="98" t="s">
        <v>29</v>
      </c>
      <c r="AN6" s="98" t="s">
        <v>23</v>
      </c>
      <c r="AO6" s="98" t="s">
        <v>76</v>
      </c>
      <c r="AP6" s="99" t="s">
        <v>43</v>
      </c>
      <c r="AQ6" s="104" t="s">
        <v>34</v>
      </c>
      <c r="AR6" s="105" t="s">
        <v>14</v>
      </c>
      <c r="AS6" s="106" t="s">
        <v>17</v>
      </c>
      <c r="AT6" s="10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40333</v>
      </c>
      <c r="E7" s="41"/>
      <c r="F7" s="40"/>
      <c r="G7" s="41"/>
      <c r="H7" s="41"/>
      <c r="I7" s="41"/>
      <c r="J7" s="41"/>
      <c r="K7" s="41">
        <v>100</v>
      </c>
      <c r="L7" s="41"/>
      <c r="M7" s="41"/>
      <c r="N7" s="41"/>
      <c r="O7" s="41"/>
      <c r="P7" s="41">
        <v>200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44133</v>
      </c>
      <c r="AD7" s="7">
        <f t="shared" ref="AD7:AD28" si="0">D7*1</f>
        <v>40333</v>
      </c>
      <c r="AE7" s="8">
        <f t="shared" ref="AE7:AE28" si="1">D7*2.75%</f>
        <v>1109.1575</v>
      </c>
      <c r="AF7" s="8">
        <f t="shared" ref="AF7:AF28" si="2">AD7*0.95%</f>
        <v>383.1635</v>
      </c>
      <c r="AG7" s="8">
        <f>SUM(E7*999+F7*499+G7*75+H7*50+I7*30+K7*20+L7*19+M7*10+P7*9+N7*10+J7*29+R7*4+Q7*5+O7*9)*2.8%</f>
        <v>106.39999999999999</v>
      </c>
      <c r="AH7" s="8">
        <f t="shared" ref="AH7:AH28" si="3">SUM(E7*999+F7*499+G7*75+H7*50+I7*30+J7*29+K7*20+L7*19+M7*10+N7*10+O7*9+P7*9+Q7*5+R7*4)*0.95%</f>
        <v>36.1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1117.4075</v>
      </c>
      <c r="AP7" s="57"/>
      <c r="AQ7" s="58">
        <v>280</v>
      </c>
      <c r="AR7" s="26">
        <f>AC7-AE7-AG7-AJ7-AK7-AL7-AM7-AN7-AP7-AQ7</f>
        <v>42637.442499999997</v>
      </c>
      <c r="AS7" s="51">
        <f t="shared" ref="AS7:AS19" si="4">AF7+AH7+AI7</f>
        <v>419.26350000000002</v>
      </c>
      <c r="AT7" s="152">
        <f t="shared" ref="AT7:AT19" si="5">AS7-AQ7-AN7</f>
        <v>139.26350000000002</v>
      </c>
      <c r="AU7" s="11">
        <v>-100</v>
      </c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15829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>
        <v>120</v>
      </c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16909</v>
      </c>
      <c r="AD8" s="148">
        <f t="shared" si="0"/>
        <v>15829</v>
      </c>
      <c r="AE8" s="18">
        <f t="shared" si="1"/>
        <v>435.29750000000001</v>
      </c>
      <c r="AF8" s="18">
        <f t="shared" si="2"/>
        <v>150.37549999999999</v>
      </c>
      <c r="AG8" s="8">
        <f t="shared" ref="AG8:AG28" si="7">SUM(E8*999+F8*499+G8*75+H8*50+I8*30+K8*20+L8*19+M8*10+P8*9+N8*10+J8*29+R8*4+Q8*5+O8*9)*2.75%</f>
        <v>29.7</v>
      </c>
      <c r="AH8" s="18">
        <f t="shared" si="3"/>
        <v>10.26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438.59750000000003</v>
      </c>
      <c r="AP8" s="3"/>
      <c r="AQ8" s="58">
        <v>144</v>
      </c>
      <c r="AR8" s="26">
        <f t="shared" ref="AR8:AR28" si="10">AC8-AE8-AG8-AJ8-AK8-AL8-AM8-AN8-AP8-AQ8</f>
        <v>16300.002499999999</v>
      </c>
      <c r="AS8" s="52">
        <f t="shared" si="4"/>
        <v>160.63549999999998</v>
      </c>
      <c r="AT8" s="153">
        <f t="shared" si="5"/>
        <v>16.635499999999979</v>
      </c>
      <c r="AU8" s="6">
        <v>-100</v>
      </c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11828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11828</v>
      </c>
      <c r="AD9" s="148">
        <f t="shared" si="0"/>
        <v>11828</v>
      </c>
      <c r="AE9" s="18">
        <f t="shared" si="1"/>
        <v>325.27</v>
      </c>
      <c r="AF9" s="18">
        <f t="shared" si="2"/>
        <v>112.366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325.27</v>
      </c>
      <c r="AP9" s="3"/>
      <c r="AQ9" s="58">
        <v>82</v>
      </c>
      <c r="AR9" s="26">
        <f t="shared" si="10"/>
        <v>11420.73</v>
      </c>
      <c r="AS9" s="52">
        <f t="shared" si="4"/>
        <v>112.366</v>
      </c>
      <c r="AT9" s="153">
        <f t="shared" si="5"/>
        <v>30.366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8238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8238</v>
      </c>
      <c r="AD10" s="148">
        <f>D10*1</f>
        <v>8238</v>
      </c>
      <c r="AE10" s="18">
        <f>D10*2.75%</f>
        <v>226.54499999999999</v>
      </c>
      <c r="AF10" s="18">
        <f>AD10*0.95%</f>
        <v>78.260999999999996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226.54499999999999</v>
      </c>
      <c r="AP10" s="3"/>
      <c r="AQ10" s="58">
        <v>61</v>
      </c>
      <c r="AR10" s="26">
        <f t="shared" si="10"/>
        <v>7950.4549999999999</v>
      </c>
      <c r="AS10" s="52">
        <f>AF10+AH10+AI10</f>
        <v>78.260999999999996</v>
      </c>
      <c r="AT10" s="153">
        <f>AS10-AQ10-AN10</f>
        <v>17.260999999999996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28373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4"/>
      <c r="P11" s="46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28373</v>
      </c>
      <c r="AD11" s="148">
        <f t="shared" si="0"/>
        <v>28373</v>
      </c>
      <c r="AE11" s="18">
        <f t="shared" si="1"/>
        <v>780.25750000000005</v>
      </c>
      <c r="AF11" s="18">
        <f t="shared" si="2"/>
        <v>269.54349999999999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780.25750000000005</v>
      </c>
      <c r="AP11" s="3"/>
      <c r="AQ11" s="58">
        <v>203</v>
      </c>
      <c r="AR11" s="26">
        <f t="shared" si="10"/>
        <v>27389.7425</v>
      </c>
      <c r="AS11" s="52">
        <f t="shared" si="4"/>
        <v>269.54349999999999</v>
      </c>
      <c r="AT11" s="153">
        <f t="shared" si="5"/>
        <v>66.543499999999995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11188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>
        <v>100</v>
      </c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12088</v>
      </c>
      <c r="AD12" s="148">
        <f>D12*1</f>
        <v>11188</v>
      </c>
      <c r="AE12" s="18">
        <f>D12*2.75%</f>
        <v>307.67</v>
      </c>
      <c r="AF12" s="18">
        <f>AD12*0.95%</f>
        <v>106.286</v>
      </c>
      <c r="AG12" s="8">
        <f t="shared" si="7"/>
        <v>24.75</v>
      </c>
      <c r="AH12" s="18">
        <f t="shared" si="3"/>
        <v>8.5499999999999989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310.42</v>
      </c>
      <c r="AP12" s="3"/>
      <c r="AQ12" s="58">
        <v>485</v>
      </c>
      <c r="AR12" s="26">
        <f t="shared" si="10"/>
        <v>11270.58</v>
      </c>
      <c r="AS12" s="52">
        <f>AF12+AH12+AI12</f>
        <v>114.836</v>
      </c>
      <c r="AT12" s="153">
        <f>AS12-AQ12-AN12</f>
        <v>-370.16399999999999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19060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19060</v>
      </c>
      <c r="AD13" s="148">
        <f t="shared" si="0"/>
        <v>19060</v>
      </c>
      <c r="AE13" s="18">
        <f t="shared" si="1"/>
        <v>524.15</v>
      </c>
      <c r="AF13" s="18">
        <f t="shared" si="2"/>
        <v>181.07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524.15</v>
      </c>
      <c r="AP13" s="3"/>
      <c r="AQ13" s="58">
        <v>185</v>
      </c>
      <c r="AR13" s="26">
        <f t="shared" si="10"/>
        <v>18350.849999999999</v>
      </c>
      <c r="AS13" s="52">
        <f t="shared" si="4"/>
        <v>181.07</v>
      </c>
      <c r="AT13" s="153">
        <f>AS13-AQ13-AN13</f>
        <v>-3.9300000000000068</v>
      </c>
      <c r="AU13" s="6">
        <v>-100</v>
      </c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>
        <v>13465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13465</v>
      </c>
      <c r="AD14" s="148">
        <f t="shared" si="0"/>
        <v>13465</v>
      </c>
      <c r="AE14" s="18">
        <f t="shared" si="1"/>
        <v>370.28750000000002</v>
      </c>
      <c r="AF14" s="18">
        <f t="shared" si="2"/>
        <v>127.91749999999999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370.28750000000002</v>
      </c>
      <c r="AP14" s="3"/>
      <c r="AQ14" s="58">
        <v>140</v>
      </c>
      <c r="AR14" s="26">
        <f>AC14-AE14-AG14-AJ14-AK14-AL14-AM14-AN14-AP14-AQ14</f>
        <v>12954.7125</v>
      </c>
      <c r="AS14" s="52">
        <f t="shared" si="4"/>
        <v>127.91749999999999</v>
      </c>
      <c r="AT14" s="151">
        <f t="shared" si="5"/>
        <v>-12.08250000000001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19582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19582</v>
      </c>
      <c r="AD15" s="148">
        <f t="shared" si="0"/>
        <v>19582</v>
      </c>
      <c r="AE15" s="18">
        <f t="shared" si="1"/>
        <v>538.505</v>
      </c>
      <c r="AF15" s="18">
        <f t="shared" si="2"/>
        <v>186.029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538.505</v>
      </c>
      <c r="AP15" s="3"/>
      <c r="AQ15" s="58">
        <v>173</v>
      </c>
      <c r="AR15" s="26">
        <f t="shared" si="10"/>
        <v>18870.494999999999</v>
      </c>
      <c r="AS15" s="52">
        <f>AF15+AH15+AI15</f>
        <v>186.029</v>
      </c>
      <c r="AT15" s="153">
        <f>AS15-AQ15-AN15</f>
        <v>13.028999999999996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>
        <v>10549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10549</v>
      </c>
      <c r="AD16" s="148">
        <f t="shared" si="0"/>
        <v>10549</v>
      </c>
      <c r="AE16" s="18">
        <f t="shared" si="1"/>
        <v>290.09750000000003</v>
      </c>
      <c r="AF16" s="18">
        <f t="shared" si="2"/>
        <v>100.21549999999999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290.09750000000003</v>
      </c>
      <c r="AP16" s="3"/>
      <c r="AQ16" s="58">
        <v>110</v>
      </c>
      <c r="AR16" s="26">
        <f>AC16-AE16-AG16-AJ16-AK16-AL16-AM16-AN16-AP16-AQ16</f>
        <v>10148.9025</v>
      </c>
      <c r="AS16" s="52">
        <f t="shared" si="4"/>
        <v>100.21549999999999</v>
      </c>
      <c r="AT16" s="153">
        <f t="shared" si="5"/>
        <v>-9.7845000000000084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13055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13055</v>
      </c>
      <c r="AD17" s="148">
        <f>D17*1</f>
        <v>13055</v>
      </c>
      <c r="AE17" s="18">
        <f>D17*2.75%</f>
        <v>359.01249999999999</v>
      </c>
      <c r="AF17" s="18">
        <f>AD17*0.95%</f>
        <v>124.02249999999999</v>
      </c>
      <c r="AG17" s="8">
        <f t="shared" si="7"/>
        <v>0</v>
      </c>
      <c r="AH17" s="18">
        <f t="shared" si="3"/>
        <v>0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359.01249999999999</v>
      </c>
      <c r="AP17" s="3"/>
      <c r="AQ17" s="58">
        <v>105</v>
      </c>
      <c r="AR17" s="26">
        <f>AC17-AE17-AG17-AJ17-AK17-AL17-AM17-AN17-AP17-AQ17</f>
        <v>12590.987499999999</v>
      </c>
      <c r="AS17" s="52">
        <f>AF17+AH17+AI17</f>
        <v>124.02249999999999</v>
      </c>
      <c r="AT17" s="153">
        <f>AS17-AQ17-AN17</f>
        <v>19.022499999999994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>
        <v>9356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9356</v>
      </c>
      <c r="AD18" s="148">
        <f>D18*1</f>
        <v>9356</v>
      </c>
      <c r="AE18" s="18">
        <f>D18*2.75%</f>
        <v>257.29000000000002</v>
      </c>
      <c r="AF18" s="18">
        <f>AD18*0.95%</f>
        <v>88.881999999999991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257.29000000000002</v>
      </c>
      <c r="AP18" s="3"/>
      <c r="AQ18" s="58">
        <v>100</v>
      </c>
      <c r="AR18" s="26">
        <f t="shared" si="10"/>
        <v>8998.7099999999991</v>
      </c>
      <c r="AS18" s="52">
        <f>AF18+AH18+AI18</f>
        <v>88.881999999999991</v>
      </c>
      <c r="AT18" s="153">
        <f>AS18-AQ18-AN18</f>
        <v>-11.118000000000009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3" t="s">
        <v>58</v>
      </c>
      <c r="B29" s="174"/>
      <c r="C29" s="174"/>
      <c r="D29" s="110">
        <f t="shared" ref="D29:AT29" si="13">SUM(D7:D28)</f>
        <v>200856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 t="shared" si="13"/>
        <v>100</v>
      </c>
      <c r="L29" s="110">
        <f t="shared" si="13"/>
        <v>0</v>
      </c>
      <c r="M29" s="110">
        <f t="shared" si="13"/>
        <v>0</v>
      </c>
      <c r="N29" s="110">
        <f t="shared" si="13"/>
        <v>0</v>
      </c>
      <c r="O29" s="110">
        <f t="shared" si="13"/>
        <v>0</v>
      </c>
      <c r="P29" s="110">
        <f t="shared" si="13"/>
        <v>420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206636</v>
      </c>
      <c r="AD29" s="111">
        <f t="shared" si="13"/>
        <v>200856</v>
      </c>
      <c r="AE29" s="111">
        <f t="shared" si="13"/>
        <v>5523.54</v>
      </c>
      <c r="AF29" s="111">
        <f t="shared" si="13"/>
        <v>1908.1320000000001</v>
      </c>
      <c r="AG29" s="111">
        <f t="shared" si="13"/>
        <v>160.85</v>
      </c>
      <c r="AH29" s="111">
        <f t="shared" si="13"/>
        <v>54.91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5537.84</v>
      </c>
      <c r="AP29" s="111">
        <f t="shared" si="13"/>
        <v>0</v>
      </c>
      <c r="AQ29" s="113">
        <f t="shared" si="13"/>
        <v>2068</v>
      </c>
      <c r="AR29" s="114">
        <f>SUM(AR7:AR28)</f>
        <v>198883.60999999996</v>
      </c>
      <c r="AS29" s="114">
        <f>SUM(AS7:AS28)</f>
        <v>1963.0420000000001</v>
      </c>
      <c r="AT29" s="114">
        <f t="shared" si="13"/>
        <v>-104.95800000000008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75" t="s">
        <v>56</v>
      </c>
      <c r="B30" s="176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470</v>
      </c>
      <c r="L30" s="35">
        <f t="shared" ref="L30:O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1380</v>
      </c>
      <c r="P30" s="35">
        <f>P4+P5-P29</f>
        <v>690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64" t="s">
        <v>85</v>
      </c>
      <c r="E32" s="164"/>
      <c r="F32" s="164"/>
      <c r="G32" s="164"/>
      <c r="H32" s="164"/>
      <c r="I32" s="164"/>
      <c r="J32" s="164"/>
      <c r="K32" s="164"/>
      <c r="L32" s="164"/>
      <c r="M32" s="164"/>
      <c r="O32" s="23"/>
      <c r="P32" s="11"/>
      <c r="Q32" s="6"/>
      <c r="R32" s="6"/>
      <c r="S32" s="6"/>
      <c r="AR32" s="165" t="s">
        <v>78</v>
      </c>
      <c r="AS32" s="165"/>
      <c r="AT32" s="165"/>
      <c r="AU32" s="14"/>
    </row>
    <row r="33" spans="1:47" ht="15.75">
      <c r="A33" s="6"/>
      <c r="B33" s="6"/>
      <c r="C33" s="5"/>
      <c r="D33" s="160" t="s">
        <v>79</v>
      </c>
      <c r="E33" s="160"/>
      <c r="F33" s="160"/>
      <c r="G33" s="160"/>
      <c r="H33" s="160"/>
      <c r="I33" s="160"/>
      <c r="J33" s="160"/>
      <c r="K33" s="160"/>
      <c r="L33" s="149"/>
      <c r="M33" s="149">
        <v>198883.60999999996</v>
      </c>
      <c r="P33" s="6"/>
      <c r="Q33" s="6"/>
      <c r="R33" s="6"/>
      <c r="AR33" s="9">
        <v>8998</v>
      </c>
      <c r="AS33" s="19" t="s">
        <v>44</v>
      </c>
      <c r="AT33" s="19" t="s">
        <v>93</v>
      </c>
      <c r="AU33" s="14"/>
    </row>
    <row r="34" spans="1:47" ht="15.75">
      <c r="A34" s="6"/>
      <c r="B34" s="6"/>
      <c r="C34" s="5"/>
      <c r="D34" s="161" t="s">
        <v>71</v>
      </c>
      <c r="E34" s="161"/>
      <c r="F34" s="161"/>
      <c r="G34" s="161"/>
      <c r="H34" s="161"/>
      <c r="I34" s="161"/>
      <c r="J34" s="161"/>
      <c r="K34" s="161"/>
      <c r="L34" s="45"/>
      <c r="M34" s="128">
        <v>234687.68250000002</v>
      </c>
      <c r="N34" s="11"/>
      <c r="O34" s="11"/>
      <c r="P34" s="6"/>
      <c r="Q34" s="6"/>
      <c r="AC34" s="23"/>
      <c r="AQ34" s="6"/>
      <c r="AR34" s="19">
        <v>3800</v>
      </c>
      <c r="AS34" s="19" t="s">
        <v>44</v>
      </c>
      <c r="AT34" s="19" t="s">
        <v>86</v>
      </c>
    </row>
    <row r="35" spans="1:47" ht="15.75">
      <c r="A35" s="6"/>
      <c r="B35" s="6"/>
      <c r="C35" s="5"/>
      <c r="D35" s="162"/>
      <c r="E35" s="162"/>
      <c r="F35" s="162"/>
      <c r="G35" s="162"/>
      <c r="H35" s="162"/>
      <c r="I35" s="162"/>
      <c r="J35" s="162"/>
      <c r="K35" s="162"/>
      <c r="L35" s="148"/>
      <c r="M35" s="129">
        <f>M33+M34</f>
        <v>433571.29249999998</v>
      </c>
      <c r="O35" s="6"/>
      <c r="P35" s="6"/>
      <c r="Q35" s="6"/>
      <c r="AQ35" s="6"/>
      <c r="AR35" s="19">
        <v>9796</v>
      </c>
      <c r="AS35" s="19" t="s">
        <v>44</v>
      </c>
      <c r="AT35" s="19" t="s">
        <v>90</v>
      </c>
    </row>
    <row r="36" spans="1:47" ht="15.75">
      <c r="A36" s="6"/>
      <c r="B36" s="6"/>
      <c r="C36" s="5"/>
      <c r="D36" s="163" t="s">
        <v>73</v>
      </c>
      <c r="E36" s="163"/>
      <c r="F36" s="163"/>
      <c r="G36" s="163"/>
      <c r="H36" s="163"/>
      <c r="I36" s="163"/>
      <c r="J36" s="163"/>
      <c r="K36" s="163"/>
      <c r="L36" s="148"/>
      <c r="M36" s="128">
        <v>47746</v>
      </c>
      <c r="O36" s="6"/>
      <c r="P36" s="6"/>
      <c r="Q36" s="6"/>
      <c r="AQ36" s="6"/>
      <c r="AR36" s="19">
        <v>2050</v>
      </c>
      <c r="AS36" s="19" t="s">
        <v>88</v>
      </c>
      <c r="AT36" s="19" t="s">
        <v>87</v>
      </c>
    </row>
    <row r="37" spans="1:47" ht="15.75">
      <c r="A37" s="6"/>
      <c r="B37" s="6"/>
      <c r="C37" s="5"/>
      <c r="D37" s="160" t="s">
        <v>80</v>
      </c>
      <c r="E37" s="160"/>
      <c r="F37" s="160"/>
      <c r="G37" s="160"/>
      <c r="H37" s="160"/>
      <c r="I37" s="160"/>
      <c r="J37" s="160"/>
      <c r="K37" s="160"/>
      <c r="L37" s="132"/>
      <c r="M37" s="130">
        <f>M35-M36</f>
        <v>385825.29249999998</v>
      </c>
      <c r="O37" s="23"/>
      <c r="AR37" s="9">
        <v>12954</v>
      </c>
      <c r="AS37" s="19" t="s">
        <v>69</v>
      </c>
      <c r="AT37" s="19" t="s">
        <v>93</v>
      </c>
    </row>
    <row r="38" spans="1:47" ht="15.75">
      <c r="A38" s="13"/>
      <c r="B38" s="13"/>
      <c r="C38" s="5"/>
      <c r="D38" s="162" t="s">
        <v>82</v>
      </c>
      <c r="E38" s="162"/>
      <c r="F38" s="162"/>
      <c r="G38" s="162"/>
      <c r="H38" s="162"/>
      <c r="I38" s="162"/>
      <c r="J38" s="162"/>
      <c r="K38" s="162"/>
      <c r="L38" s="148"/>
      <c r="M38" s="148">
        <v>380000</v>
      </c>
      <c r="AR38" s="19">
        <v>10148</v>
      </c>
      <c r="AS38" s="19" t="s">
        <v>53</v>
      </c>
      <c r="AT38" s="19" t="s">
        <v>93</v>
      </c>
    </row>
    <row r="39" spans="1:47" ht="15.75">
      <c r="A39" s="6"/>
      <c r="B39" s="6"/>
      <c r="C39" s="5"/>
      <c r="D39" s="156" t="s">
        <v>83</v>
      </c>
      <c r="E39" s="157"/>
      <c r="F39" s="157"/>
      <c r="G39" s="157"/>
      <c r="H39" s="157"/>
      <c r="I39" s="157"/>
      <c r="J39" s="157"/>
      <c r="K39" s="158"/>
      <c r="L39" s="46"/>
      <c r="M39" s="129">
        <f>M37-M38</f>
        <v>5825.2924999999814</v>
      </c>
      <c r="AR39" s="71">
        <f>SUM(AR33:AR38)</f>
        <v>47746</v>
      </c>
      <c r="AS39" s="72" t="s">
        <v>70</v>
      </c>
      <c r="AT39" s="127" t="s">
        <v>84</v>
      </c>
    </row>
    <row r="40" spans="1:47" ht="15.75">
      <c r="A40" s="6"/>
      <c r="B40" s="6"/>
      <c r="C40" s="5"/>
      <c r="D40" s="159" t="s">
        <v>81</v>
      </c>
      <c r="E40" s="159"/>
      <c r="F40" s="159"/>
      <c r="G40" s="159"/>
      <c r="H40" s="159"/>
      <c r="I40" s="159"/>
      <c r="J40" s="159"/>
      <c r="K40" s="159"/>
      <c r="L40" s="147"/>
      <c r="M40" s="131">
        <f>M36+M39</f>
        <v>53571.292499999981</v>
      </c>
      <c r="AO40" s="155"/>
    </row>
    <row r="41" spans="1:47">
      <c r="A41" s="6"/>
      <c r="B41" s="6"/>
      <c r="C41" s="5"/>
      <c r="D41" s="5"/>
      <c r="E41" s="5"/>
      <c r="F41" s="6"/>
      <c r="G41" s="6"/>
      <c r="Q41" s="14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3" operator="equal">
      <formula>2120</formula>
    </cfRule>
    <cfRule type="cellIs" dxfId="11" priority="1" operator="equal">
      <formula>$K$4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Q10" sqref="Q10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0" t="s">
        <v>59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</row>
    <row r="2" spans="1:17" ht="15" customHeight="1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7" s="14" customFormat="1" ht="7.5" hidden="1" customHeight="1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1:17" s="14" customFormat="1" ht="18" customHeight="1">
      <c r="A4" s="181" t="s">
        <v>60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</row>
    <row r="5" spans="1:17" s="14" customFormat="1" ht="18" customHeight="1" thickBot="1">
      <c r="A5" s="181" t="s">
        <v>61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7" s="14" customFormat="1" ht="18" customHeight="1" thickBot="1">
      <c r="A6" s="182" t="s">
        <v>92</v>
      </c>
      <c r="B6" s="183"/>
      <c r="C6" s="184"/>
      <c r="D6" s="185" t="s">
        <v>62</v>
      </c>
      <c r="E6" s="186"/>
      <c r="F6" s="186"/>
      <c r="G6" s="186"/>
      <c r="H6" s="186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72</v>
      </c>
      <c r="B7" s="143" t="s">
        <v>54</v>
      </c>
      <c r="C7" s="143" t="s">
        <v>0</v>
      </c>
      <c r="D7" s="143" t="s">
        <v>1</v>
      </c>
      <c r="E7" s="144" t="s">
        <v>2</v>
      </c>
      <c r="F7" s="145" t="s">
        <v>21</v>
      </c>
      <c r="G7" s="145" t="s">
        <v>22</v>
      </c>
      <c r="H7" s="145" t="s">
        <v>31</v>
      </c>
      <c r="I7" s="145" t="s">
        <v>38</v>
      </c>
      <c r="J7" s="145" t="s">
        <v>63</v>
      </c>
      <c r="K7" s="146" t="s">
        <v>64</v>
      </c>
      <c r="L7" s="143" t="s">
        <v>65</v>
      </c>
      <c r="M7" s="144" t="s">
        <v>66</v>
      </c>
      <c r="N7" s="143" t="s">
        <v>67</v>
      </c>
    </row>
    <row r="8" spans="1:17" ht="18" customHeight="1">
      <c r="A8" s="136">
        <v>1</v>
      </c>
      <c r="B8" s="7">
        <v>1908446134</v>
      </c>
      <c r="C8" s="7" t="s">
        <v>46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47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48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49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77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45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51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69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52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53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50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44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77" t="s">
        <v>68</v>
      </c>
      <c r="B29" s="178"/>
      <c r="C29" s="179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2020-12-26T08:29:40Z</cp:lastPrinted>
  <dcterms:created xsi:type="dcterms:W3CDTF">2007-08-23T12:32:35Z</dcterms:created>
  <dcterms:modified xsi:type="dcterms:W3CDTF">2020-12-26T13:21:29Z</dcterms:modified>
</cp:coreProperties>
</file>