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23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V9" i="25"/>
  <c r="AV12"/>
  <c r="AV13"/>
  <c r="AV14"/>
  <c r="AV16"/>
  <c r="AV18"/>
  <c r="AV24"/>
  <c r="AV26"/>
  <c r="AV7"/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F25"/>
  <c r="AS25" s="1"/>
  <c r="AT25" s="1"/>
  <c r="AE25"/>
  <c r="AD25"/>
  <c r="AC25"/>
  <c r="AR25" s="1"/>
  <c r="AV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V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O10"/>
  <c r="AI10"/>
  <c r="AH10"/>
  <c r="AG10"/>
  <c r="AF10"/>
  <c r="AE10"/>
  <c r="AD10"/>
  <c r="AC10"/>
  <c r="AR10" s="1"/>
  <c r="AV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V8" s="1"/>
  <c r="AO7"/>
  <c r="AI7"/>
  <c r="AH7"/>
  <c r="AG7"/>
  <c r="AE7"/>
  <c r="AD7"/>
  <c r="AF7" s="1"/>
  <c r="AC7"/>
  <c r="AQ28" i="2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F25"/>
  <c r="AE25"/>
  <c r="AD25"/>
  <c r="AC25"/>
  <c r="AR25" s="1"/>
  <c r="AO24"/>
  <c r="AI24"/>
  <c r="AH24"/>
  <c r="AG24"/>
  <c r="AF24"/>
  <c r="AE24"/>
  <c r="AD24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F18"/>
  <c r="AE18"/>
  <c r="AD18"/>
  <c r="AC18"/>
  <c r="AR18" s="1"/>
  <c r="AO17"/>
  <c r="AI17"/>
  <c r="AH17"/>
  <c r="AG17"/>
  <c r="AE17"/>
  <c r="AD17"/>
  <c r="AF17" s="1"/>
  <c r="AC17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C12"/>
  <c r="AO11"/>
  <c r="AI11"/>
  <c r="AH11"/>
  <c r="AG11"/>
  <c r="AF11"/>
  <c r="AE11"/>
  <c r="AD11"/>
  <c r="AC11"/>
  <c r="AO10"/>
  <c r="AI10"/>
  <c r="AH10"/>
  <c r="AG10"/>
  <c r="AF10"/>
  <c r="AS10" s="1"/>
  <c r="AT10" s="1"/>
  <c r="AE10"/>
  <c r="AD10"/>
  <c r="AC10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R8" s="1"/>
  <c r="AO7"/>
  <c r="AI7"/>
  <c r="AH7"/>
  <c r="AG7"/>
  <c r="AF7"/>
  <c r="AE7"/>
  <c r="AD7"/>
  <c r="AC7"/>
  <c r="AQ28" i="23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E11"/>
  <c r="AD11"/>
  <c r="AC11"/>
  <c r="AR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22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E18"/>
  <c r="AD18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F15"/>
  <c r="AS15" s="1"/>
  <c r="AT15" s="1"/>
  <c r="AE15"/>
  <c r="AD15"/>
  <c r="AC15"/>
  <c r="AO14"/>
  <c r="AI14"/>
  <c r="AH14"/>
  <c r="AG14"/>
  <c r="AF14"/>
  <c r="AS14" s="1"/>
  <c r="AT14" s="1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C8"/>
  <c r="AO7"/>
  <c r="AI7"/>
  <c r="AH7"/>
  <c r="AG7"/>
  <c r="AF7"/>
  <c r="AE7"/>
  <c r="AD7"/>
  <c r="AC7"/>
  <c r="AQ28" i="2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H28" s="1"/>
  <c r="AG7"/>
  <c r="AG28" s="1"/>
  <c r="AE7"/>
  <c r="AD7"/>
  <c r="AC7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S11" i="25" l="1"/>
  <c r="AT11" s="1"/>
  <c r="AR27"/>
  <c r="AV27" s="1"/>
  <c r="AR23"/>
  <c r="AV23" s="1"/>
  <c r="AS10"/>
  <c r="AT10" s="1"/>
  <c r="AS22"/>
  <c r="AT22" s="1"/>
  <c r="AR22"/>
  <c r="AV22" s="1"/>
  <c r="AS15"/>
  <c r="AT15" s="1"/>
  <c r="AR15"/>
  <c r="AV15" s="1"/>
  <c r="AS21"/>
  <c r="AT21" s="1"/>
  <c r="AR21"/>
  <c r="AV21" s="1"/>
  <c r="AR20"/>
  <c r="AV20" s="1"/>
  <c r="AS17"/>
  <c r="AT17" s="1"/>
  <c r="AR17"/>
  <c r="AV17" s="1"/>
  <c r="AS26"/>
  <c r="AT26" s="1"/>
  <c r="AS7"/>
  <c r="AT7" s="1"/>
  <c r="AR16"/>
  <c r="AG28"/>
  <c r="AC28"/>
  <c r="AR11"/>
  <c r="AV11" s="1"/>
  <c r="AD28"/>
  <c r="AI28"/>
  <c r="AS14"/>
  <c r="AT14" s="1"/>
  <c r="AO28"/>
  <c r="AH28"/>
  <c r="AE28"/>
  <c r="AR14"/>
  <c r="AR13" i="24"/>
  <c r="AS25"/>
  <c r="AT25" s="1"/>
  <c r="AS7"/>
  <c r="AT7" s="1"/>
  <c r="AS18"/>
  <c r="AT18" s="1"/>
  <c r="AI28"/>
  <c r="AS19"/>
  <c r="AT19" s="1"/>
  <c r="AG12" i="31"/>
  <c r="AS12" i="24"/>
  <c r="AT12" s="1"/>
  <c r="AR12"/>
  <c r="AR26"/>
  <c r="AS17"/>
  <c r="AT17" s="1"/>
  <c r="AR17"/>
  <c r="AR10"/>
  <c r="AS21"/>
  <c r="AT21" s="1"/>
  <c r="AR23"/>
  <c r="AD28"/>
  <c r="AG28"/>
  <c r="AC28"/>
  <c r="AS24"/>
  <c r="AT24" s="1"/>
  <c r="AR24"/>
  <c r="AS9"/>
  <c r="AT9" s="1"/>
  <c r="AR9"/>
  <c r="AS11"/>
  <c r="AT11" s="1"/>
  <c r="AR11"/>
  <c r="AH28"/>
  <c r="AS15"/>
  <c r="AT15" s="1"/>
  <c r="AO28"/>
  <c r="AE28"/>
  <c r="AR14"/>
  <c r="AR25" i="23"/>
  <c r="AH13" i="31"/>
  <c r="AS13" i="23"/>
  <c r="AT13" s="1"/>
  <c r="AR13"/>
  <c r="AR8"/>
  <c r="AS22"/>
  <c r="AT22" s="1"/>
  <c r="AR22"/>
  <c r="AS15"/>
  <c r="AT15" s="1"/>
  <c r="AR15"/>
  <c r="AS26"/>
  <c r="AT26" s="1"/>
  <c r="AR26"/>
  <c r="AS25"/>
  <c r="AT25" s="1"/>
  <c r="AR27"/>
  <c r="AR17"/>
  <c r="AI28"/>
  <c r="AS16"/>
  <c r="AT16" s="1"/>
  <c r="AR10"/>
  <c r="AD28"/>
  <c r="AR9"/>
  <c r="AE28"/>
  <c r="AR24"/>
  <c r="AH28"/>
  <c r="AS11"/>
  <c r="AT11" s="1"/>
  <c r="AC28"/>
  <c r="AG28"/>
  <c r="AO28"/>
  <c r="AR25" i="22"/>
  <c r="AS8"/>
  <c r="AT8" s="1"/>
  <c r="AR8"/>
  <c r="AR27"/>
  <c r="AR24"/>
  <c r="AS26"/>
  <c r="AT26" s="1"/>
  <c r="AR26"/>
  <c r="AS18"/>
  <c r="AT18" s="1"/>
  <c r="AR18"/>
  <c r="AS17"/>
  <c r="AT17" s="1"/>
  <c r="AR17"/>
  <c r="AD28"/>
  <c r="AR15"/>
  <c r="AS10"/>
  <c r="AT10" s="1"/>
  <c r="AH28"/>
  <c r="AS21"/>
  <c r="AT21" s="1"/>
  <c r="AO28"/>
  <c r="AS9"/>
  <c r="AT9" s="1"/>
  <c r="AG28"/>
  <c r="AR9"/>
  <c r="AC28"/>
  <c r="AS7"/>
  <c r="AT7" s="1"/>
  <c r="AS16"/>
  <c r="AT16" s="1"/>
  <c r="AR16"/>
  <c r="AI28"/>
  <c r="AR14"/>
  <c r="AE28"/>
  <c r="AR11"/>
  <c r="AS15" i="21"/>
  <c r="AT15" s="1"/>
  <c r="AR17"/>
  <c r="AR19"/>
  <c r="AR12"/>
  <c r="AO28"/>
  <c r="AI28"/>
  <c r="AD28"/>
  <c r="AR24"/>
  <c r="AF7"/>
  <c r="AS7" s="1"/>
  <c r="AS28" s="1"/>
  <c r="AC28"/>
  <c r="AE28"/>
  <c r="AR8" i="19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S27" s="1"/>
  <c r="AT27" s="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F28" i="25"/>
  <c r="AR7"/>
  <c r="AF28" i="24"/>
  <c r="AR7"/>
  <c r="AT7" i="23"/>
  <c r="AF28"/>
  <c r="AR7"/>
  <c r="AF28" i="22"/>
  <c r="AR7"/>
  <c r="AR7" i="2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V28" i="25" l="1"/>
  <c r="AR28"/>
  <c r="AS28"/>
  <c r="AT28"/>
  <c r="AR28" i="24"/>
  <c r="AS28"/>
  <c r="AT28"/>
  <c r="AS13" i="31"/>
  <c r="AT13" s="1"/>
  <c r="AS28" i="23"/>
  <c r="AT28"/>
  <c r="AR28"/>
  <c r="AS28" i="22"/>
  <c r="AT28"/>
  <c r="AR28"/>
  <c r="AR28" i="21"/>
  <c r="AT7"/>
  <c r="AT28" s="1"/>
  <c r="AF28"/>
  <c r="AS28" i="19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<sst xmlns="http://schemas.openxmlformats.org/spreadsheetml/2006/main" count="2234" uniqueCount="107">
  <si>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</si>
  <si>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</si>
  <si>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</si>
  <si>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</si>
  <si>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</si>
  <si>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</si>
  <si>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</si>
  <si>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</si>
  <si>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</si>
  <si>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</si>
  <si>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</si>
  <si>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</si>
  <si>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</si>
  <si>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</si>
  <si>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</si>
  <si>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</si>
  <si>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</si>
  <si>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</si>
  <si>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</si>
  <si>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</si>
  <si>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</si>
  <si>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</si>
  <si>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</si>
  <si>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</si>
  <si>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</si>
  <si>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</si>
  <si>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</si>
  <si>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</si>
  <si>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</si>
  <si>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</si>
  <si>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</si>
  <si>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</si>
  <si>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</si>
  <si>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</si>
  <si>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</si>
  <si>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</si>
  <si>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</si>
  <si>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</si>
  <si>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</si>
  <si>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</si>
  <si>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</si>
  <si>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</si>
  <si>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</si>
  <si>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</si>
  <si>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</si>
  <si>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</si>
  <si>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</si>
  <si>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</si>
  <si>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</si>
  <si>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</si>
  <si>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</si>
  <si>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</si>
  <si>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</si>
  <si>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</si>
  <si>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</si>
  <si>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</si>
  <si>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</si>
  <si>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</si>
  <si>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</si>
  <si>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</si>
  <si>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</si>
  <si>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</si>
  <si>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</si>
  <si>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</si>
  <si>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</si>
  <si>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</si>
  <si>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</si>
  <si>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</si>
  <si>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</si>
  <si>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</si>
  <si>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</si>
  <si>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</si>
  <si>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</si>
  <si>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</si>
  <si>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</si>
  <si>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</si>
  <si>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</si>
  <si>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</si>
  <si>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</si>
  <si>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</si>
  <si>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</si>
  <si>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</si>
  <si>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</si>
  <si>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</si>
  <si>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</si>
  <si>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</si>
  <si>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</si>
  <si>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</si>
  <si>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</si>
  <si>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</si>
  <si>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</si>
  <si>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</si>
  <si>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</si>
  <si>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</si>
  <si>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</si>
  <si>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</si>
  <si>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</si>
  <si>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</si>
  <si>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</si>
  <si>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</si>
  <si>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</si>
  <si>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</si>
  <si>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</si>
  <si>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</si>
  <si>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</si>
  <si>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</si>
  <si>
    <t>LUS Less Commision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</si>
</sst>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21" customHeight="1" thickBo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72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42">
        <v>2070</v>
      </c>
      <c r="N4" s="242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81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55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82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83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32" sqref="AA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84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85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86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0" sqref="P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87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88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45" t="s">
        <v>69</v>
      </c>
      <c r="B28" s="246"/>
      <c r="C28" s="246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7" t="s">
        <v>70</v>
      </c>
      <c r="B29" s="248"/>
      <c r="C29" s="249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26" sqref="D2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89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55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Z32" sqref="Z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90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21" customHeight="1" thickBo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73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18" sqref="AA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91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55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P31" sqref="P31:S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92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</row>
    <row r="4" spans="1:56">
      <c r="A4" s="242" t="s">
        <v>1</v>
      </c>
      <c r="B4" s="242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55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</row>
    <row r="57" spans="1:49">
      <c r="A57" s="6"/>
      <c r="B57" s="6"/>
      <c r="C57" s="6"/>
      <c r="D57" s="6"/>
      <c r="E57" s="6"/>
      <c r="AR57" s="6"/>
      <c r="AS57" s="6"/>
      <c r="AT57" s="6"/>
    </row>
    <row r="58" spans="1:49">
      <c r="A58" s="6"/>
      <c r="B58" s="6"/>
      <c r="C58" s="6"/>
      <c r="D58" s="6"/>
      <c r="E58" s="6"/>
      <c r="AR58" s="6"/>
      <c r="AS58" s="6"/>
      <c r="AT58" s="6"/>
    </row>
    <row r="59" spans="1:49">
      <c r="A59" s="6"/>
      <c r="B59" s="6"/>
      <c r="C59" s="6"/>
      <c r="D59" s="6"/>
      <c r="E59" s="6"/>
      <c r="AR59" s="6"/>
      <c r="AS59" s="6"/>
      <c r="AT59" s="6"/>
    </row>
    <row r="60" spans="1:49">
      <c r="A60" s="6"/>
      <c r="B60" s="6"/>
      <c r="C60" s="6"/>
      <c r="D60" s="6"/>
      <c r="E60" s="6"/>
      <c r="AR60" s="6"/>
      <c r="AS60" s="6"/>
      <c r="AT60" s="6"/>
    </row>
    <row r="61" spans="1:49">
      <c r="A61" s="6"/>
      <c r="B61" s="6"/>
      <c r="C61" s="6"/>
      <c r="D61" s="6"/>
      <c r="E61" s="6"/>
      <c r="AR61" s="6"/>
      <c r="AS61" s="6"/>
      <c r="AT61" s="6"/>
    </row>
    <row r="62" spans="1:49">
      <c r="A62" s="6"/>
      <c r="B62" s="6"/>
      <c r="C62" s="6"/>
      <c r="D62" s="6"/>
      <c r="E62" s="6"/>
      <c r="AR62" s="6"/>
      <c r="AS62" s="6"/>
      <c r="AT62" s="6"/>
    </row>
    <row r="63" spans="1:49">
      <c r="A63" s="6"/>
      <c r="B63" s="6"/>
      <c r="C63" s="6"/>
      <c r="D63" s="6"/>
      <c r="E63" s="6"/>
      <c r="AR63" s="6"/>
      <c r="AS63" s="6"/>
      <c r="AT63" s="6"/>
    </row>
    <row r="64" spans="1:49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7" sqref="S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93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1587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>
        <v>415585</v>
      </c>
      <c r="E5" s="123"/>
      <c r="F5" s="123"/>
      <c r="G5" s="123"/>
      <c r="H5" s="123"/>
      <c r="I5" s="123"/>
      <c r="J5" s="123"/>
      <c r="K5" s="7">
        <v>3000</v>
      </c>
      <c r="L5" s="7"/>
      <c r="M5" s="7">
        <v>3000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231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5" t="s">
        <v>38</v>
      </c>
      <c r="AK6" s="155" t="s">
        <v>39</v>
      </c>
      <c r="AL6" s="155" t="s">
        <v>40</v>
      </c>
      <c r="AM6" s="155" t="s">
        <v>41</v>
      </c>
      <c r="AN6" s="155" t="s">
        <v>42</v>
      </c>
      <c r="AO6" s="155" t="s">
        <v>43</v>
      </c>
      <c r="AP6" s="232" t="s">
        <v>44</v>
      </c>
      <c r="AQ6" s="233" t="s">
        <v>45</v>
      </c>
      <c r="AR6" s="231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3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10676</v>
      </c>
      <c r="AD7" s="35">
        <f t="shared" ref="AD7:AD27" si="0">D7*1</f>
        <v>10103</v>
      </c>
      <c r="AE7" s="52">
        <f t="shared" ref="AE7:AE27" si="1">D7*2.75%</f>
        <v>277.83249999999998</v>
      </c>
      <c r="AF7" s="52">
        <f t="shared" ref="AF7:AF27" si="2">AD7*0.95%</f>
        <v>95.978499999999997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277.83249999999998</v>
      </c>
      <c r="AP7" s="53"/>
      <c r="AQ7" s="53">
        <v>89</v>
      </c>
      <c r="AR7" s="162">
        <f>AC7-AE7-AG7-AJ7-AK7-AL7-AM7-AN7-AP7-AQ7</f>
        <v>10309.1675</v>
      </c>
      <c r="AS7" s="161">
        <f t="shared" ref="AS7:AS19" si="4">AF7+AH7+AI7</f>
        <v>95.978499999999997</v>
      </c>
      <c r="AT7" s="163">
        <f t="shared" ref="AT7:AT19" si="5">AS7-AQ7-AN7</f>
        <v>6.9784999999999968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5862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5862</v>
      </c>
      <c r="AD8" s="35">
        <f t="shared" si="0"/>
        <v>5862</v>
      </c>
      <c r="AE8" s="52">
        <f t="shared" si="1"/>
        <v>161.20500000000001</v>
      </c>
      <c r="AF8" s="52">
        <f t="shared" si="2"/>
        <v>55.689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161.20500000000001</v>
      </c>
      <c r="AP8" s="53"/>
      <c r="AQ8" s="53">
        <v>50</v>
      </c>
      <c r="AR8" s="162">
        <f>AC8-AE8-AG8-AJ8-AK8-AL8-AM8-AN8-AP8-AQ8</f>
        <v>5650.7950000000001</v>
      </c>
      <c r="AS8" s="161">
        <f t="shared" si="4"/>
        <v>55.689</v>
      </c>
      <c r="AT8" s="163">
        <f t="shared" si="5"/>
        <v>5.6890000000000001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18810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18810</v>
      </c>
      <c r="AD9" s="35">
        <f t="shared" si="0"/>
        <v>18810</v>
      </c>
      <c r="AE9" s="52">
        <f t="shared" si="1"/>
        <v>517.27499999999998</v>
      </c>
      <c r="AF9" s="52">
        <f t="shared" si="2"/>
        <v>178.69499999999999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517.27499999999998</v>
      </c>
      <c r="AP9" s="53"/>
      <c r="AQ9" s="53">
        <v>143</v>
      </c>
      <c r="AR9" s="162">
        <f t="shared" ref="AR9:AR27" si="10">AC9-AE9-AG9-AJ9-AK9-AL9-AM9-AN9-AP9-AQ9</f>
        <v>18149.724999999999</v>
      </c>
      <c r="AS9" s="161">
        <f t="shared" si="4"/>
        <v>178.69499999999999</v>
      </c>
      <c r="AT9" s="163">
        <f t="shared" si="5"/>
        <v>35.694999999999993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5849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100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6749</v>
      </c>
      <c r="AD10" s="35">
        <f>D10*1</f>
        <v>5849</v>
      </c>
      <c r="AE10" s="52">
        <f>D10*2.75%</f>
        <v>160.8475</v>
      </c>
      <c r="AF10" s="52">
        <f>AD10*0.95%</f>
        <v>55.5655</v>
      </c>
      <c r="AG10" s="52">
        <f t="shared" si="7"/>
        <v>24.75</v>
      </c>
      <c r="AH10" s="52">
        <f t="shared" si="3"/>
        <v>8.5499999999999989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163.5975</v>
      </c>
      <c r="AP10" s="53"/>
      <c r="AQ10" s="53">
        <v>43</v>
      </c>
      <c r="AR10" s="162">
        <f t="shared" si="10"/>
        <v>6520.4025000000001</v>
      </c>
      <c r="AS10" s="161">
        <f>AF10+AH10+AI10</f>
        <v>64.115499999999997</v>
      </c>
      <c r="AT10" s="163">
        <f>AS10-AQ10-AN10</f>
        <v>21.115499999999997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3705</v>
      </c>
      <c r="E11" s="51"/>
      <c r="F11" s="50"/>
      <c r="G11" s="51"/>
      <c r="H11" s="51"/>
      <c r="I11" s="51"/>
      <c r="J11" s="51"/>
      <c r="K11" s="51">
        <v>100</v>
      </c>
      <c r="L11" s="51"/>
      <c r="M11" s="51">
        <v>100</v>
      </c>
      <c r="N11" s="51"/>
      <c r="O11" s="59"/>
      <c r="P11" s="51">
        <v>250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8955</v>
      </c>
      <c r="AD11" s="35">
        <f t="shared" si="0"/>
        <v>3705</v>
      </c>
      <c r="AE11" s="52">
        <f t="shared" si="1"/>
        <v>101.8875</v>
      </c>
      <c r="AF11" s="52">
        <f t="shared" si="2"/>
        <v>35.197499999999998</v>
      </c>
      <c r="AG11" s="52">
        <f t="shared" si="7"/>
        <v>144.375</v>
      </c>
      <c r="AH11" s="52">
        <f t="shared" si="3"/>
        <v>49.875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114.2625</v>
      </c>
      <c r="AP11" s="53"/>
      <c r="AQ11" s="53">
        <v>48</v>
      </c>
      <c r="AR11" s="162">
        <f t="shared" si="10"/>
        <v>8660.7374999999993</v>
      </c>
      <c r="AS11" s="161">
        <f t="shared" si="4"/>
        <v>85.072499999999991</v>
      </c>
      <c r="AT11" s="163">
        <f t="shared" si="5"/>
        <v>37.072499999999991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5269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5269</v>
      </c>
      <c r="AD12" s="35">
        <f>D12*1</f>
        <v>5269</v>
      </c>
      <c r="AE12" s="52">
        <f>D12*2.75%</f>
        <v>144.89750000000001</v>
      </c>
      <c r="AF12" s="52">
        <f>AD12*0.95%</f>
        <v>50.055500000000002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144.89750000000001</v>
      </c>
      <c r="AP12" s="53"/>
      <c r="AQ12" s="53">
        <v>24</v>
      </c>
      <c r="AR12" s="162">
        <f t="shared" si="10"/>
        <v>5100.1025</v>
      </c>
      <c r="AS12" s="161">
        <f>AF12+AH12+AI12</f>
        <v>50.055500000000002</v>
      </c>
      <c r="AT12" s="163">
        <f>AS12-AQ12-AN12</f>
        <v>26.055500000000002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4193</v>
      </c>
      <c r="E13" s="51"/>
      <c r="F13" s="50"/>
      <c r="G13" s="51"/>
      <c r="H13" s="51"/>
      <c r="I13" s="51"/>
      <c r="J13" s="51"/>
      <c r="K13" s="51">
        <v>10</v>
      </c>
      <c r="L13" s="51"/>
      <c r="M13" s="51">
        <v>20</v>
      </c>
      <c r="N13" s="51"/>
      <c r="O13" s="51">
        <v>20</v>
      </c>
      <c r="P13" s="51">
        <v>60</v>
      </c>
      <c r="Q13" s="35"/>
      <c r="R13" s="35"/>
      <c r="S13" s="35">
        <v>20</v>
      </c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9133</v>
      </c>
      <c r="AD13" s="35">
        <f t="shared" si="0"/>
        <v>4193</v>
      </c>
      <c r="AE13" s="52">
        <f t="shared" si="1"/>
        <v>115.3075</v>
      </c>
      <c r="AF13" s="52">
        <f t="shared" si="2"/>
        <v>39.833500000000001</v>
      </c>
      <c r="AG13" s="52">
        <f t="shared" si="7"/>
        <v>30.8</v>
      </c>
      <c r="AH13" s="52">
        <f t="shared" si="3"/>
        <v>10.64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118.3325</v>
      </c>
      <c r="AP13" s="53"/>
      <c r="AQ13" s="53">
        <v>47</v>
      </c>
      <c r="AR13" s="162">
        <f t="shared" si="10"/>
        <v>8939.8924999999999</v>
      </c>
      <c r="AS13" s="161">
        <f t="shared" si="4"/>
        <v>50.473500000000001</v>
      </c>
      <c r="AT13" s="163">
        <f>AS13-AQ13-AN13</f>
        <v>3.4735000000000014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7139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250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10344</v>
      </c>
      <c r="AD14" s="35">
        <f t="shared" si="0"/>
        <v>7139</v>
      </c>
      <c r="AE14" s="52">
        <f t="shared" si="1"/>
        <v>196.32249999999999</v>
      </c>
      <c r="AF14" s="52">
        <f t="shared" si="2"/>
        <v>67.820499999999996</v>
      </c>
      <c r="AG14" s="52">
        <f t="shared" si="7"/>
        <v>61.875</v>
      </c>
      <c r="AH14" s="52">
        <f t="shared" si="3"/>
        <v>21.375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203.19749999999999</v>
      </c>
      <c r="AP14" s="53"/>
      <c r="AQ14" s="53">
        <v>86</v>
      </c>
      <c r="AR14" s="162">
        <f>AC14-AE14-AG14-AJ14-AK14-AL14-AM14-AN14-AP14-AQ14</f>
        <v>9999.8024999999998</v>
      </c>
      <c r="AS14" s="161">
        <f t="shared" si="4"/>
        <v>89.195499999999996</v>
      </c>
      <c r="AT14" s="164">
        <f t="shared" si="5"/>
        <v>3.1954999999999956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11600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12735</v>
      </c>
      <c r="AD15" s="35">
        <f t="shared" si="0"/>
        <v>11600</v>
      </c>
      <c r="AE15" s="52">
        <f t="shared" si="1"/>
        <v>319</v>
      </c>
      <c r="AF15" s="52">
        <f t="shared" si="2"/>
        <v>110.2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319.55</v>
      </c>
      <c r="AP15" s="53"/>
      <c r="AQ15" s="53">
        <v>100</v>
      </c>
      <c r="AR15" s="162">
        <f t="shared" si="10"/>
        <v>12311.05</v>
      </c>
      <c r="AS15" s="161">
        <f>AF15+AH15+AI15</f>
        <v>111.91</v>
      </c>
      <c r="AT15" s="163">
        <f>AS15-AQ15-AN15</f>
        <v>11.909999999999997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11241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90</v>
      </c>
      <c r="Q16" s="35"/>
      <c r="R16" s="35"/>
      <c r="S16" s="35">
        <v>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13388</v>
      </c>
      <c r="AD16" s="35">
        <f t="shared" si="0"/>
        <v>11241</v>
      </c>
      <c r="AE16" s="52">
        <f t="shared" si="1"/>
        <v>309.1275</v>
      </c>
      <c r="AF16" s="52">
        <f t="shared" si="2"/>
        <v>106.7895</v>
      </c>
      <c r="AG16" s="52">
        <f t="shared" si="7"/>
        <v>22.274999999999999</v>
      </c>
      <c r="AH16" s="52">
        <f t="shared" si="3"/>
        <v>7.6949999999999994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311.60250000000002</v>
      </c>
      <c r="AP16" s="53"/>
      <c r="AQ16" s="53">
        <v>87</v>
      </c>
      <c r="AR16" s="162">
        <f>AC16-AE16-AG16-AJ16-AK16-AL16-AM16-AN16-AP16-AQ16</f>
        <v>12969.5975</v>
      </c>
      <c r="AS16" s="161">
        <f t="shared" si="4"/>
        <v>114.4845</v>
      </c>
      <c r="AT16" s="163">
        <f t="shared" si="5"/>
        <v>27.484499999999997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9666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10116</v>
      </c>
      <c r="AD17" s="35">
        <f>D17*1</f>
        <v>9666</v>
      </c>
      <c r="AE17" s="52">
        <f>D17*2.75%</f>
        <v>265.815</v>
      </c>
      <c r="AF17" s="52">
        <f>AD17*0.95%</f>
        <v>91.826999999999998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267.19</v>
      </c>
      <c r="AP17" s="53"/>
      <c r="AQ17" s="53">
        <v>78</v>
      </c>
      <c r="AR17" s="162">
        <f>AC17-AE17-AG17-AJ17-AK17-AL17-AM17-AN17-AP17-AQ17</f>
        <v>9759.81</v>
      </c>
      <c r="AS17" s="161">
        <f>AF17+AH17+AI17</f>
        <v>96.102000000000004</v>
      </c>
      <c r="AT17" s="163">
        <f>AS17-AQ17-AN17</f>
        <v>18.102000000000004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12237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12237</v>
      </c>
      <c r="AD18" s="35">
        <f>D18*1</f>
        <v>12237</v>
      </c>
      <c r="AE18" s="52">
        <f>D18*2.75%</f>
        <v>336.51749999999998</v>
      </c>
      <c r="AF18" s="52">
        <f>AD18*0.95%</f>
        <v>116.25149999999999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336.51749999999998</v>
      </c>
      <c r="AP18" s="53"/>
      <c r="AQ18" s="53">
        <v>100</v>
      </c>
      <c r="AR18" s="162">
        <f t="shared" si="10"/>
        <v>11800.4825</v>
      </c>
      <c r="AS18" s="161">
        <f>AF18+AH18+AI18</f>
        <v>116.25149999999999</v>
      </c>
      <c r="AT18" s="163">
        <f>AS18-AQ18-AN18</f>
        <v>16.251499999999993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11583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11583</v>
      </c>
      <c r="AD19" s="35">
        <f t="shared" si="0"/>
        <v>11583</v>
      </c>
      <c r="AE19" s="52">
        <f t="shared" si="1"/>
        <v>318.53250000000003</v>
      </c>
      <c r="AF19" s="52">
        <f t="shared" si="2"/>
        <v>110.0385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318.53250000000003</v>
      </c>
      <c r="AP19" s="53"/>
      <c r="AQ19" s="53">
        <v>164</v>
      </c>
      <c r="AR19" s="165">
        <f>AC19-AE19-AG19-AJ19-AK19-AL19-AM19-AN19-AP19-AQ19</f>
        <v>11100.467500000001</v>
      </c>
      <c r="AS19" s="161">
        <f t="shared" si="4"/>
        <v>110.0385</v>
      </c>
      <c r="AT19" s="161">
        <f t="shared" si="5"/>
        <v>-53.961500000000001</v>
      </c>
      <c r="AU19" s="6"/>
      <c r="AV19" s="2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2570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2570</v>
      </c>
      <c r="AD20" s="35">
        <f t="shared" si="0"/>
        <v>2570</v>
      </c>
      <c r="AE20" s="52">
        <f t="shared" si="1"/>
        <v>70.674999999999997</v>
      </c>
      <c r="AF20" s="52">
        <f t="shared" si="2"/>
        <v>24.414999999999999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70.674999999999997</v>
      </c>
      <c r="AP20" s="53"/>
      <c r="AQ20" s="53">
        <v>30</v>
      </c>
      <c r="AR20" s="165">
        <f>AC20-AE20-AG20-AJ20-AK20-AL20-AM20-AN20-AP20-AQ20</f>
        <v>2469.3249999999998</v>
      </c>
      <c r="AS20" s="161">
        <f>AF20+AH20+AI20</f>
        <v>24.414999999999999</v>
      </c>
      <c r="AT20" s="161">
        <f>AS20-AQ20-AN20</f>
        <v>-5.5850000000000009</v>
      </c>
      <c r="AU20" s="6"/>
      <c r="AV20" s="2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3703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6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4849</v>
      </c>
      <c r="AD21" s="35">
        <f t="shared" si="0"/>
        <v>3703</v>
      </c>
      <c r="AE21" s="52">
        <f t="shared" si="1"/>
        <v>101.8325</v>
      </c>
      <c r="AF21" s="52">
        <f t="shared" si="2"/>
        <v>35.1785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101.8325</v>
      </c>
      <c r="AP21" s="53"/>
      <c r="AQ21" s="53">
        <v>32</v>
      </c>
      <c r="AR21" s="162">
        <f t="shared" si="10"/>
        <v>4715.1674999999996</v>
      </c>
      <c r="AS21" s="161">
        <f t="shared" ref="AS21:AS27" si="11">AF21+AH21+AI21</f>
        <v>35.1785</v>
      </c>
      <c r="AT21" s="161">
        <f t="shared" ref="AT21:AT27" si="12">AS21-AQ21-AN21</f>
        <v>3.1784999999999997</v>
      </c>
      <c r="AU21" s="6"/>
      <c r="AV21" s="2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7549</v>
      </c>
      <c r="E22" s="51"/>
      <c r="F22" s="50"/>
      <c r="G22" s="51"/>
      <c r="H22" s="51"/>
      <c r="I22" s="51"/>
      <c r="J22" s="51"/>
      <c r="K22" s="51">
        <v>300</v>
      </c>
      <c r="L22" s="51"/>
      <c r="M22" s="51">
        <v>300</v>
      </c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17449</v>
      </c>
      <c r="AD22" s="35">
        <f t="shared" si="0"/>
        <v>7549</v>
      </c>
      <c r="AE22" s="52">
        <f t="shared" si="1"/>
        <v>207.5975</v>
      </c>
      <c r="AF22" s="52">
        <f t="shared" si="2"/>
        <v>71.715499999999992</v>
      </c>
      <c r="AG22" s="52">
        <f t="shared" si="7"/>
        <v>272.25</v>
      </c>
      <c r="AH22" s="52">
        <f t="shared" si="3"/>
        <v>94.05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226.8475</v>
      </c>
      <c r="AP22" s="53"/>
      <c r="AQ22" s="53">
        <v>119</v>
      </c>
      <c r="AR22" s="162">
        <f>AC22-AE22-AG22-AJ22-AK22-AL22-AM22-AN22-AP22-AQ22</f>
        <v>16850.1525</v>
      </c>
      <c r="AS22" s="161">
        <f>AF22+AH22+AI22</f>
        <v>165.76549999999997</v>
      </c>
      <c r="AT22" s="161">
        <f>AS22-AQ22-AN22</f>
        <v>46.765499999999975</v>
      </c>
      <c r="AU22" s="6"/>
      <c r="AV22" s="2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6006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9826</v>
      </c>
      <c r="AD23" s="35">
        <f t="shared" si="0"/>
        <v>6006</v>
      </c>
      <c r="AE23" s="52">
        <f t="shared" si="1"/>
        <v>165.16499999999999</v>
      </c>
      <c r="AF23" s="52">
        <f t="shared" si="2"/>
        <v>57.056999999999995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165.16499999999999</v>
      </c>
      <c r="AP23" s="53"/>
      <c r="AQ23" s="53">
        <v>60</v>
      </c>
      <c r="AR23" s="162">
        <f>AC23-AE23-AG23-AJ23-AK23-AL23-AM23-AN23-AP23-AQ23</f>
        <v>9600.8349999999991</v>
      </c>
      <c r="AS23" s="161">
        <f t="shared" si="11"/>
        <v>57.056999999999995</v>
      </c>
      <c r="AT23" s="161">
        <f t="shared" si="12"/>
        <v>-2.9430000000000049</v>
      </c>
      <c r="AU23" s="6"/>
      <c r="AV23" s="2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12849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12849</v>
      </c>
      <c r="AD24" s="35">
        <f t="shared" si="0"/>
        <v>12849</v>
      </c>
      <c r="AE24" s="52">
        <f t="shared" si="1"/>
        <v>353.34750000000003</v>
      </c>
      <c r="AF24" s="52">
        <f t="shared" si="2"/>
        <v>122.0655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353.34750000000003</v>
      </c>
      <c r="AP24" s="53"/>
      <c r="AQ24" s="53">
        <v>106</v>
      </c>
      <c r="AR24" s="162">
        <f t="shared" si="10"/>
        <v>12389.6525</v>
      </c>
      <c r="AS24" s="161">
        <f t="shared" si="11"/>
        <v>122.0655</v>
      </c>
      <c r="AT24" s="161">
        <f t="shared" si="12"/>
        <v>16.0655</v>
      </c>
      <c r="AU24" s="6"/>
      <c r="AV24" s="2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</v>
      </c>
      <c r="T25" s="35"/>
      <c r="U25" s="35"/>
      <c r="V25" s="35"/>
      <c r="W25" s="35"/>
      <c r="X25" s="35"/>
      <c r="Y25" s="35"/>
      <c r="Z25" s="35"/>
      <c r="AA25" s="35">
        <v>5</v>
      </c>
      <c r="AB25" s="147"/>
      <c r="AC25" s="160">
        <f t="shared" si="6"/>
        <v>6185</v>
      </c>
      <c r="AD25" s="35">
        <f t="shared" si="0"/>
        <v>4320</v>
      </c>
      <c r="AE25" s="52">
        <f t="shared" si="1"/>
        <v>118.8</v>
      </c>
      <c r="AF25" s="52">
        <f t="shared" si="2"/>
        <v>41.04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118.8</v>
      </c>
      <c r="AP25" s="53"/>
      <c r="AQ25" s="53">
        <v>40</v>
      </c>
      <c r="AR25" s="162">
        <f t="shared" si="10"/>
        <v>6026.2</v>
      </c>
      <c r="AS25" s="161">
        <f t="shared" si="11"/>
        <v>41.04</v>
      </c>
      <c r="AT25" s="161">
        <f t="shared" si="12"/>
        <v>1.0399999999999991</v>
      </c>
      <c r="AU25" s="6"/>
      <c r="AV25" s="2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6032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8</v>
      </c>
      <c r="T26" s="35"/>
      <c r="U26" s="35"/>
      <c r="V26" s="35"/>
      <c r="W26" s="35"/>
      <c r="X26" s="35"/>
      <c r="Y26" s="35"/>
      <c r="Z26" s="35"/>
      <c r="AA26" s="35">
        <v>2</v>
      </c>
      <c r="AB26" s="147"/>
      <c r="AC26" s="160">
        <f t="shared" si="6"/>
        <v>7924</v>
      </c>
      <c r="AD26" s="35">
        <f t="shared" si="0"/>
        <v>6032</v>
      </c>
      <c r="AE26" s="52">
        <f t="shared" si="1"/>
        <v>165.88</v>
      </c>
      <c r="AF26" s="52">
        <f t="shared" si="2"/>
        <v>57.304000000000002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165.88</v>
      </c>
      <c r="AP26" s="53"/>
      <c r="AQ26" s="53">
        <v>58</v>
      </c>
      <c r="AR26" s="162">
        <f t="shared" si="10"/>
        <v>7700.12</v>
      </c>
      <c r="AS26" s="161">
        <f t="shared" si="11"/>
        <v>57.304000000000002</v>
      </c>
      <c r="AT26" s="161">
        <f t="shared" si="12"/>
        <v>-0.69599999999999795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7441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7441</v>
      </c>
      <c r="AD27" s="35">
        <f t="shared" si="0"/>
        <v>7441</v>
      </c>
      <c r="AE27" s="52">
        <f t="shared" si="1"/>
        <v>204.6275</v>
      </c>
      <c r="AF27" s="52">
        <f t="shared" si="2"/>
        <v>70.689499999999995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204.6275</v>
      </c>
      <c r="AP27" s="53"/>
      <c r="AQ27" s="53">
        <v>100</v>
      </c>
      <c r="AR27" s="162">
        <f t="shared" si="10"/>
        <v>7136.3725000000004</v>
      </c>
      <c r="AS27" s="161">
        <f t="shared" si="11"/>
        <v>70.689499999999995</v>
      </c>
      <c r="AT27" s="161">
        <f t="shared" si="12"/>
        <v>-29.310500000000005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167727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410</v>
      </c>
      <c r="L28" s="72">
        <f t="shared" ref="L28:AT28" si="14">SUM(L7:L27)</f>
        <v>0</v>
      </c>
      <c r="M28" s="72">
        <f t="shared" si="14"/>
        <v>420</v>
      </c>
      <c r="N28" s="72">
        <f t="shared" si="14"/>
        <v>0</v>
      </c>
      <c r="O28" s="72">
        <f t="shared" si="14"/>
        <v>20</v>
      </c>
      <c r="P28" s="72">
        <f t="shared" si="14"/>
        <v>920</v>
      </c>
      <c r="Q28" s="72">
        <f t="shared" si="14"/>
        <v>0</v>
      </c>
      <c r="R28" s="72">
        <f t="shared" si="14"/>
        <v>0</v>
      </c>
      <c r="S28" s="72">
        <f t="shared" si="14"/>
        <v>79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7</v>
      </c>
      <c r="AB28" s="148">
        <f t="shared" si="14"/>
        <v>0</v>
      </c>
      <c r="AC28" s="141">
        <f t="shared" si="14"/>
        <v>204950</v>
      </c>
      <c r="AD28" s="141">
        <f t="shared" si="14"/>
        <v>167727</v>
      </c>
      <c r="AE28" s="141">
        <f t="shared" si="14"/>
        <v>4612.4925000000003</v>
      </c>
      <c r="AF28" s="141">
        <f t="shared" si="14"/>
        <v>1593.4064999999998</v>
      </c>
      <c r="AG28" s="141">
        <f t="shared" si="14"/>
        <v>573.65</v>
      </c>
      <c r="AH28" s="141">
        <f t="shared" si="14"/>
        <v>198.17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4661.1675000000005</v>
      </c>
      <c r="AP28" s="141">
        <f t="shared" si="14"/>
        <v>0</v>
      </c>
      <c r="AQ28" s="141">
        <f t="shared" si="14"/>
        <v>1604</v>
      </c>
      <c r="AR28" s="141">
        <f t="shared" si="14"/>
        <v>198159.85750000001</v>
      </c>
      <c r="AS28" s="141">
        <f t="shared" si="14"/>
        <v>1791.5765000000001</v>
      </c>
      <c r="AT28" s="141">
        <f t="shared" si="14"/>
        <v>187.57649999999995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149">
        <f t="shared" si="15"/>
        <v>0</v>
      </c>
      <c r="AC29" s="255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2" sqref="P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94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'22'!D29</f>
        <v>875893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3020</v>
      </c>
      <c r="L4" s="167">
        <f>'22'!L29</f>
        <v>0</v>
      </c>
      <c r="M4" s="167">
        <f>'22'!M29</f>
        <v>6030</v>
      </c>
      <c r="N4" s="167">
        <f>'22'!N29</f>
        <v>0</v>
      </c>
      <c r="O4" s="167">
        <f>'22'!O29</f>
        <v>650</v>
      </c>
      <c r="P4" s="167">
        <f>'22'!P29</f>
        <v>7100</v>
      </c>
      <c r="Q4" s="167">
        <f>'22'!Q29</f>
        <v>0</v>
      </c>
      <c r="R4" s="167">
        <f>'22'!R29</f>
        <v>0</v>
      </c>
      <c r="S4" s="167">
        <f>'22'!S29</f>
        <v>1508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484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>
        <v>2160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7013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20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10833</v>
      </c>
      <c r="AD7" s="35">
        <f t="shared" ref="AD7:AD27" si="0">D7*1</f>
        <v>7013</v>
      </c>
      <c r="AE7" s="52">
        <f t="shared" ref="AE7:AE27" si="1">D7*2.75%</f>
        <v>192.85749999999999</v>
      </c>
      <c r="AF7" s="52">
        <f t="shared" ref="AF7:AF27" si="2">AD7*0.95%</f>
        <v>66.623499999999993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192.85749999999999</v>
      </c>
      <c r="AP7" s="53"/>
      <c r="AQ7" s="53">
        <v>71</v>
      </c>
      <c r="AR7" s="198">
        <f>AC7-AE7-AG7-AJ7-AK7-AL7-AM7-AN7-AP7-AQ7</f>
        <v>10569.1425</v>
      </c>
      <c r="AS7" s="161">
        <f t="shared" ref="AS7:AS19" si="4">AF7+AH7+AI7</f>
        <v>66.623499999999993</v>
      </c>
      <c r="AT7" s="163">
        <f t="shared" ref="AT7:AT19" si="5">AS7-AQ7-AN7</f>
        <v>-4.3765000000000072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5156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147"/>
      <c r="AC8" s="160">
        <f t="shared" ref="AC8:AC27" si="6">D8*1+E8*999+F8*499+G8*75+H8*50+I8*30+K8*20+L8*19+M8*10+P8*9+N8*10+J8*29+S8*191+V8*4744+W8*110+X8*450+Y8*110+Z8*191+AA8*182+AB8*182+U8*30+T8*350+R8*4+Q8*5+O8*9</f>
        <v>6066</v>
      </c>
      <c r="AD8" s="35">
        <f t="shared" si="0"/>
        <v>5156</v>
      </c>
      <c r="AE8" s="52">
        <f t="shared" si="1"/>
        <v>141.79</v>
      </c>
      <c r="AF8" s="52">
        <f t="shared" si="2"/>
        <v>48.981999999999999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141.79</v>
      </c>
      <c r="AP8" s="53"/>
      <c r="AQ8" s="53">
        <v>49</v>
      </c>
      <c r="AR8" s="198">
        <f>AC8-AE8-AG8-AJ8-AK8-AL8-AM8-AN8-AP8-AQ8</f>
        <v>5875.21</v>
      </c>
      <c r="AS8" s="161">
        <f t="shared" si="4"/>
        <v>48.981999999999999</v>
      </c>
      <c r="AT8" s="163">
        <f t="shared" si="5"/>
        <v>-1.8000000000000682E-2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17473</v>
      </c>
      <c r="E9" s="51"/>
      <c r="F9" s="50"/>
      <c r="G9" s="51"/>
      <c r="H9" s="51"/>
      <c r="I9" s="51"/>
      <c r="J9" s="51"/>
      <c r="K9" s="51">
        <v>30</v>
      </c>
      <c r="L9" s="51"/>
      <c r="M9" s="51"/>
      <c r="N9" s="51"/>
      <c r="O9" s="51"/>
      <c r="P9" s="51">
        <v>60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19568</v>
      </c>
      <c r="AD9" s="35">
        <f t="shared" si="0"/>
        <v>17473</v>
      </c>
      <c r="AE9" s="52">
        <f t="shared" si="1"/>
        <v>480.50749999999999</v>
      </c>
      <c r="AF9" s="52">
        <f t="shared" si="2"/>
        <v>165.99349999999998</v>
      </c>
      <c r="AG9" s="52">
        <f t="shared" si="7"/>
        <v>31.35</v>
      </c>
      <c r="AH9" s="52">
        <f t="shared" si="3"/>
        <v>10.83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482.98250000000002</v>
      </c>
      <c r="AP9" s="53"/>
      <c r="AQ9" s="53">
        <v>146</v>
      </c>
      <c r="AR9" s="198">
        <f t="shared" ref="AR9:AR27" si="10">AC9-AE9-AG9-AJ9-AK9-AL9-AM9-AN9-AP9-AQ9</f>
        <v>18910.142500000002</v>
      </c>
      <c r="AS9" s="161">
        <f t="shared" si="4"/>
        <v>176.8235</v>
      </c>
      <c r="AT9" s="163">
        <f t="shared" si="5"/>
        <v>30.823499999999996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5091</v>
      </c>
      <c r="E10" s="51"/>
      <c r="F10" s="50"/>
      <c r="G10" s="51"/>
      <c r="H10" s="51"/>
      <c r="I10" s="51"/>
      <c r="J10" s="51"/>
      <c r="K10" s="51">
        <v>50</v>
      </c>
      <c r="L10" s="51"/>
      <c r="M10" s="51"/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6271</v>
      </c>
      <c r="AD10" s="35">
        <f>D10*1</f>
        <v>5091</v>
      </c>
      <c r="AE10" s="52">
        <f>D10*2.75%</f>
        <v>140.0025</v>
      </c>
      <c r="AF10" s="52">
        <f>AD10*0.95%</f>
        <v>48.3645</v>
      </c>
      <c r="AG10" s="52">
        <f t="shared" si="7"/>
        <v>32.450000000000003</v>
      </c>
      <c r="AH10" s="52">
        <f t="shared" si="3"/>
        <v>11.209999999999999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141.92750000000001</v>
      </c>
      <c r="AP10" s="53"/>
      <c r="AQ10" s="53">
        <v>39</v>
      </c>
      <c r="AR10" s="198">
        <f t="shared" si="10"/>
        <v>6059.5475000000006</v>
      </c>
      <c r="AS10" s="161">
        <f>AF10+AH10+AI10</f>
        <v>59.5745</v>
      </c>
      <c r="AT10" s="163">
        <f>AS10-AQ10-AN10</f>
        <v>20.5745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4062</v>
      </c>
      <c r="E11" s="51"/>
      <c r="F11" s="50"/>
      <c r="G11" s="51"/>
      <c r="H11" s="51"/>
      <c r="I11" s="51"/>
      <c r="J11" s="51"/>
      <c r="K11" s="51">
        <v>20</v>
      </c>
      <c r="L11" s="51"/>
      <c r="M11" s="51">
        <v>20</v>
      </c>
      <c r="N11" s="51"/>
      <c r="O11" s="59"/>
      <c r="P11" s="51">
        <v>40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5022</v>
      </c>
      <c r="AD11" s="35">
        <f t="shared" si="0"/>
        <v>4062</v>
      </c>
      <c r="AE11" s="52">
        <f t="shared" si="1"/>
        <v>111.705</v>
      </c>
      <c r="AF11" s="52">
        <f t="shared" si="2"/>
        <v>38.588999999999999</v>
      </c>
      <c r="AG11" s="52">
        <f t="shared" si="7"/>
        <v>26.4</v>
      </c>
      <c r="AH11" s="52">
        <f t="shared" si="3"/>
        <v>9.1199999999999992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113.905</v>
      </c>
      <c r="AP11" s="53"/>
      <c r="AQ11" s="53">
        <v>34</v>
      </c>
      <c r="AR11" s="198">
        <f t="shared" si="10"/>
        <v>4849.8950000000004</v>
      </c>
      <c r="AS11" s="161">
        <f t="shared" si="4"/>
        <v>47.708999999999996</v>
      </c>
      <c r="AT11" s="163">
        <f t="shared" si="5"/>
        <v>13.708999999999996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3716</v>
      </c>
      <c r="E12" s="51"/>
      <c r="F12" s="50"/>
      <c r="G12" s="51"/>
      <c r="H12" s="51"/>
      <c r="I12" s="51"/>
      <c r="J12" s="51"/>
      <c r="K12" s="51">
        <v>30</v>
      </c>
      <c r="L12" s="51"/>
      <c r="M12" s="51"/>
      <c r="N12" s="51"/>
      <c r="O12" s="51">
        <v>50</v>
      </c>
      <c r="P12" s="51">
        <v>50</v>
      </c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>
        <v>21</v>
      </c>
      <c r="AB12" s="147"/>
      <c r="AC12" s="160">
        <f>D12*1+E12*999+F12*499+G12*75+H12*50+I12*30+K12*20+L12*19+M12*10+P12*9+N12*10+J12*29+S12*191+V12*4744+W12*110+X12*450+Y12*110+Z12*191+AA12*182+AB12*182+U12*30+T12*350+R12*4+Q12*5+O12*9</f>
        <v>10948</v>
      </c>
      <c r="AD12" s="35">
        <f>D12*1</f>
        <v>3716</v>
      </c>
      <c r="AE12" s="52">
        <f>D12*2.75%</f>
        <v>102.19</v>
      </c>
      <c r="AF12" s="52">
        <f>AD12*0.95%</f>
        <v>35.302</v>
      </c>
      <c r="AG12" s="52">
        <f t="shared" si="7"/>
        <v>41.25</v>
      </c>
      <c r="AH12" s="52">
        <f t="shared" si="3"/>
        <v>14.25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105.765</v>
      </c>
      <c r="AP12" s="53"/>
      <c r="AQ12" s="53">
        <v>48</v>
      </c>
      <c r="AR12" s="198">
        <f t="shared" si="10"/>
        <v>10756.56</v>
      </c>
      <c r="AS12" s="161">
        <f>AF12+AH12+AI12</f>
        <v>49.552</v>
      </c>
      <c r="AT12" s="163">
        <f>AS12-AQ12-AN12</f>
        <v>1.5519999999999996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4334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4334</v>
      </c>
      <c r="AD13" s="35">
        <f t="shared" si="0"/>
        <v>4334</v>
      </c>
      <c r="AE13" s="52">
        <f t="shared" si="1"/>
        <v>119.185</v>
      </c>
      <c r="AF13" s="52">
        <f t="shared" si="2"/>
        <v>41.173000000000002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119.185</v>
      </c>
      <c r="AP13" s="53"/>
      <c r="AQ13" s="53">
        <v>35</v>
      </c>
      <c r="AR13" s="198">
        <f t="shared" si="10"/>
        <v>4179.8149999999996</v>
      </c>
      <c r="AS13" s="161">
        <f t="shared" si="4"/>
        <v>41.173000000000002</v>
      </c>
      <c r="AT13" s="163">
        <f>AS13-AQ13-AN13</f>
        <v>6.1730000000000018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8855</v>
      </c>
      <c r="E14" s="51"/>
      <c r="F14" s="50"/>
      <c r="G14" s="51"/>
      <c r="H14" s="51"/>
      <c r="I14" s="51"/>
      <c r="J14" s="51"/>
      <c r="K14" s="51"/>
      <c r="L14" s="51"/>
      <c r="M14" s="51">
        <v>50</v>
      </c>
      <c r="N14" s="51"/>
      <c r="O14" s="51"/>
      <c r="P14" s="51">
        <v>60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9895</v>
      </c>
      <c r="AD14" s="35">
        <f t="shared" si="0"/>
        <v>8855</v>
      </c>
      <c r="AE14" s="52">
        <f t="shared" si="1"/>
        <v>243.51249999999999</v>
      </c>
      <c r="AF14" s="52">
        <f t="shared" si="2"/>
        <v>84.122500000000002</v>
      </c>
      <c r="AG14" s="52">
        <f t="shared" si="7"/>
        <v>28.6</v>
      </c>
      <c r="AH14" s="52">
        <f t="shared" si="3"/>
        <v>9.879999999999999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246.53749999999999</v>
      </c>
      <c r="AP14" s="53"/>
      <c r="AQ14" s="53">
        <v>73</v>
      </c>
      <c r="AR14" s="198">
        <f>AC14-AE14-AG14-AJ14-AK14-AL14-AM14-AN14-AP14-AQ14</f>
        <v>9549.8874999999989</v>
      </c>
      <c r="AS14" s="161">
        <f t="shared" si="4"/>
        <v>94.002499999999998</v>
      </c>
      <c r="AT14" s="164">
        <f t="shared" si="5"/>
        <v>21.002499999999998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10867</v>
      </c>
      <c r="E15" s="51"/>
      <c r="F15" s="50"/>
      <c r="G15" s="51"/>
      <c r="H15" s="51"/>
      <c r="I15" s="51"/>
      <c r="J15" s="51"/>
      <c r="K15" s="51">
        <v>60</v>
      </c>
      <c r="L15" s="51"/>
      <c r="M15" s="51">
        <v>50</v>
      </c>
      <c r="N15" s="51"/>
      <c r="O15" s="51"/>
      <c r="P15" s="51">
        <v>40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10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14747</v>
      </c>
      <c r="AD15" s="35">
        <f t="shared" si="0"/>
        <v>10867</v>
      </c>
      <c r="AE15" s="52">
        <f t="shared" si="1"/>
        <v>298.84250000000003</v>
      </c>
      <c r="AF15" s="52">
        <f t="shared" si="2"/>
        <v>103.23649999999999</v>
      </c>
      <c r="AG15" s="52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302.96750000000003</v>
      </c>
      <c r="AP15" s="53"/>
      <c r="AQ15" s="53">
        <v>100</v>
      </c>
      <c r="AR15" s="198">
        <f t="shared" si="10"/>
        <v>14291.5075</v>
      </c>
      <c r="AS15" s="161">
        <f>AF15+AH15+AI15</f>
        <v>122.8065</v>
      </c>
      <c r="AT15" s="163">
        <f>AS15-AQ15-AN15</f>
        <v>22.8065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14286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19006</v>
      </c>
      <c r="AD16" s="35">
        <f t="shared" si="0"/>
        <v>14286</v>
      </c>
      <c r="AE16" s="52">
        <f t="shared" si="1"/>
        <v>392.86500000000001</v>
      </c>
      <c r="AF16" s="52">
        <f t="shared" si="2"/>
        <v>135.71699999999998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395.61500000000001</v>
      </c>
      <c r="AP16" s="53"/>
      <c r="AQ16" s="53">
        <v>108</v>
      </c>
      <c r="AR16" s="198">
        <f>AC16-AE16-AG16-AJ16-AK16-AL16-AM16-AN16-AP16-AQ16</f>
        <v>18480.384999999998</v>
      </c>
      <c r="AS16" s="161">
        <f t="shared" si="4"/>
        <v>144.267</v>
      </c>
      <c r="AT16" s="163">
        <f t="shared" si="5"/>
        <v>36.266999999999996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6476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50</v>
      </c>
      <c r="N17" s="51"/>
      <c r="O17" s="51"/>
      <c r="P17" s="51">
        <v>100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9831</v>
      </c>
      <c r="AD17" s="35">
        <f>D17*1</f>
        <v>6476</v>
      </c>
      <c r="AE17" s="52">
        <f>D17*2.75%</f>
        <v>178.09</v>
      </c>
      <c r="AF17" s="52">
        <f>AD17*0.95%</f>
        <v>61.521999999999998</v>
      </c>
      <c r="AG17" s="52">
        <f t="shared" si="7"/>
        <v>66</v>
      </c>
      <c r="AH17" s="52">
        <f t="shared" si="3"/>
        <v>22.8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183.59</v>
      </c>
      <c r="AP17" s="53"/>
      <c r="AQ17" s="53">
        <v>82</v>
      </c>
      <c r="AR17" s="198">
        <f>AC17-AE17-AG17-AJ17-AK17-AL17-AM17-AN17-AP17-AQ17</f>
        <v>9504.91</v>
      </c>
      <c r="AS17" s="161">
        <f>AF17+AH17+AI17</f>
        <v>84.322000000000003</v>
      </c>
      <c r="AT17" s="163">
        <f>AS17-AQ17-AN17</f>
        <v>2.3220000000000027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2469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3615</v>
      </c>
      <c r="AD18" s="35">
        <f>D18*1</f>
        <v>2469</v>
      </c>
      <c r="AE18" s="52">
        <f>D18*2.75%</f>
        <v>67.897499999999994</v>
      </c>
      <c r="AF18" s="52">
        <f>AD18*0.95%</f>
        <v>23.455500000000001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67.897499999999994</v>
      </c>
      <c r="AP18" s="53"/>
      <c r="AQ18" s="53">
        <v>100</v>
      </c>
      <c r="AR18" s="198">
        <f t="shared" si="10"/>
        <v>3447.1025</v>
      </c>
      <c r="AS18" s="161">
        <f>AF18+AH18+AI18</f>
        <v>23.455500000000001</v>
      </c>
      <c r="AT18" s="163">
        <f>AS18-AQ18-AN18</f>
        <v>-76.544499999999999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10692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11592</v>
      </c>
      <c r="AD19" s="35">
        <f t="shared" si="0"/>
        <v>10692</v>
      </c>
      <c r="AE19" s="52">
        <f t="shared" si="1"/>
        <v>294.03000000000003</v>
      </c>
      <c r="AF19" s="52">
        <f t="shared" si="2"/>
        <v>101.574</v>
      </c>
      <c r="AG19" s="52">
        <f t="shared" si="7"/>
        <v>24.75</v>
      </c>
      <c r="AH19" s="52">
        <f t="shared" si="3"/>
        <v>8.5499999999999989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296.78000000000003</v>
      </c>
      <c r="AP19" s="53"/>
      <c r="AQ19" s="53">
        <v>163</v>
      </c>
      <c r="AR19" s="223">
        <f>AC19-AE19-AG19-AJ19-AK19-AL19-AM19-AN19-AP19-AQ19</f>
        <v>11110.22</v>
      </c>
      <c r="AS19" s="161">
        <f t="shared" si="4"/>
        <v>110.124</v>
      </c>
      <c r="AT19" s="161">
        <f t="shared" si="5"/>
        <v>-52.876000000000005</v>
      </c>
      <c r="AU19" s="6"/>
      <c r="AV19" s="23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6986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6986</v>
      </c>
      <c r="AD20" s="35">
        <f t="shared" si="0"/>
        <v>6986</v>
      </c>
      <c r="AE20" s="52">
        <f t="shared" si="1"/>
        <v>192.11500000000001</v>
      </c>
      <c r="AF20" s="52">
        <f t="shared" si="2"/>
        <v>66.367000000000004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192.11500000000001</v>
      </c>
      <c r="AP20" s="53"/>
      <c r="AQ20" s="53">
        <v>70</v>
      </c>
      <c r="AR20" s="223">
        <f>AC20-AE20-AG20-AJ20-AK20-AL20-AM20-AN20-AP20-AQ20</f>
        <v>6723.8850000000002</v>
      </c>
      <c r="AS20" s="161">
        <f>AF20+AH20+AI20</f>
        <v>66.367000000000004</v>
      </c>
      <c r="AT20" s="161">
        <f>AS20-AQ20-AN20</f>
        <v>-3.6329999999999956</v>
      </c>
      <c r="AU20" s="6"/>
      <c r="AV20" s="23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5097</v>
      </c>
      <c r="E21" s="51"/>
      <c r="F21" s="50"/>
      <c r="G21" s="51"/>
      <c r="H21" s="51"/>
      <c r="I21" s="51"/>
      <c r="J21" s="51"/>
      <c r="K21" s="51"/>
      <c r="L21" s="51"/>
      <c r="M21" s="51">
        <v>10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5197</v>
      </c>
      <c r="AD21" s="35">
        <f t="shared" si="0"/>
        <v>5097</v>
      </c>
      <c r="AE21" s="52">
        <f t="shared" si="1"/>
        <v>140.16749999999999</v>
      </c>
      <c r="AF21" s="52">
        <f t="shared" si="2"/>
        <v>48.421500000000002</v>
      </c>
      <c r="AG21" s="52">
        <f t="shared" si="7"/>
        <v>2.75</v>
      </c>
      <c r="AH21" s="52">
        <f t="shared" si="3"/>
        <v>0.95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140.4425</v>
      </c>
      <c r="AP21" s="53"/>
      <c r="AQ21" s="53">
        <v>49</v>
      </c>
      <c r="AR21" s="198">
        <f t="shared" si="10"/>
        <v>5005.0825000000004</v>
      </c>
      <c r="AS21" s="161">
        <f t="shared" ref="AS21:AS27" si="11">AF21+AH21+AI21</f>
        <v>49.371500000000005</v>
      </c>
      <c r="AT21" s="161">
        <f t="shared" ref="AT21:AT27" si="12">AS21-AQ21-AN21</f>
        <v>0.3715000000000046</v>
      </c>
      <c r="AU21" s="6"/>
      <c r="AV21" s="23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28000</v>
      </c>
      <c r="E22" s="51"/>
      <c r="F22" s="50"/>
      <c r="G22" s="51"/>
      <c r="H22" s="51"/>
      <c r="I22" s="51"/>
      <c r="J22" s="51"/>
      <c r="K22" s="51">
        <v>20</v>
      </c>
      <c r="L22" s="51"/>
      <c r="M22" s="51">
        <v>20</v>
      </c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30960</v>
      </c>
      <c r="AD22" s="35">
        <f t="shared" si="0"/>
        <v>28000</v>
      </c>
      <c r="AE22" s="52">
        <f t="shared" si="1"/>
        <v>770</v>
      </c>
      <c r="AF22" s="52">
        <f t="shared" si="2"/>
        <v>266</v>
      </c>
      <c r="AG22" s="52">
        <f t="shared" si="7"/>
        <v>28.875</v>
      </c>
      <c r="AH22" s="52">
        <f t="shared" si="3"/>
        <v>9.9749999999999996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772.47500000000002</v>
      </c>
      <c r="AP22" s="53"/>
      <c r="AQ22" s="53">
        <v>201</v>
      </c>
      <c r="AR22" s="198">
        <f>AC22-AE22-AG22-AJ22-AK22-AL22-AM22-AN22-AP22-AQ22</f>
        <v>29960.125</v>
      </c>
      <c r="AS22" s="161">
        <f>AF22+AH22+AI22</f>
        <v>275.97500000000002</v>
      </c>
      <c r="AT22" s="161">
        <f>AS22-AQ22-AN22</f>
        <v>74.975000000000023</v>
      </c>
      <c r="AU22" s="6"/>
      <c r="AV22" s="23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6319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6319</v>
      </c>
      <c r="AD23" s="35">
        <f t="shared" si="0"/>
        <v>6319</v>
      </c>
      <c r="AE23" s="52">
        <f t="shared" si="1"/>
        <v>173.77250000000001</v>
      </c>
      <c r="AF23" s="52">
        <f t="shared" si="2"/>
        <v>60.030499999999996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173.77250000000001</v>
      </c>
      <c r="AP23" s="53"/>
      <c r="AQ23" s="53">
        <v>60</v>
      </c>
      <c r="AR23" s="198">
        <f>AC23-AE23-AG23-AJ23-AK23-AL23-AM23-AN23-AP23-AQ23</f>
        <v>6085.2275</v>
      </c>
      <c r="AS23" s="161">
        <f t="shared" si="11"/>
        <v>60.030499999999996</v>
      </c>
      <c r="AT23" s="161">
        <f t="shared" si="12"/>
        <v>3.0499999999996419E-2</v>
      </c>
      <c r="AU23" s="6"/>
      <c r="AV23" s="23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17522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100</v>
      </c>
      <c r="N24" s="51"/>
      <c r="O24" s="51">
        <v>20</v>
      </c>
      <c r="P24" s="51">
        <v>250</v>
      </c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>
        <v>5</v>
      </c>
      <c r="AB24" s="147"/>
      <c r="AC24" s="160">
        <f t="shared" si="6"/>
        <v>28637</v>
      </c>
      <c r="AD24" s="35">
        <f t="shared" si="0"/>
        <v>17522</v>
      </c>
      <c r="AE24" s="52">
        <f t="shared" si="1"/>
        <v>481.85500000000002</v>
      </c>
      <c r="AF24" s="52">
        <f t="shared" si="2"/>
        <v>166.459</v>
      </c>
      <c r="AG24" s="52">
        <f t="shared" si="7"/>
        <v>149.32499999999999</v>
      </c>
      <c r="AH24" s="52">
        <f t="shared" si="3"/>
        <v>51.585000000000001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494.78000000000003</v>
      </c>
      <c r="AP24" s="53"/>
      <c r="AQ24" s="53">
        <v>126</v>
      </c>
      <c r="AR24" s="198">
        <f t="shared" si="10"/>
        <v>27879.82</v>
      </c>
      <c r="AS24" s="161">
        <f t="shared" si="11"/>
        <v>218.04400000000001</v>
      </c>
      <c r="AT24" s="161">
        <f t="shared" si="12"/>
        <v>92.044000000000011</v>
      </c>
      <c r="AU24" s="6"/>
      <c r="AV24" s="23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5245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50</v>
      </c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14795</v>
      </c>
      <c r="AD25" s="35">
        <f t="shared" si="0"/>
        <v>5245</v>
      </c>
      <c r="AE25" s="52">
        <f t="shared" si="1"/>
        <v>144.23750000000001</v>
      </c>
      <c r="AF25" s="52">
        <f t="shared" si="2"/>
        <v>49.827500000000001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144.23750000000001</v>
      </c>
      <c r="AP25" s="53"/>
      <c r="AQ25" s="53">
        <v>50</v>
      </c>
      <c r="AR25" s="198">
        <f t="shared" si="10"/>
        <v>14600.762500000001</v>
      </c>
      <c r="AS25" s="161">
        <f t="shared" si="11"/>
        <v>49.827500000000001</v>
      </c>
      <c r="AT25" s="161">
        <f t="shared" si="12"/>
        <v>-0.17249999999999943</v>
      </c>
      <c r="AU25" s="6"/>
      <c r="AV25" s="23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5151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5151</v>
      </c>
      <c r="AD26" s="35">
        <f t="shared" si="0"/>
        <v>5151</v>
      </c>
      <c r="AE26" s="52">
        <f t="shared" si="1"/>
        <v>141.6525</v>
      </c>
      <c r="AF26" s="52">
        <f t="shared" si="2"/>
        <v>48.9345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141.6525</v>
      </c>
      <c r="AP26" s="53"/>
      <c r="AQ26" s="53">
        <v>44</v>
      </c>
      <c r="AR26" s="198">
        <f t="shared" si="10"/>
        <v>4965.3474999999999</v>
      </c>
      <c r="AS26" s="161">
        <f t="shared" si="11"/>
        <v>48.9345</v>
      </c>
      <c r="AT26" s="161">
        <f t="shared" si="12"/>
        <v>4.9344999999999999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4005</v>
      </c>
      <c r="E27" s="51"/>
      <c r="F27" s="50"/>
      <c r="G27" s="51"/>
      <c r="H27" s="51"/>
      <c r="I27" s="51"/>
      <c r="J27" s="51"/>
      <c r="K27" s="50">
        <v>100</v>
      </c>
      <c r="L27" s="51"/>
      <c r="M27" s="51">
        <v>100</v>
      </c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7005</v>
      </c>
      <c r="AD27" s="35">
        <f t="shared" si="0"/>
        <v>4005</v>
      </c>
      <c r="AE27" s="52">
        <f t="shared" si="1"/>
        <v>110.1375</v>
      </c>
      <c r="AF27" s="52">
        <f t="shared" si="2"/>
        <v>38.047499999999999</v>
      </c>
      <c r="AG27" s="52">
        <f t="shared" si="7"/>
        <v>82.5</v>
      </c>
      <c r="AH27" s="52">
        <f t="shared" si="3"/>
        <v>28.5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115.6375</v>
      </c>
      <c r="AP27" s="53"/>
      <c r="AQ27" s="53">
        <v>50</v>
      </c>
      <c r="AR27" s="198">
        <f t="shared" si="10"/>
        <v>6762.3625000000002</v>
      </c>
      <c r="AS27" s="161">
        <f t="shared" si="11"/>
        <v>66.547499999999999</v>
      </c>
      <c r="AT27" s="161">
        <f t="shared" si="12"/>
        <v>16.547499999999999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178815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460</v>
      </c>
      <c r="L28" s="72">
        <f t="shared" ref="L28:AT28" si="14">SUM(L7:L27)</f>
        <v>0</v>
      </c>
      <c r="M28" s="72">
        <f t="shared" si="14"/>
        <v>400</v>
      </c>
      <c r="N28" s="72">
        <f t="shared" si="14"/>
        <v>0</v>
      </c>
      <c r="O28" s="72">
        <f t="shared" si="14"/>
        <v>70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151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41</v>
      </c>
      <c r="AB28" s="148">
        <f t="shared" si="14"/>
        <v>0</v>
      </c>
      <c r="AC28" s="141">
        <f t="shared" si="14"/>
        <v>236778</v>
      </c>
      <c r="AD28" s="141">
        <f t="shared" si="14"/>
        <v>178815</v>
      </c>
      <c r="AE28" s="141">
        <f t="shared" si="14"/>
        <v>4917.4125000000004</v>
      </c>
      <c r="AF28" s="141">
        <f t="shared" si="14"/>
        <v>1698.7425000000003</v>
      </c>
      <c r="AG28" s="141">
        <f t="shared" si="14"/>
        <v>595.65</v>
      </c>
      <c r="AH28" s="141">
        <f t="shared" si="14"/>
        <v>205.76999999999998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4966.9125000000013</v>
      </c>
      <c r="AP28" s="141">
        <f t="shared" si="14"/>
        <v>0</v>
      </c>
      <c r="AQ28" s="141">
        <f t="shared" si="14"/>
        <v>1698</v>
      </c>
      <c r="AR28" s="141">
        <f t="shared" si="14"/>
        <v>229566.9375</v>
      </c>
      <c r="AS28" s="141">
        <f t="shared" si="14"/>
        <v>1904.5125</v>
      </c>
      <c r="AT28" s="141">
        <f t="shared" si="14"/>
        <v>206.51250000000005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149">
        <f t="shared" si="15"/>
        <v>0</v>
      </c>
      <c r="AC29" s="255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-340</v>
      </c>
      <c r="Q30" s="90"/>
      <c r="R30" s="90"/>
      <c r="S30" s="89">
        <v>-108</v>
      </c>
      <c r="T30" s="89"/>
      <c r="U30" s="89"/>
      <c r="V30" s="89"/>
      <c r="W30" s="89"/>
      <c r="X30" s="89"/>
      <c r="Y30" s="89"/>
      <c r="Z30" s="89">
        <v>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</row>
    <row r="72" spans="3:49">
      <c r="C72" s="6"/>
      <c r="D72" s="6"/>
      <c r="E72" s="6"/>
    </row>
    <row r="73" spans="3:49">
      <c r="C73" s="6"/>
      <c r="D73" s="6"/>
      <c r="E73" s="6"/>
    </row>
    <row r="74" spans="3:49">
      <c r="C74" s="6"/>
      <c r="D74" s="6"/>
      <c r="E74" s="6"/>
    </row>
    <row r="75" spans="3:49">
      <c r="C75" s="6"/>
      <c r="D75" s="6"/>
      <c r="E75" s="6"/>
    </row>
    <row r="76" spans="3:49">
      <c r="C76" s="6"/>
      <c r="D76" s="6"/>
      <c r="E76" s="6"/>
    </row>
    <row r="77" spans="3:49">
      <c r="C77" s="6"/>
      <c r="D77" s="6"/>
      <c r="E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7" activePane="bottomLeft" state="frozen"/>
      <selection pane="bottomLeft" activeCell="AC33" sqref="AC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4.5703125" style="2" customWidth="1"/>
    <col min="49" max="49" width="11.42578125" style="2" customWidth="1"/>
    <col min="50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95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'23'!D29</f>
        <v>699238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2560</v>
      </c>
      <c r="L4" s="167">
        <f>'23'!L29</f>
        <v>0</v>
      </c>
      <c r="M4" s="167">
        <f>'23'!M29</f>
        <v>5630</v>
      </c>
      <c r="N4" s="167">
        <f>'23'!N29</f>
        <v>0</v>
      </c>
      <c r="O4" s="167">
        <f>'23'!O29</f>
        <v>580</v>
      </c>
      <c r="P4" s="167">
        <f>'23'!P29</f>
        <v>6230</v>
      </c>
      <c r="Q4" s="167">
        <f>'23'!Q29</f>
        <v>0</v>
      </c>
      <c r="R4" s="167">
        <f>'23'!R29</f>
        <v>0</v>
      </c>
      <c r="S4" s="167">
        <f>'23'!S29</f>
        <v>1357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443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>
        <v>415585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106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13147</v>
      </c>
      <c r="E7" s="37"/>
      <c r="F7" s="36"/>
      <c r="G7" s="37"/>
      <c r="H7" s="37"/>
      <c r="I7" s="37"/>
      <c r="J7" s="37"/>
      <c r="K7" s="37">
        <v>10</v>
      </c>
      <c r="L7" s="37"/>
      <c r="M7" s="37">
        <v>70</v>
      </c>
      <c r="N7" s="37"/>
      <c r="O7" s="37"/>
      <c r="P7" s="37">
        <v>40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14407</v>
      </c>
      <c r="AD7" s="38">
        <f t="shared" ref="AD7:AD27" si="0">D7*1</f>
        <v>13147</v>
      </c>
      <c r="AE7" s="40">
        <f t="shared" ref="AE7:AE27" si="1">D7*2.75%</f>
        <v>361.54250000000002</v>
      </c>
      <c r="AF7" s="40">
        <f t="shared" ref="AF7:AF27" si="2">AD7*0.95%</f>
        <v>124.8965</v>
      </c>
      <c r="AG7" s="40">
        <f>SUM(E7*999+F7*499+G7*75+H7*50+I7*30+K7*20+L7*19+M7*10+P7*9+N7*10+J7*29+R7*4+Q7*5+O7*9)*2.8%</f>
        <v>35.279999999999994</v>
      </c>
      <c r="AH7" s="40">
        <f t="shared" ref="AH7:AH27" si="3">SUM(E7*999+F7*499+G7*75+H7*50+I7*30+J7*29+K7*20+L7*19+M7*10+N7*10+O7*9+P7*9+Q7*5+R7*4)*0.95%</f>
        <v>11.969999999999999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364.84250000000003</v>
      </c>
      <c r="AP7" s="43"/>
      <c r="AQ7" s="44">
        <v>90</v>
      </c>
      <c r="AR7" s="218">
        <f>AC7-AE7-AG7-AJ7-AK7-AL7-AM7-AN7-AP7-AQ7</f>
        <v>13920.1775</v>
      </c>
      <c r="AS7" s="46">
        <f t="shared" ref="AS7:AS19" si="4">AF7+AH7+AI7</f>
        <v>136.8665</v>
      </c>
      <c r="AT7" s="47">
        <f t="shared" ref="AT7:AT19" si="5">AS7-AQ7-AN7</f>
        <v>46.866500000000002</v>
      </c>
      <c r="AU7" s="48">
        <v>108</v>
      </c>
      <c r="AV7" s="235">
        <f>AR7-AU7</f>
        <v>13812.1775</v>
      </c>
      <c r="AW7" s="23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6565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6565</v>
      </c>
      <c r="AD8" s="35">
        <f t="shared" si="0"/>
        <v>6565</v>
      </c>
      <c r="AE8" s="52">
        <f t="shared" si="1"/>
        <v>180.53749999999999</v>
      </c>
      <c r="AF8" s="52">
        <f t="shared" si="2"/>
        <v>62.3675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180.53749999999999</v>
      </c>
      <c r="AP8" s="53"/>
      <c r="AQ8" s="44">
        <v>59</v>
      </c>
      <c r="AR8" s="218">
        <f>AC8-AE8-AG8-AJ8-AK8-AL8-AM8-AN8-AP8-AQ8</f>
        <v>6325.4624999999996</v>
      </c>
      <c r="AS8" s="54">
        <f t="shared" si="4"/>
        <v>62.3675</v>
      </c>
      <c r="AT8" s="55">
        <f t="shared" si="5"/>
        <v>3.3674999999999997</v>
      </c>
      <c r="AU8" s="56"/>
      <c r="AV8" s="235">
        <f t="shared" ref="AV8:AV27" si="10">AR8-AU8</f>
        <v>6325.4624999999996</v>
      </c>
      <c r="AW8" s="23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15217</v>
      </c>
      <c r="E9" s="51"/>
      <c r="F9" s="50"/>
      <c r="G9" s="51"/>
      <c r="H9" s="51"/>
      <c r="I9" s="51"/>
      <c r="J9" s="51"/>
      <c r="K9" s="51">
        <v>60</v>
      </c>
      <c r="L9" s="51"/>
      <c r="M9" s="51">
        <v>50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19167</v>
      </c>
      <c r="AD9" s="35">
        <f t="shared" si="0"/>
        <v>15217</v>
      </c>
      <c r="AE9" s="52">
        <f t="shared" si="1"/>
        <v>418.46750000000003</v>
      </c>
      <c r="AF9" s="52">
        <f t="shared" si="2"/>
        <v>144.5615</v>
      </c>
      <c r="AG9" s="40">
        <f t="shared" si="7"/>
        <v>108.625</v>
      </c>
      <c r="AH9" s="52">
        <f t="shared" si="3"/>
        <v>37.524999999999999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428.36750000000001</v>
      </c>
      <c r="AP9" s="53"/>
      <c r="AQ9" s="44">
        <v>140</v>
      </c>
      <c r="AR9" s="218">
        <f t="shared" ref="AR9:AR27" si="11">AC9-AE9-AG9-AJ9-AK9-AL9-AM9-AN9-AP9-AQ9</f>
        <v>18499.907500000001</v>
      </c>
      <c r="AS9" s="54">
        <f t="shared" si="4"/>
        <v>182.0865</v>
      </c>
      <c r="AT9" s="55">
        <f t="shared" si="5"/>
        <v>42.086500000000001</v>
      </c>
      <c r="AU9" s="56"/>
      <c r="AV9" s="235">
        <f t="shared" si="10"/>
        <v>18499.907500000001</v>
      </c>
      <c r="AW9" s="236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5366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5557</v>
      </c>
      <c r="AD10" s="35">
        <f>D10*1</f>
        <v>5366</v>
      </c>
      <c r="AE10" s="52">
        <f>D10*2.75%</f>
        <v>147.565</v>
      </c>
      <c r="AF10" s="52">
        <f>AD10*0.95%</f>
        <v>50.976999999999997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147.565</v>
      </c>
      <c r="AP10" s="53"/>
      <c r="AQ10" s="44">
        <v>41</v>
      </c>
      <c r="AR10" s="218">
        <f t="shared" si="11"/>
        <v>5368.4350000000004</v>
      </c>
      <c r="AS10" s="54">
        <f>AF10+AH10+AI10</f>
        <v>50.976999999999997</v>
      </c>
      <c r="AT10" s="55">
        <f>AS10-AQ10-AN10</f>
        <v>9.9769999999999968</v>
      </c>
      <c r="AU10" s="56">
        <v>18</v>
      </c>
      <c r="AV10" s="235">
        <f t="shared" si="10"/>
        <v>5350.4350000000004</v>
      </c>
      <c r="AW10" s="236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4269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9</v>
      </c>
      <c r="T11" s="35"/>
      <c r="U11" s="35"/>
      <c r="V11" s="35"/>
      <c r="W11" s="35"/>
      <c r="X11" s="35"/>
      <c r="Y11" s="35"/>
      <c r="Z11" s="35">
        <v>2</v>
      </c>
      <c r="AA11" s="35"/>
      <c r="AB11" s="35"/>
      <c r="AC11" s="39">
        <f t="shared" si="6"/>
        <v>6370</v>
      </c>
      <c r="AD11" s="35">
        <f t="shared" si="0"/>
        <v>4269</v>
      </c>
      <c r="AE11" s="52">
        <f t="shared" si="1"/>
        <v>117.39749999999999</v>
      </c>
      <c r="AF11" s="52">
        <f t="shared" si="2"/>
        <v>40.555500000000002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117.39749999999999</v>
      </c>
      <c r="AP11" s="53"/>
      <c r="AQ11" s="44">
        <v>34</v>
      </c>
      <c r="AR11" s="218">
        <f t="shared" si="11"/>
        <v>6218.6025</v>
      </c>
      <c r="AS11" s="54">
        <f t="shared" si="4"/>
        <v>40.555500000000002</v>
      </c>
      <c r="AT11" s="55">
        <f t="shared" si="5"/>
        <v>6.5555000000000021</v>
      </c>
      <c r="AU11" s="56"/>
      <c r="AV11" s="235">
        <f t="shared" si="10"/>
        <v>6218.6025</v>
      </c>
      <c r="AW11" s="236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5155</v>
      </c>
      <c r="AD12" s="35">
        <f>D12*1</f>
        <v>5155</v>
      </c>
      <c r="AE12" s="52">
        <f>D12*2.75%</f>
        <v>141.76249999999999</v>
      </c>
      <c r="AF12" s="52">
        <f>AD12*0.95%</f>
        <v>48.972499999999997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141.76249999999999</v>
      </c>
      <c r="AP12" s="53"/>
      <c r="AQ12" s="44">
        <v>33</v>
      </c>
      <c r="AR12" s="218">
        <f t="shared" si="11"/>
        <v>4980.2375000000002</v>
      </c>
      <c r="AS12" s="54">
        <f>AF12+AH12+AI12</f>
        <v>48.972499999999997</v>
      </c>
      <c r="AT12" s="55">
        <f>AS12-AQ12-AN12</f>
        <v>15.972499999999997</v>
      </c>
      <c r="AU12" s="56"/>
      <c r="AV12" s="235">
        <f t="shared" si="10"/>
        <v>4980.2375000000002</v>
      </c>
      <c r="AW12" s="236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6067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6067</v>
      </c>
      <c r="AD13" s="35">
        <f t="shared" si="0"/>
        <v>6067</v>
      </c>
      <c r="AE13" s="52">
        <f t="shared" si="1"/>
        <v>166.8425</v>
      </c>
      <c r="AF13" s="52">
        <f t="shared" si="2"/>
        <v>57.636499999999998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166.8425</v>
      </c>
      <c r="AP13" s="53"/>
      <c r="AQ13" s="44">
        <v>40</v>
      </c>
      <c r="AR13" s="218">
        <f t="shared" si="11"/>
        <v>5860.1575000000003</v>
      </c>
      <c r="AS13" s="54">
        <f t="shared" si="4"/>
        <v>57.636499999999998</v>
      </c>
      <c r="AT13" s="55">
        <f>AS13-AQ13-AN13</f>
        <v>17.636499999999998</v>
      </c>
      <c r="AU13" s="56"/>
      <c r="AV13" s="235">
        <f t="shared" si="10"/>
        <v>5860.1575000000003</v>
      </c>
      <c r="AW13" s="236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15727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100</v>
      </c>
      <c r="N14" s="51"/>
      <c r="O14" s="51"/>
      <c r="P14" s="51">
        <v>100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>
        <v>5</v>
      </c>
      <c r="AA14" s="35">
        <v>10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22357</v>
      </c>
      <c r="AD14" s="35">
        <f t="shared" si="0"/>
        <v>15727</v>
      </c>
      <c r="AE14" s="52">
        <f t="shared" si="1"/>
        <v>432.49250000000001</v>
      </c>
      <c r="AF14" s="52">
        <f t="shared" si="2"/>
        <v>149.40649999999999</v>
      </c>
      <c r="AG14" s="40">
        <f t="shared" si="7"/>
        <v>79.75</v>
      </c>
      <c r="AH14" s="52">
        <f t="shared" si="3"/>
        <v>27.55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439.36750000000001</v>
      </c>
      <c r="AP14" s="53"/>
      <c r="AQ14" s="44">
        <v>135</v>
      </c>
      <c r="AR14" s="218">
        <f>AC14-AE14-AG14-AJ14-AK14-AL14-AM14-AN14-AP14-AQ14</f>
        <v>21709.7575</v>
      </c>
      <c r="AS14" s="54">
        <f t="shared" si="4"/>
        <v>176.95650000000001</v>
      </c>
      <c r="AT14" s="61">
        <f t="shared" si="5"/>
        <v>41.956500000000005</v>
      </c>
      <c r="AU14" s="56"/>
      <c r="AV14" s="235">
        <f t="shared" si="10"/>
        <v>21709.7575</v>
      </c>
      <c r="AW14" s="236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22472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10</v>
      </c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23907</v>
      </c>
      <c r="AD15" s="35">
        <f t="shared" si="0"/>
        <v>22472</v>
      </c>
      <c r="AE15" s="52">
        <f t="shared" si="1"/>
        <v>617.98</v>
      </c>
      <c r="AF15" s="52">
        <f t="shared" si="2"/>
        <v>213.48400000000001</v>
      </c>
      <c r="AG15" s="40">
        <f t="shared" si="7"/>
        <v>13.2</v>
      </c>
      <c r="AH15" s="52">
        <f t="shared" si="3"/>
        <v>4.5599999999999996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619.08000000000004</v>
      </c>
      <c r="AP15" s="53"/>
      <c r="AQ15" s="44">
        <v>200</v>
      </c>
      <c r="AR15" s="218">
        <f t="shared" si="11"/>
        <v>23075.82</v>
      </c>
      <c r="AS15" s="54">
        <f>AF15+AH15+AI15</f>
        <v>218.04400000000001</v>
      </c>
      <c r="AT15" s="55">
        <f>AS15-AQ15-AN15</f>
        <v>18.044000000000011</v>
      </c>
      <c r="AU15" s="56">
        <v>144</v>
      </c>
      <c r="AV15" s="235">
        <f t="shared" si="10"/>
        <v>22931.82</v>
      </c>
      <c r="AW15" s="236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12925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19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17464</v>
      </c>
      <c r="AD16" s="35">
        <f t="shared" si="0"/>
        <v>12925</v>
      </c>
      <c r="AE16" s="52">
        <f t="shared" si="1"/>
        <v>355.4375</v>
      </c>
      <c r="AF16" s="52">
        <f t="shared" si="2"/>
        <v>122.78749999999999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355.4375</v>
      </c>
      <c r="AP16" s="53"/>
      <c r="AQ16" s="44">
        <v>99</v>
      </c>
      <c r="AR16" s="218">
        <f>AC16-AE16-AG16-AJ16-AK16-AL16-AM16-AN16-AP16-AQ16</f>
        <v>17009.5625</v>
      </c>
      <c r="AS16" s="54">
        <f t="shared" si="4"/>
        <v>122.78749999999999</v>
      </c>
      <c r="AT16" s="55">
        <f t="shared" si="5"/>
        <v>23.787499999999994</v>
      </c>
      <c r="AU16" s="56">
        <v>180</v>
      </c>
      <c r="AV16" s="235">
        <f t="shared" si="10"/>
        <v>16829.5625</v>
      </c>
      <c r="AW16" s="236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10239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12239</v>
      </c>
      <c r="AD17" s="35">
        <f>D17*1</f>
        <v>10239</v>
      </c>
      <c r="AE17" s="52">
        <f>D17*2.75%</f>
        <v>281.57249999999999</v>
      </c>
      <c r="AF17" s="52">
        <f>AD17*0.95%</f>
        <v>97.270499999999998</v>
      </c>
      <c r="AG17" s="40">
        <f t="shared" si="7"/>
        <v>2.4750000000000001</v>
      </c>
      <c r="AH17" s="52">
        <f t="shared" si="3"/>
        <v>0.85499999999999998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281.84750000000003</v>
      </c>
      <c r="AP17" s="53"/>
      <c r="AQ17" s="44">
        <v>98</v>
      </c>
      <c r="AR17" s="218">
        <f>AC17-AE17-AG17-AJ17-AK17-AL17-AM17-AN17-AP17-AQ17</f>
        <v>11856.952499999999</v>
      </c>
      <c r="AS17" s="54">
        <f>AF17+AH17+AI17</f>
        <v>98.125500000000002</v>
      </c>
      <c r="AT17" s="55">
        <f>AS17-AQ17-AN17</f>
        <v>0.12550000000000239</v>
      </c>
      <c r="AU17" s="56">
        <v>126</v>
      </c>
      <c r="AV17" s="235">
        <f t="shared" si="10"/>
        <v>11730.952499999999</v>
      </c>
      <c r="AW17" s="236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8843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11472</v>
      </c>
      <c r="AD18" s="35">
        <f>D18*1</f>
        <v>8843</v>
      </c>
      <c r="AE18" s="52">
        <f>D18*2.75%</f>
        <v>243.1825</v>
      </c>
      <c r="AF18" s="52">
        <f>AD18*0.95%</f>
        <v>84.008499999999998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243.1825</v>
      </c>
      <c r="AP18" s="53"/>
      <c r="AQ18" s="44">
        <v>99</v>
      </c>
      <c r="AR18" s="218">
        <f t="shared" si="11"/>
        <v>11129.817499999999</v>
      </c>
      <c r="AS18" s="54">
        <f>AF18+AH18+AI18</f>
        <v>84.008499999999998</v>
      </c>
      <c r="AT18" s="55">
        <f>AS18-AQ18-AN18</f>
        <v>-14.991500000000002</v>
      </c>
      <c r="AU18" s="56"/>
      <c r="AV18" s="235">
        <f t="shared" si="10"/>
        <v>11129.817499999999</v>
      </c>
      <c r="AW18" s="236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6639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6639</v>
      </c>
      <c r="AD19" s="35">
        <f t="shared" si="0"/>
        <v>6639</v>
      </c>
      <c r="AE19" s="52">
        <f t="shared" si="1"/>
        <v>182.57249999999999</v>
      </c>
      <c r="AF19" s="52">
        <f t="shared" si="2"/>
        <v>63.070499999999996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182.57249999999999</v>
      </c>
      <c r="AP19" s="53"/>
      <c r="AQ19" s="64">
        <v>56</v>
      </c>
      <c r="AR19" s="219">
        <f>AC19-AE19-AG19-AJ19-AK19-AL19-AM19-AN19-AP19-AQ19</f>
        <v>6400.4274999999998</v>
      </c>
      <c r="AS19" s="54">
        <f t="shared" si="4"/>
        <v>63.070499999999996</v>
      </c>
      <c r="AT19" s="66">
        <f t="shared" si="5"/>
        <v>7.0704999999999956</v>
      </c>
      <c r="AU19" s="56"/>
      <c r="AV19" s="235">
        <f t="shared" si="10"/>
        <v>6400.4274999999998</v>
      </c>
      <c r="AW19" s="235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6883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6883</v>
      </c>
      <c r="AD20" s="35">
        <f t="shared" si="0"/>
        <v>6883</v>
      </c>
      <c r="AE20" s="52">
        <f t="shared" si="1"/>
        <v>189.2825</v>
      </c>
      <c r="AF20" s="52">
        <f t="shared" si="2"/>
        <v>65.388499999999993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189.2825</v>
      </c>
      <c r="AP20" s="53"/>
      <c r="AQ20" s="64">
        <v>68</v>
      </c>
      <c r="AR20" s="219">
        <f>AC20-AE20-AG20-AJ20-AK20-AL20-AM20-AN20-AP20-AQ20</f>
        <v>6625.7174999999997</v>
      </c>
      <c r="AS20" s="54">
        <f>AF20+AH20+AI20</f>
        <v>65.388499999999993</v>
      </c>
      <c r="AT20" s="66">
        <f>AS20-AQ20-AN20</f>
        <v>-2.6115000000000066</v>
      </c>
      <c r="AU20" s="56"/>
      <c r="AV20" s="235">
        <f t="shared" si="10"/>
        <v>6625.7174999999997</v>
      </c>
      <c r="AW20" s="161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3910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4274</v>
      </c>
      <c r="AD21" s="35">
        <f t="shared" si="0"/>
        <v>3910</v>
      </c>
      <c r="AE21" s="52">
        <f t="shared" si="1"/>
        <v>107.52500000000001</v>
      </c>
      <c r="AF21" s="52">
        <f t="shared" si="2"/>
        <v>37.144999999999996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107.52500000000001</v>
      </c>
      <c r="AP21" s="53"/>
      <c r="AQ21" s="64">
        <v>36</v>
      </c>
      <c r="AR21" s="217">
        <f t="shared" si="11"/>
        <v>4130.4750000000004</v>
      </c>
      <c r="AS21" s="54">
        <f t="shared" ref="AS21:AS27" si="12">AF21+AH21+AI21</f>
        <v>37.144999999999996</v>
      </c>
      <c r="AT21" s="66">
        <f t="shared" ref="AT21:AT27" si="13">AS21-AQ21-AN21</f>
        <v>1.144999999999996</v>
      </c>
      <c r="AU21" s="56"/>
      <c r="AV21" s="235">
        <f t="shared" si="10"/>
        <v>4130.4750000000004</v>
      </c>
      <c r="AW21" s="161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8373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10733</v>
      </c>
      <c r="AD22" s="35">
        <f t="shared" si="0"/>
        <v>8373</v>
      </c>
      <c r="AE22" s="52">
        <f t="shared" si="1"/>
        <v>230.25749999999999</v>
      </c>
      <c r="AF22" s="52">
        <f t="shared" si="2"/>
        <v>79.543499999999995</v>
      </c>
      <c r="AG22" s="40">
        <f t="shared" si="7"/>
        <v>12.375</v>
      </c>
      <c r="AH22" s="52">
        <f t="shared" si="3"/>
        <v>4.2749999999999995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231.63249999999999</v>
      </c>
      <c r="AP22" s="53"/>
      <c r="AQ22" s="64">
        <v>100</v>
      </c>
      <c r="AR22" s="217">
        <f>AC22-AE22-AG22-AJ22-AK22-AL22-AM22-AN22-AP22-AQ22</f>
        <v>10390.3675</v>
      </c>
      <c r="AS22" s="54">
        <f>AF22+AH22+AI22</f>
        <v>83.8185</v>
      </c>
      <c r="AT22" s="66">
        <f>AS22-AQ22-AN22</f>
        <v>-16.1815</v>
      </c>
      <c r="AU22" s="56"/>
      <c r="AV22" s="235">
        <f t="shared" si="10"/>
        <v>10390.3675</v>
      </c>
      <c r="AW22" s="161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6267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6267</v>
      </c>
      <c r="AD23" s="35">
        <f t="shared" si="0"/>
        <v>6267</v>
      </c>
      <c r="AE23" s="52">
        <f t="shared" si="1"/>
        <v>172.3425</v>
      </c>
      <c r="AF23" s="52">
        <f t="shared" si="2"/>
        <v>59.536499999999997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172.3425</v>
      </c>
      <c r="AP23" s="53"/>
      <c r="AQ23" s="64">
        <v>60</v>
      </c>
      <c r="AR23" s="217">
        <f>AC23-AE23-AG23-AJ23-AK23-AL23-AM23-AN23-AP23-AQ23</f>
        <v>6034.6575000000003</v>
      </c>
      <c r="AS23" s="54">
        <f t="shared" si="12"/>
        <v>59.536499999999997</v>
      </c>
      <c r="AT23" s="66">
        <f t="shared" si="13"/>
        <v>-0.46350000000000335</v>
      </c>
      <c r="AU23" s="56"/>
      <c r="AV23" s="235">
        <f t="shared" si="10"/>
        <v>6034.6575000000003</v>
      </c>
      <c r="AW23" s="161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12335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14245</v>
      </c>
      <c r="AD24" s="35">
        <f t="shared" si="0"/>
        <v>12335</v>
      </c>
      <c r="AE24" s="52">
        <f t="shared" si="1"/>
        <v>339.21249999999998</v>
      </c>
      <c r="AF24" s="52">
        <f t="shared" si="2"/>
        <v>117.18249999999999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339.21249999999998</v>
      </c>
      <c r="AP24" s="53"/>
      <c r="AQ24" s="64">
        <v>106</v>
      </c>
      <c r="AR24" s="217">
        <f t="shared" si="11"/>
        <v>13799.7875</v>
      </c>
      <c r="AS24" s="54">
        <f t="shared" si="12"/>
        <v>117.18249999999999</v>
      </c>
      <c r="AT24" s="66">
        <f t="shared" si="13"/>
        <v>11.18249999999999</v>
      </c>
      <c r="AU24" s="56"/>
      <c r="AV24" s="235">
        <f t="shared" si="10"/>
        <v>13799.7875</v>
      </c>
      <c r="AW24" s="161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4328</v>
      </c>
      <c r="AD25" s="35">
        <f t="shared" si="0"/>
        <v>4328</v>
      </c>
      <c r="AE25" s="52">
        <f t="shared" si="1"/>
        <v>119.02</v>
      </c>
      <c r="AF25" s="52">
        <f t="shared" si="2"/>
        <v>41.116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119.02</v>
      </c>
      <c r="AP25" s="53"/>
      <c r="AQ25" s="64">
        <v>40</v>
      </c>
      <c r="AR25" s="217">
        <f t="shared" si="11"/>
        <v>4168.9799999999996</v>
      </c>
      <c r="AS25" s="54">
        <f t="shared" si="12"/>
        <v>41.116</v>
      </c>
      <c r="AT25" s="66">
        <f t="shared" si="13"/>
        <v>1.1159999999999997</v>
      </c>
      <c r="AU25" s="56"/>
      <c r="AV25" s="235">
        <f t="shared" si="10"/>
        <v>4168.9799999999996</v>
      </c>
      <c r="AW25" s="161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9755</v>
      </c>
      <c r="E26" s="51"/>
      <c r="F26" s="50"/>
      <c r="G26" s="51"/>
      <c r="H26" s="51"/>
      <c r="I26" s="51"/>
      <c r="J26" s="51"/>
      <c r="K26" s="50">
        <v>70</v>
      </c>
      <c r="L26" s="51"/>
      <c r="M26" s="51">
        <v>60</v>
      </c>
      <c r="N26" s="51"/>
      <c r="O26" s="51"/>
      <c r="P26" s="51"/>
      <c r="Q26" s="35"/>
      <c r="R26" s="35"/>
      <c r="S26" s="35">
        <v>20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15575</v>
      </c>
      <c r="AD26" s="35">
        <f t="shared" si="0"/>
        <v>9755</v>
      </c>
      <c r="AE26" s="52">
        <f t="shared" si="1"/>
        <v>268.26249999999999</v>
      </c>
      <c r="AF26" s="52">
        <f t="shared" si="2"/>
        <v>92.672499999999999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271.83749999999998</v>
      </c>
      <c r="AP26" s="53"/>
      <c r="AQ26" s="64">
        <v>102</v>
      </c>
      <c r="AR26" s="217">
        <f t="shared" si="11"/>
        <v>15149.737499999999</v>
      </c>
      <c r="AS26" s="54">
        <f t="shared" si="12"/>
        <v>111.6725</v>
      </c>
      <c r="AT26" s="66">
        <f t="shared" si="13"/>
        <v>9.6724999999999994</v>
      </c>
      <c r="AU26" s="56"/>
      <c r="AV26" s="235">
        <f t="shared" si="10"/>
        <v>15149.737499999999</v>
      </c>
      <c r="AW26" s="161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4067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4067</v>
      </c>
      <c r="AD27" s="35">
        <f t="shared" si="0"/>
        <v>4067</v>
      </c>
      <c r="AE27" s="52">
        <f t="shared" si="1"/>
        <v>111.8425</v>
      </c>
      <c r="AF27" s="52">
        <f t="shared" si="2"/>
        <v>38.636499999999998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111.8425</v>
      </c>
      <c r="AP27" s="53"/>
      <c r="AQ27" s="64">
        <v>80</v>
      </c>
      <c r="AR27" s="217">
        <f t="shared" si="11"/>
        <v>3875.1574999999998</v>
      </c>
      <c r="AS27" s="54">
        <f t="shared" si="12"/>
        <v>38.636499999999998</v>
      </c>
      <c r="AT27" s="66">
        <f t="shared" si="13"/>
        <v>-41.363500000000002</v>
      </c>
      <c r="AU27" s="56"/>
      <c r="AV27" s="235">
        <f t="shared" si="10"/>
        <v>3875.1574999999998</v>
      </c>
      <c r="AW27" s="161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4">SUM(D7:D27)</f>
        <v>188549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200</v>
      </c>
      <c r="L28" s="72">
        <f t="shared" ref="L28:AT28" si="15">SUM(L7:L27)</f>
        <v>0</v>
      </c>
      <c r="M28" s="72">
        <f t="shared" si="15"/>
        <v>290</v>
      </c>
      <c r="N28" s="72">
        <f t="shared" si="15"/>
        <v>0</v>
      </c>
      <c r="O28" s="72">
        <f t="shared" si="15"/>
        <v>0</v>
      </c>
      <c r="P28" s="72">
        <f t="shared" si="15"/>
        <v>470</v>
      </c>
      <c r="Q28" s="72">
        <f t="shared" si="15"/>
        <v>0</v>
      </c>
      <c r="R28" s="72">
        <f t="shared" si="15"/>
        <v>0</v>
      </c>
      <c r="S28" s="72">
        <f t="shared" si="15"/>
        <v>97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8</v>
      </c>
      <c r="AA28" s="72">
        <f t="shared" si="15"/>
        <v>22</v>
      </c>
      <c r="AB28" s="72">
        <f t="shared" si="15"/>
        <v>0</v>
      </c>
      <c r="AC28" s="73">
        <f t="shared" si="15"/>
        <v>223738</v>
      </c>
      <c r="AD28" s="73">
        <f t="shared" si="15"/>
        <v>188549</v>
      </c>
      <c r="AE28" s="73">
        <f t="shared" si="15"/>
        <v>5185.0974999999999</v>
      </c>
      <c r="AF28" s="73">
        <f t="shared" si="15"/>
        <v>1791.2154999999998</v>
      </c>
      <c r="AG28" s="73">
        <f t="shared" si="15"/>
        <v>306.70499999999998</v>
      </c>
      <c r="AH28" s="73">
        <f t="shared" si="15"/>
        <v>105.73500000000001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5211.4974999999986</v>
      </c>
      <c r="AP28" s="73">
        <f t="shared" si="15"/>
        <v>0</v>
      </c>
      <c r="AQ28" s="75">
        <f t="shared" si="15"/>
        <v>1716</v>
      </c>
      <c r="AR28" s="76">
        <f t="shared" si="15"/>
        <v>216530.19750000001</v>
      </c>
      <c r="AS28" s="76">
        <f t="shared" si="15"/>
        <v>1896.9504999999999</v>
      </c>
      <c r="AT28" s="77">
        <f t="shared" si="15"/>
        <v>180.95049999999998</v>
      </c>
      <c r="AU28" s="78">
        <f>SUM(AU7:AU27)</f>
        <v>576</v>
      </c>
      <c r="AV28" s="78">
        <f t="shared" ref="AV28" si="16">SUM(AV7:AV27)</f>
        <v>215954.19750000001</v>
      </c>
      <c r="AW28" s="78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926274</v>
      </c>
      <c r="E29" s="82">
        <f t="shared" ref="E29:AB29" si="17">E4+E5-E28</f>
        <v>0</v>
      </c>
      <c r="F29" s="82">
        <f t="shared" si="17"/>
        <v>0</v>
      </c>
      <c r="G29" s="82">
        <f t="shared" si="17"/>
        <v>0</v>
      </c>
      <c r="H29" s="82">
        <f t="shared" si="17"/>
        <v>0</v>
      </c>
      <c r="I29" s="82">
        <f t="shared" si="17"/>
        <v>0</v>
      </c>
      <c r="J29" s="82">
        <f t="shared" si="17"/>
        <v>0</v>
      </c>
      <c r="K29" s="82">
        <f t="shared" si="17"/>
        <v>2360</v>
      </c>
      <c r="L29" s="82">
        <f t="shared" si="17"/>
        <v>0</v>
      </c>
      <c r="M29" s="82">
        <f t="shared" si="17"/>
        <v>5340</v>
      </c>
      <c r="N29" s="82">
        <f t="shared" si="17"/>
        <v>0</v>
      </c>
      <c r="O29" s="82">
        <f t="shared" si="17"/>
        <v>580</v>
      </c>
      <c r="P29" s="82">
        <f t="shared" si="17"/>
        <v>5760</v>
      </c>
      <c r="Q29" s="82">
        <f t="shared" si="17"/>
        <v>0</v>
      </c>
      <c r="R29" s="82">
        <f t="shared" si="17"/>
        <v>0</v>
      </c>
      <c r="S29" s="82">
        <f t="shared" si="17"/>
        <v>1260</v>
      </c>
      <c r="T29" s="82">
        <f t="shared" si="17"/>
        <v>0</v>
      </c>
      <c r="U29" s="82">
        <f t="shared" si="17"/>
        <v>0</v>
      </c>
      <c r="V29" s="82">
        <f t="shared" si="17"/>
        <v>0</v>
      </c>
      <c r="W29" s="82">
        <f t="shared" si="17"/>
        <v>0</v>
      </c>
      <c r="X29" s="82">
        <f t="shared" si="17"/>
        <v>0</v>
      </c>
      <c r="Y29" s="82">
        <f t="shared" si="17"/>
        <v>0</v>
      </c>
      <c r="Z29" s="82">
        <f t="shared" si="17"/>
        <v>658</v>
      </c>
      <c r="AA29" s="82">
        <f t="shared" si="17"/>
        <v>421</v>
      </c>
      <c r="AB29" s="82">
        <f t="shared" si="17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-100</v>
      </c>
      <c r="N30" s="91"/>
      <c r="O30" s="91">
        <v>20</v>
      </c>
      <c r="P30" s="91">
        <v>-340</v>
      </c>
      <c r="Q30" s="90"/>
      <c r="R30" s="90"/>
      <c r="S30" s="89">
        <v>-100</v>
      </c>
      <c r="T30" s="89"/>
      <c r="U30" s="89"/>
      <c r="V30" s="89"/>
      <c r="W30" s="89"/>
      <c r="X30" s="89"/>
      <c r="Y30" s="89"/>
      <c r="Z30" s="89">
        <v>-44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96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'24'!D29</f>
        <v>926274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2360</v>
      </c>
      <c r="L4" s="167">
        <f>'24'!L29</f>
        <v>0</v>
      </c>
      <c r="M4" s="167">
        <f>'24'!M29</f>
        <v>5340</v>
      </c>
      <c r="N4" s="167">
        <f>'24'!N29</f>
        <v>0</v>
      </c>
      <c r="O4" s="167">
        <f>'24'!O29</f>
        <v>580</v>
      </c>
      <c r="P4" s="167">
        <f>'24'!P29</f>
        <v>5760</v>
      </c>
      <c r="Q4" s="167">
        <f>'24'!Q29</f>
        <v>0</v>
      </c>
      <c r="R4" s="167">
        <f>'24'!R29</f>
        <v>0</v>
      </c>
      <c r="S4" s="167">
        <f>'24'!S29</f>
        <v>1260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658</v>
      </c>
      <c r="AA4" s="167">
        <f>'24'!AA29</f>
        <v>421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926274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2360</v>
      </c>
      <c r="L29" s="82">
        <f t="shared" si="15"/>
        <v>0</v>
      </c>
      <c r="M29" s="82">
        <f t="shared" si="15"/>
        <v>5340</v>
      </c>
      <c r="N29" s="82">
        <f t="shared" si="15"/>
        <v>0</v>
      </c>
      <c r="O29" s="82">
        <f t="shared" si="15"/>
        <v>580</v>
      </c>
      <c r="P29" s="82">
        <f t="shared" si="15"/>
        <v>5760</v>
      </c>
      <c r="Q29" s="82">
        <f t="shared" si="15"/>
        <v>0</v>
      </c>
      <c r="R29" s="82">
        <f t="shared" si="15"/>
        <v>0</v>
      </c>
      <c r="S29" s="82">
        <f t="shared" si="15"/>
        <v>1260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421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97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'25'!D29</f>
        <v>926274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2360</v>
      </c>
      <c r="L4" s="167">
        <f>'25'!L29</f>
        <v>0</v>
      </c>
      <c r="M4" s="167">
        <f>'25'!M29</f>
        <v>5340</v>
      </c>
      <c r="N4" s="167">
        <f>'25'!N29</f>
        <v>0</v>
      </c>
      <c r="O4" s="167">
        <f>'25'!O29</f>
        <v>580</v>
      </c>
      <c r="P4" s="167">
        <f>'25'!P29</f>
        <v>5760</v>
      </c>
      <c r="Q4" s="167">
        <f>'25'!Q29</f>
        <v>0</v>
      </c>
      <c r="R4" s="167">
        <f>'25'!R29</f>
        <v>0</v>
      </c>
      <c r="S4" s="167">
        <f>'25'!S29</f>
        <v>1260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658</v>
      </c>
      <c r="AA4" s="167">
        <f>'25'!AA29</f>
        <v>421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926274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2360</v>
      </c>
      <c r="L29" s="82">
        <f t="shared" si="15"/>
        <v>0</v>
      </c>
      <c r="M29" s="82">
        <f t="shared" si="15"/>
        <v>5340</v>
      </c>
      <c r="N29" s="82">
        <f t="shared" si="15"/>
        <v>0</v>
      </c>
      <c r="O29" s="82">
        <f t="shared" si="15"/>
        <v>580</v>
      </c>
      <c r="P29" s="82">
        <f t="shared" si="15"/>
        <v>5760</v>
      </c>
      <c r="Q29" s="82">
        <f t="shared" si="15"/>
        <v>0</v>
      </c>
      <c r="R29" s="82">
        <f t="shared" si="15"/>
        <v>0</v>
      </c>
      <c r="S29" s="82">
        <f t="shared" si="15"/>
        <v>1260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421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98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'26'!D29</f>
        <v>926274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2360</v>
      </c>
      <c r="L4" s="167">
        <f>'26'!L29</f>
        <v>0</v>
      </c>
      <c r="M4" s="167">
        <f>'26'!M29</f>
        <v>5340</v>
      </c>
      <c r="N4" s="167">
        <f>'26'!N29</f>
        <v>0</v>
      </c>
      <c r="O4" s="167">
        <f>'26'!O29</f>
        <v>580</v>
      </c>
      <c r="P4" s="167">
        <f>'26'!P29</f>
        <v>5760</v>
      </c>
      <c r="Q4" s="167">
        <f>'26'!Q29</f>
        <v>0</v>
      </c>
      <c r="R4" s="167">
        <f>'26'!R29</f>
        <v>0</v>
      </c>
      <c r="S4" s="167">
        <f>'26'!S29</f>
        <v>1260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658</v>
      </c>
      <c r="AA4" s="167">
        <f>'26'!AA29</f>
        <v>421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926274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2360</v>
      </c>
      <c r="L29" s="82">
        <f t="shared" si="15"/>
        <v>0</v>
      </c>
      <c r="M29" s="82">
        <f t="shared" si="15"/>
        <v>5340</v>
      </c>
      <c r="N29" s="82">
        <f t="shared" si="15"/>
        <v>0</v>
      </c>
      <c r="O29" s="82">
        <f t="shared" si="15"/>
        <v>580</v>
      </c>
      <c r="P29" s="82">
        <f t="shared" si="15"/>
        <v>5760</v>
      </c>
      <c r="Q29" s="82">
        <f t="shared" si="15"/>
        <v>0</v>
      </c>
      <c r="R29" s="82">
        <f t="shared" si="15"/>
        <v>0</v>
      </c>
      <c r="S29" s="82">
        <f t="shared" si="15"/>
        <v>1260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421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99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'27'!D29</f>
        <v>926274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2360</v>
      </c>
      <c r="L4" s="167">
        <f>'27'!L29</f>
        <v>0</v>
      </c>
      <c r="M4" s="167">
        <f>'27'!M29</f>
        <v>5340</v>
      </c>
      <c r="N4" s="167">
        <f>'27'!N29</f>
        <v>0</v>
      </c>
      <c r="O4" s="167">
        <f>'27'!O29</f>
        <v>580</v>
      </c>
      <c r="P4" s="167">
        <f>'27'!P29</f>
        <v>5760</v>
      </c>
      <c r="Q4" s="167">
        <f>'27'!Q29</f>
        <v>0</v>
      </c>
      <c r="R4" s="167">
        <f>'27'!R29</f>
        <v>0</v>
      </c>
      <c r="S4" s="167">
        <f>'27'!S29</f>
        <v>1260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658</v>
      </c>
      <c r="AA4" s="167">
        <f>'27'!AA29</f>
        <v>421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926274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2360</v>
      </c>
      <c r="L29" s="82">
        <f t="shared" si="15"/>
        <v>0</v>
      </c>
      <c r="M29" s="82">
        <f t="shared" si="15"/>
        <v>5340</v>
      </c>
      <c r="N29" s="82">
        <f t="shared" si="15"/>
        <v>0</v>
      </c>
      <c r="O29" s="82">
        <f t="shared" si="15"/>
        <v>580</v>
      </c>
      <c r="P29" s="82">
        <f t="shared" si="15"/>
        <v>5760</v>
      </c>
      <c r="Q29" s="82">
        <f t="shared" si="15"/>
        <v>0</v>
      </c>
      <c r="R29" s="82">
        <f t="shared" si="15"/>
        <v>0</v>
      </c>
      <c r="S29" s="82">
        <f t="shared" si="15"/>
        <v>1260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421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100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'28'!D29</f>
        <v>926274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2360</v>
      </c>
      <c r="L4" s="167">
        <f>'28'!L29</f>
        <v>0</v>
      </c>
      <c r="M4" s="167">
        <f>'28'!M29</f>
        <v>5340</v>
      </c>
      <c r="N4" s="167">
        <f>'28'!N29</f>
        <v>0</v>
      </c>
      <c r="O4" s="167">
        <f>'28'!O29</f>
        <v>580</v>
      </c>
      <c r="P4" s="167">
        <f>'28'!P29</f>
        <v>5760</v>
      </c>
      <c r="Q4" s="167">
        <f>'28'!Q29</f>
        <v>0</v>
      </c>
      <c r="R4" s="167">
        <f>'28'!R29</f>
        <v>0</v>
      </c>
      <c r="S4" s="167">
        <f>'28'!S29</f>
        <v>1260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658</v>
      </c>
      <c r="AA4" s="167">
        <f>'28'!AA29</f>
        <v>421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926274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2360</v>
      </c>
      <c r="L29" s="82">
        <f t="shared" si="15"/>
        <v>0</v>
      </c>
      <c r="M29" s="82">
        <f t="shared" si="15"/>
        <v>5340</v>
      </c>
      <c r="N29" s="82">
        <f t="shared" si="15"/>
        <v>0</v>
      </c>
      <c r="O29" s="82">
        <f t="shared" si="15"/>
        <v>580</v>
      </c>
      <c r="P29" s="82">
        <f t="shared" si="15"/>
        <v>5760</v>
      </c>
      <c r="Q29" s="82">
        <f t="shared" si="15"/>
        <v>0</v>
      </c>
      <c r="R29" s="82">
        <f t="shared" si="15"/>
        <v>0</v>
      </c>
      <c r="S29" s="82">
        <f t="shared" si="15"/>
        <v>1260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421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27.75" customHeight="1" thickBo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74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3" sqref="AC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/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55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4841838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5000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10000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19000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55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236075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950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370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800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162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299470</v>
      </c>
      <c r="AD7" s="38">
        <f t="shared" ref="AD7:AD27" si="0">D7*1</f>
        <v>236075</v>
      </c>
      <c r="AE7" s="40">
        <f t="shared" ref="AE7:AE27" si="1">D7*2.75%</f>
        <v>6492.0625</v>
      </c>
      <c r="AF7" s="40">
        <f t="shared" ref="AF7:AF27" si="2">AD7*0.95%</f>
        <v>2242.7125000000001</v>
      </c>
      <c r="AG7" s="40">
        <f>SUM(E7*999+F7*499+G7*75+H7*50+I7*30+K7*20+L7*19+M7*10+P7*9+N7*10+J7*29+R7*4+Q7*5+O7*9)*2.8%</f>
        <v>847.27999999999986</v>
      </c>
      <c r="AH7" s="40">
        <f t="shared" ref="AH7:AH27" si="3">SUM(E7*999+F7*499+G7*75+H7*50+I7*30+J7*29+K7*20+L7*19+M7*10+N7*10+O7*9+P7*9+Q7*5+R7*4)*0.95%</f>
        <v>287.46999999999997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6551.4624999999996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1855</v>
      </c>
      <c r="AR7" s="45">
        <f>AC7-AE7-AG7-AJ7-AK7-AL7-AM7-AN7-AP7-AQ7</f>
        <v>290275.65749999997</v>
      </c>
      <c r="AS7" s="46">
        <f t="shared" ref="AS7:AS19" si="4">AF7+AH7+AI7</f>
        <v>2530.1824999999999</v>
      </c>
      <c r="AT7" s="47">
        <f t="shared" ref="AT7:AT19" si="5">AS7-AQ7-AN7</f>
        <v>675.18249999999989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124635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400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10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149097</v>
      </c>
      <c r="AD8" s="35">
        <f t="shared" si="0"/>
        <v>124635</v>
      </c>
      <c r="AE8" s="52">
        <f t="shared" si="1"/>
        <v>3427.4625000000001</v>
      </c>
      <c r="AF8" s="52">
        <f t="shared" si="2"/>
        <v>1184.0325</v>
      </c>
      <c r="AG8" s="40">
        <f t="shared" ref="AG8:AG27" si="7">SUM(E8*999+F8*499+G8*75+H8*50+I8*30+K8*20+L8*19+M8*10+P8*9+N8*10+J8*29+R8*4+Q8*5+O8*9)*2.75%</f>
        <v>191.95</v>
      </c>
      <c r="AH8" s="52">
        <f t="shared" si="3"/>
        <v>66.31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3447.5374999999999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1257</v>
      </c>
      <c r="AR8" s="45">
        <f>AC8-AE8-AG8-AJ8-AK8-AL8-AM8-AN8-AP8-AQ8</f>
        <v>144220.58749999999</v>
      </c>
      <c r="AS8" s="54">
        <f t="shared" si="4"/>
        <v>1250.3425</v>
      </c>
      <c r="AT8" s="55">
        <f t="shared" si="5"/>
        <v>-6.6575000000000273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332563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330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590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2340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124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391991</v>
      </c>
      <c r="AD9" s="35">
        <f t="shared" si="0"/>
        <v>332563</v>
      </c>
      <c r="AE9" s="52">
        <f t="shared" si="1"/>
        <v>9145.4825000000001</v>
      </c>
      <c r="AF9" s="52">
        <f t="shared" si="2"/>
        <v>3159.3485000000001</v>
      </c>
      <c r="AG9" s="40">
        <f t="shared" si="7"/>
        <v>922.9</v>
      </c>
      <c r="AH9" s="52">
        <f t="shared" si="3"/>
        <v>318.82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9235.1324999999997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2780</v>
      </c>
      <c r="AR9" s="45">
        <f t="shared" ref="AR9:AR27" si="10">AC9-AE9-AG9-AJ9-AK9-AL9-AM9-AN9-AP9-AQ9</f>
        <v>379142.61749999999</v>
      </c>
      <c r="AS9" s="54">
        <f t="shared" si="4"/>
        <v>3478.1685000000002</v>
      </c>
      <c r="AT9" s="55">
        <f t="shared" si="5"/>
        <v>698.16850000000022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114070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70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270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10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137782</v>
      </c>
      <c r="AD10" s="35">
        <f>D10*1</f>
        <v>114070</v>
      </c>
      <c r="AE10" s="52">
        <f>D10*2.75%</f>
        <v>3136.9250000000002</v>
      </c>
      <c r="AF10" s="52">
        <f>AD10*0.95%</f>
        <v>1083.665</v>
      </c>
      <c r="AG10" s="40">
        <f t="shared" si="7"/>
        <v>138.32499999999999</v>
      </c>
      <c r="AH10" s="52">
        <f t="shared" si="3"/>
        <v>47.784999999999997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3149.5749999999998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804</v>
      </c>
      <c r="AR10" s="45">
        <f t="shared" si="10"/>
        <v>133702.75</v>
      </c>
      <c r="AS10" s="54">
        <f>AF10+AH10+AI10</f>
        <v>1131.45</v>
      </c>
      <c r="AT10" s="55">
        <f>AS10-AQ10-AN10</f>
        <v>327.45000000000005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118499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220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470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1490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110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2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167041</v>
      </c>
      <c r="AD11" s="35">
        <f t="shared" si="0"/>
        <v>118499</v>
      </c>
      <c r="AE11" s="52">
        <f t="shared" si="1"/>
        <v>3258.7224999999999</v>
      </c>
      <c r="AF11" s="52">
        <f t="shared" si="2"/>
        <v>1125.7404999999999</v>
      </c>
      <c r="AG11" s="40">
        <f t="shared" si="7"/>
        <v>621.5</v>
      </c>
      <c r="AH11" s="52">
        <f t="shared" si="3"/>
        <v>214.7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3318.9475000000002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931</v>
      </c>
      <c r="AR11" s="45">
        <f t="shared" si="10"/>
        <v>162229.7775</v>
      </c>
      <c r="AS11" s="54">
        <f t="shared" si="4"/>
        <v>1340.4404999999999</v>
      </c>
      <c r="AT11" s="55">
        <f t="shared" si="5"/>
        <v>409.44049999999993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134689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60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50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200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231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31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188702</v>
      </c>
      <c r="AD12" s="35">
        <f>D12*1</f>
        <v>134689</v>
      </c>
      <c r="AE12" s="52">
        <f>D12*2.75%</f>
        <v>3703.9475000000002</v>
      </c>
      <c r="AF12" s="52">
        <f>AD12*0.95%</f>
        <v>1279.5454999999999</v>
      </c>
      <c r="AG12" s="40">
        <f t="shared" si="7"/>
        <v>116.875</v>
      </c>
      <c r="AH12" s="52">
        <f t="shared" si="3"/>
        <v>40.375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3714.6725000000001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859</v>
      </c>
      <c r="AR12" s="45">
        <f t="shared" si="10"/>
        <v>184022.17749999999</v>
      </c>
      <c r="AS12" s="54">
        <f>AF12+AH12+AI12</f>
        <v>1319.9204999999999</v>
      </c>
      <c r="AT12" s="55">
        <f>AS12-AQ12-AN12</f>
        <v>460.92049999999995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111161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10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40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40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270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35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121236</v>
      </c>
      <c r="AD13" s="35">
        <f t="shared" si="0"/>
        <v>111161</v>
      </c>
      <c r="AE13" s="52">
        <f t="shared" si="1"/>
        <v>3056.9275000000002</v>
      </c>
      <c r="AF13" s="52">
        <f t="shared" si="2"/>
        <v>1056.0294999999999</v>
      </c>
      <c r="AG13" s="40">
        <f t="shared" si="7"/>
        <v>93.224999999999994</v>
      </c>
      <c r="AH13" s="52">
        <f t="shared" si="3"/>
        <v>32.204999999999998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3066.8274999999999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917</v>
      </c>
      <c r="AR13" s="45">
        <f t="shared" si="10"/>
        <v>117168.84749999999</v>
      </c>
      <c r="AS13" s="54">
        <f t="shared" si="4"/>
        <v>1088.2344999999998</v>
      </c>
      <c r="AT13" s="55">
        <f>AS13-AQ13-AN13</f>
        <v>171.2344999999998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287357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230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400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1330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158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5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38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345976</v>
      </c>
      <c r="AD14" s="35">
        <f t="shared" si="0"/>
        <v>287357</v>
      </c>
      <c r="AE14" s="52">
        <f t="shared" si="1"/>
        <v>7902.3175000000001</v>
      </c>
      <c r="AF14" s="52">
        <f t="shared" si="2"/>
        <v>2729.8914999999997</v>
      </c>
      <c r="AG14" s="40">
        <f t="shared" si="7"/>
        <v>565.67499999999995</v>
      </c>
      <c r="AH14" s="52">
        <f t="shared" si="3"/>
        <v>195.41499999999999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7956.2174999999997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2340</v>
      </c>
      <c r="AR14" s="45">
        <f>AC14-AE14-AG14-AJ14-AK14-AL14-AM14-AN14-AP14-AQ14</f>
        <v>335168.00750000001</v>
      </c>
      <c r="AS14" s="54">
        <f t="shared" si="4"/>
        <v>2925.3064999999997</v>
      </c>
      <c r="AT14" s="61">
        <f t="shared" si="5"/>
        <v>585.30649999999969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338666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230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250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500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156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38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387360</v>
      </c>
      <c r="AD15" s="35">
        <f t="shared" si="0"/>
        <v>338666</v>
      </c>
      <c r="AE15" s="52">
        <f t="shared" si="1"/>
        <v>9313.3150000000005</v>
      </c>
      <c r="AF15" s="52">
        <f t="shared" si="2"/>
        <v>3217.3269999999998</v>
      </c>
      <c r="AG15" s="40">
        <f t="shared" si="7"/>
        <v>319</v>
      </c>
      <c r="AH15" s="52">
        <f t="shared" si="3"/>
        <v>110.2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9340.2649999999994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2916</v>
      </c>
      <c r="AR15" s="45">
        <f t="shared" si="10"/>
        <v>374811.685</v>
      </c>
      <c r="AS15" s="54">
        <f>AF15+AH15+AI15</f>
        <v>3327.5269999999996</v>
      </c>
      <c r="AT15" s="55">
        <f>AS15-AQ15-AN15</f>
        <v>411.52699999999959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320628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1550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159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20</v>
      </c>
      <c r="AB16" s="35"/>
      <c r="AC16" s="39">
        <f t="shared" si="6"/>
        <v>375762</v>
      </c>
      <c r="AD16" s="35">
        <f t="shared" si="0"/>
        <v>320628</v>
      </c>
      <c r="AE16" s="52">
        <f t="shared" si="1"/>
        <v>8817.27</v>
      </c>
      <c r="AF16" s="52">
        <f t="shared" si="2"/>
        <v>3045.9659999999999</v>
      </c>
      <c r="AG16" s="40">
        <f t="shared" si="7"/>
        <v>554.67499999999995</v>
      </c>
      <c r="AH16" s="52">
        <f t="shared" si="3"/>
        <v>191.61500000000001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8874.4699999999993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3098</v>
      </c>
      <c r="AR16" s="45">
        <f>AC16-AE16-AG16-AJ16-AK16-AL16-AM16-AN16-AP16-AQ16</f>
        <v>363292.05499999999</v>
      </c>
      <c r="AS16" s="54">
        <f t="shared" si="4"/>
        <v>3237.5810000000001</v>
      </c>
      <c r="AT16" s="55">
        <f t="shared" si="5"/>
        <v>139.58100000000013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188976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130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580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1070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198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249096</v>
      </c>
      <c r="AD17" s="35">
        <f>D17*1</f>
        <v>188976</v>
      </c>
      <c r="AE17" s="52">
        <f>D17*2.75%</f>
        <v>5196.84</v>
      </c>
      <c r="AF17" s="52">
        <f>AD17*0.95%</f>
        <v>1795.2719999999999</v>
      </c>
      <c r="AG17" s="40">
        <f t="shared" si="7"/>
        <v>508.2</v>
      </c>
      <c r="AH17" s="52">
        <f t="shared" si="3"/>
        <v>175.56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5247.165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1664</v>
      </c>
      <c r="AR17" s="45">
        <f>AC17-AE17-AG17-AJ17-AK17-AL17-AM17-AN17-AP17-AQ17</f>
        <v>241726.96</v>
      </c>
      <c r="AS17" s="54">
        <f>AF17+AH17+AI17</f>
        <v>1970.8319999999999</v>
      </c>
      <c r="AT17" s="55">
        <f>AS17-AQ17-AN17</f>
        <v>306.83199999999988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190306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42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5</v>
      </c>
      <c r="AB18" s="35"/>
      <c r="AC18" s="39">
        <f t="shared" si="6"/>
        <v>207318</v>
      </c>
      <c r="AD18" s="35">
        <f>D18*1</f>
        <v>190306</v>
      </c>
      <c r="AE18" s="52">
        <f>D18*2.75%</f>
        <v>5233.415</v>
      </c>
      <c r="AF18" s="52">
        <f>AD18*0.95%</f>
        <v>1807.9069999999999</v>
      </c>
      <c r="AG18" s="40">
        <f t="shared" si="7"/>
        <v>222.2</v>
      </c>
      <c r="AH18" s="52">
        <f t="shared" si="3"/>
        <v>76.760000000000005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5252.39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3074</v>
      </c>
      <c r="AR18" s="45">
        <f t="shared" si="10"/>
        <v>198788.38499999998</v>
      </c>
      <c r="AS18" s="54">
        <f>AF18+AH18+AI18</f>
        <v>1884.6669999999999</v>
      </c>
      <c r="AT18" s="55">
        <f>AS18-AQ18-AN18</f>
        <v>-1189.3330000000001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241573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1260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421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339680</v>
      </c>
      <c r="AD19" s="35">
        <f t="shared" si="0"/>
        <v>241573</v>
      </c>
      <c r="AE19" s="52">
        <f t="shared" si="1"/>
        <v>6643.2574999999997</v>
      </c>
      <c r="AF19" s="52">
        <f t="shared" si="2"/>
        <v>2294.9434999999999</v>
      </c>
      <c r="AG19" s="40">
        <f t="shared" si="7"/>
        <v>446.6</v>
      </c>
      <c r="AH19" s="52">
        <f t="shared" si="3"/>
        <v>154.28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6688.0825000000004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4071</v>
      </c>
      <c r="AR19" s="65">
        <f>AC19-AE19-AG19-AJ19-AK19-AL19-AM19-AN19-AP19-AQ19</f>
        <v>328519.14250000002</v>
      </c>
      <c r="AS19" s="54">
        <f t="shared" si="4"/>
        <v>2449.2235000000001</v>
      </c>
      <c r="AT19" s="66">
        <f t="shared" si="5"/>
        <v>-1621.7764999999999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138259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141392</v>
      </c>
      <c r="AD20" s="35">
        <f t="shared" si="0"/>
        <v>138259</v>
      </c>
      <c r="AE20" s="52">
        <f t="shared" si="1"/>
        <v>3802.1224999999999</v>
      </c>
      <c r="AF20" s="52">
        <f t="shared" si="2"/>
        <v>1313.4604999999999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3806.2474999999999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1765</v>
      </c>
      <c r="AR20" s="65">
        <f>AC20-AE20-AG20-AJ20-AK20-AL20-AM20-AN20-AP20-AQ20</f>
        <v>135774.0025</v>
      </c>
      <c r="AS20" s="54">
        <f>AF20+AH20+AI20</f>
        <v>1331.0355</v>
      </c>
      <c r="AT20" s="66">
        <f>AS20-AQ20-AN20</f>
        <v>-433.96450000000004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109944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130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120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270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107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14</v>
      </c>
      <c r="AB21" s="35"/>
      <c r="AC21" s="39">
        <f t="shared" si="6"/>
        <v>139541</v>
      </c>
      <c r="AD21" s="35">
        <f t="shared" si="0"/>
        <v>109944</v>
      </c>
      <c r="AE21" s="52">
        <f t="shared" si="1"/>
        <v>3023.46</v>
      </c>
      <c r="AF21" s="52">
        <f t="shared" si="2"/>
        <v>1044.4680000000001</v>
      </c>
      <c r="AG21" s="40">
        <f t="shared" si="7"/>
        <v>171.32499999999999</v>
      </c>
      <c r="AH21" s="52">
        <f t="shared" si="3"/>
        <v>59.184999999999995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3037.76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836</v>
      </c>
      <c r="AR21" s="68">
        <f t="shared" si="10"/>
        <v>135510.215</v>
      </c>
      <c r="AS21" s="54">
        <f t="shared" ref="AS21:AS27" si="11">AF21+AH21+AI21</f>
        <v>1103.653</v>
      </c>
      <c r="AT21" s="66">
        <f t="shared" ref="AT21:AT27" si="12">AS21-AQ21-AN21</f>
        <v>267.65300000000002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311545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610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470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930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206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378172</v>
      </c>
      <c r="AD22" s="35">
        <f t="shared" si="0"/>
        <v>311545</v>
      </c>
      <c r="AE22" s="52">
        <f t="shared" si="1"/>
        <v>8567.4874999999993</v>
      </c>
      <c r="AF22" s="52">
        <f t="shared" si="2"/>
        <v>2959.6774999999998</v>
      </c>
      <c r="AG22" s="40">
        <f t="shared" si="7"/>
        <v>694.92499999999995</v>
      </c>
      <c r="AH22" s="52">
        <f t="shared" si="3"/>
        <v>240.065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8622.7625000000007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3251</v>
      </c>
      <c r="AR22" s="68">
        <f>AC22-AE22-AG22-AJ22-AK22-AL22-AM22-AN22-AP22-AQ22</f>
        <v>365658.58750000002</v>
      </c>
      <c r="AS22" s="54">
        <f>AF22+AH22+AI22</f>
        <v>3199.7424999999998</v>
      </c>
      <c r="AT22" s="66">
        <f>AS22-AQ22-AN22</f>
        <v>-51.257500000000164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161135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95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180190</v>
      </c>
      <c r="AD23" s="35">
        <f t="shared" si="0"/>
        <v>161135</v>
      </c>
      <c r="AE23" s="52">
        <f t="shared" si="1"/>
        <v>4431.2124999999996</v>
      </c>
      <c r="AF23" s="52">
        <f t="shared" si="2"/>
        <v>1530.7825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4431.2124999999996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1480</v>
      </c>
      <c r="AR23" s="68">
        <f>AC23-AE23-AG23-AJ23-AK23-AL23-AM23-AN23-AP23-AQ23</f>
        <v>174278.78750000001</v>
      </c>
      <c r="AS23" s="54">
        <f t="shared" si="11"/>
        <v>1530.7825</v>
      </c>
      <c r="AT23" s="66">
        <f t="shared" si="12"/>
        <v>50.782500000000027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376725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300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1210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120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1580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120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14</v>
      </c>
      <c r="AB24" s="35"/>
      <c r="AC24" s="39">
        <f t="shared" si="6"/>
        <v>435593</v>
      </c>
      <c r="AD24" s="35">
        <f t="shared" si="0"/>
        <v>376725</v>
      </c>
      <c r="AE24" s="52">
        <f t="shared" si="1"/>
        <v>10359.9375</v>
      </c>
      <c r="AF24" s="52">
        <f t="shared" si="2"/>
        <v>3578.8874999999998</v>
      </c>
      <c r="AG24" s="40">
        <f t="shared" si="7"/>
        <v>918.5</v>
      </c>
      <c r="AH24" s="52">
        <f t="shared" si="3"/>
        <v>317.3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10448.2125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2424</v>
      </c>
      <c r="AR24" s="68">
        <f t="shared" si="10"/>
        <v>421890.5625</v>
      </c>
      <c r="AS24" s="54">
        <f t="shared" si="11"/>
        <v>3896.1875</v>
      </c>
      <c r="AT24" s="66">
        <f t="shared" si="12"/>
        <v>1472.1875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150067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324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25</v>
      </c>
      <c r="AB25" s="35"/>
      <c r="AC25" s="39">
        <f t="shared" si="6"/>
        <v>232731</v>
      </c>
      <c r="AD25" s="35">
        <f t="shared" si="0"/>
        <v>150067</v>
      </c>
      <c r="AE25" s="52">
        <f t="shared" si="1"/>
        <v>4126.8424999999997</v>
      </c>
      <c r="AF25" s="52">
        <f t="shared" si="2"/>
        <v>1425.6365000000001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4162.8675000000003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1335</v>
      </c>
      <c r="AR25" s="68">
        <f t="shared" si="10"/>
        <v>226875.35750000001</v>
      </c>
      <c r="AS25" s="54">
        <f t="shared" si="11"/>
        <v>1561.6765</v>
      </c>
      <c r="AT25" s="66">
        <f t="shared" si="12"/>
        <v>226.67650000000003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169404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240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310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104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24</v>
      </c>
      <c r="AB26" s="35"/>
      <c r="AC26" s="39">
        <f t="shared" si="6"/>
        <v>205979</v>
      </c>
      <c r="AD26" s="35">
        <f t="shared" si="0"/>
        <v>169404</v>
      </c>
      <c r="AE26" s="52">
        <f t="shared" si="1"/>
        <v>4658.6099999999997</v>
      </c>
      <c r="AF26" s="52">
        <f t="shared" si="2"/>
        <v>1609.338</v>
      </c>
      <c r="AG26" s="40">
        <f t="shared" si="7"/>
        <v>323.67500000000001</v>
      </c>
      <c r="AH26" s="52">
        <f t="shared" si="3"/>
        <v>111.815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4685.5600000000004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1449</v>
      </c>
      <c r="AR26" s="68">
        <f t="shared" si="10"/>
        <v>199547.71500000003</v>
      </c>
      <c r="AS26" s="54">
        <f t="shared" si="11"/>
        <v>1721.153</v>
      </c>
      <c r="AT26" s="66">
        <f t="shared" si="12"/>
        <v>272.15300000000002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159886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100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100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177920</v>
      </c>
      <c r="AD27" s="58">
        <f t="shared" si="0"/>
        <v>159886</v>
      </c>
      <c r="AE27" s="131">
        <f t="shared" si="1"/>
        <v>4396.8649999999998</v>
      </c>
      <c r="AF27" s="131">
        <f t="shared" si="2"/>
        <v>1518.9169999999999</v>
      </c>
      <c r="AG27" s="132">
        <f t="shared" si="7"/>
        <v>107.25</v>
      </c>
      <c r="AH27" s="131">
        <f t="shared" si="3"/>
        <v>37.049999999999997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4405.1149999999998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1850</v>
      </c>
      <c r="AR27" s="137">
        <f t="shared" si="10"/>
        <v>171565.88500000001</v>
      </c>
      <c r="AS27" s="138">
        <f t="shared" si="11"/>
        <v>1555.9669999999999</v>
      </c>
      <c r="AT27" s="139">
        <f t="shared" si="12"/>
        <v>-294.03300000000013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58" t="s">
        <v>69</v>
      </c>
      <c r="B28" s="258"/>
      <c r="C28" s="258"/>
      <c r="D28" s="141">
        <f t="shared" ref="D28:K28" si="13">SUM(D7:D27)</f>
        <v>4316163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4220</v>
      </c>
      <c r="L28" s="141">
        <f t="shared" ref="L28:AT28" si="14">SUM(L7:L27)</f>
        <v>0</v>
      </c>
      <c r="M28" s="141">
        <f t="shared" si="14"/>
        <v>6730</v>
      </c>
      <c r="N28" s="141">
        <f t="shared" si="14"/>
        <v>0</v>
      </c>
      <c r="O28" s="141">
        <f t="shared" si="14"/>
        <v>530</v>
      </c>
      <c r="P28" s="141">
        <f t="shared" si="14"/>
        <v>15720</v>
      </c>
      <c r="Q28" s="141">
        <f t="shared" si="14"/>
        <v>0</v>
      </c>
      <c r="R28" s="141">
        <f t="shared" si="14"/>
        <v>0</v>
      </c>
      <c r="S28" s="141">
        <f t="shared" si="14"/>
        <v>2986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48</v>
      </c>
      <c r="AA28" s="141">
        <f t="shared" si="14"/>
        <v>321</v>
      </c>
      <c r="AB28" s="141">
        <f t="shared" si="14"/>
        <v>0</v>
      </c>
      <c r="AC28" s="141">
        <f t="shared" si="14"/>
        <v>5252029</v>
      </c>
      <c r="AD28" s="141">
        <f t="shared" si="14"/>
        <v>4316163</v>
      </c>
      <c r="AE28" s="141">
        <f t="shared" si="14"/>
        <v>118694.48250000001</v>
      </c>
      <c r="AF28" s="141">
        <f t="shared" si="14"/>
        <v>41003.548500000004</v>
      </c>
      <c r="AG28" s="141">
        <f t="shared" si="14"/>
        <v>8208.755000000001</v>
      </c>
      <c r="AH28" s="141">
        <f t="shared" si="14"/>
        <v>2830.5250000000001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119442.4825</v>
      </c>
      <c r="AP28" s="141">
        <f t="shared" si="14"/>
        <v>0</v>
      </c>
      <c r="AQ28" s="141">
        <f t="shared" si="14"/>
        <v>40956</v>
      </c>
      <c r="AR28" s="141">
        <f t="shared" si="14"/>
        <v>5084169.7624999993</v>
      </c>
      <c r="AS28" s="141">
        <f t="shared" si="14"/>
        <v>43834.073499999999</v>
      </c>
      <c r="AT28" s="141">
        <f t="shared" si="14"/>
        <v>2878.0734999999986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52" t="s">
        <v>70</v>
      </c>
      <c r="B29" s="252"/>
      <c r="C29" s="252"/>
      <c r="D29" s="168">
        <f>D4+D5-D28</f>
        <v>926274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2360</v>
      </c>
      <c r="L29" s="168">
        <f t="shared" si="15"/>
        <v>0</v>
      </c>
      <c r="M29" s="168">
        <f t="shared" si="15"/>
        <v>5340</v>
      </c>
      <c r="N29" s="168">
        <f t="shared" si="15"/>
        <v>0</v>
      </c>
      <c r="O29" s="168">
        <f t="shared" si="15"/>
        <v>580</v>
      </c>
      <c r="P29" s="168">
        <f t="shared" si="15"/>
        <v>5760</v>
      </c>
      <c r="Q29" s="168">
        <f t="shared" si="15"/>
        <v>0</v>
      </c>
      <c r="R29" s="168">
        <f t="shared" si="15"/>
        <v>0</v>
      </c>
      <c r="S29" s="168">
        <f t="shared" si="15"/>
        <v>1260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658</v>
      </c>
      <c r="AA29" s="168">
        <f t="shared" si="15"/>
        <v>421</v>
      </c>
      <c r="AB29" s="168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27.75" customHeight="1" thickBo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76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 thickBo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77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78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</row>
    <row r="4" spans="1:56">
      <c r="A4" s="242" t="s">
        <v>1</v>
      </c>
      <c r="B4" s="242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78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6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6" ht="18.75">
      <c r="A3" s="238" t="s">
        <v>79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6">
      <c r="A4" s="242" t="s">
        <v>1</v>
      </c>
      <c r="B4" s="242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2" t="s">
        <v>2</v>
      </c>
      <c r="B5" s="242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44"/>
      <c r="AW7" s="24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5" t="s">
        <v>69</v>
      </c>
      <c r="B28" s="246"/>
      <c r="C28" s="246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7" t="s">
        <v>70</v>
      </c>
      <c r="B29" s="248"/>
      <c r="C29" s="249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</row>
    <row r="2" spans="1:53" ht="7.5" hidden="1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</row>
    <row r="3" spans="1:53" ht="18.75">
      <c r="A3" s="253" t="s">
        <v>80</v>
      </c>
      <c r="B3" s="253"/>
      <c r="C3" s="253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54"/>
      <c r="AT3" s="254"/>
    </row>
    <row r="4" spans="1:53">
      <c r="A4" s="252" t="s">
        <v>1</v>
      </c>
      <c r="B4" s="252"/>
      <c r="C4" s="252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6"/>
      <c r="AV4" s="6"/>
      <c r="AW4" s="6"/>
      <c r="AX4" s="6"/>
      <c r="AY4" s="6"/>
      <c r="AZ4" s="6"/>
      <c r="BA4" s="6"/>
    </row>
    <row r="5" spans="1:53">
      <c r="A5" s="252" t="s">
        <v>2</v>
      </c>
      <c r="B5" s="252"/>
      <c r="C5" s="252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45" t="s">
        <v>69</v>
      </c>
      <c r="B28" s="246"/>
      <c r="C28" s="246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7" t="s">
        <v>70</v>
      </c>
      <c r="B29" s="248"/>
      <c r="C29" s="249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55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7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2021-02-24T11:07:00Z</cp:lastPrinted>
  <dcterms:created xsi:type="dcterms:W3CDTF">2021-02-01T09:30:48Z</dcterms:created>
  <dcterms:modified xsi:type="dcterms:W3CDTF">2021-02-24T17:07:40Z</dcterms:modified>
</cp:coreProperties>
</file>