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26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AV14" i="28"/>
  <c r="AR26" i="26"/>
  <c r="AV9" i="25" l="1"/>
  <c r="AV12"/>
  <c r="AV13"/>
  <c r="AV14"/>
  <c r="AV16"/>
  <c r="AV18"/>
  <c r="AV24"/>
  <c r="AV26"/>
  <c r="AV7"/>
  <c r="AC17" i="15"/>
  <c r="AQ7" i="31"/>
  <c r="E4" i="15"/>
  <c r="F4"/>
  <c r="G4"/>
  <c r="H4"/>
  <c r="I4"/>
  <c r="J4"/>
  <c r="E28"/>
  <c r="F28"/>
  <c r="G28"/>
  <c r="H28"/>
  <c r="I28"/>
  <c r="J28"/>
  <c r="E29"/>
  <c r="F29"/>
  <c r="G29"/>
  <c r="H29"/>
  <c r="I29"/>
  <c r="J29"/>
  <c r="K4"/>
  <c r="L4"/>
  <c r="M4"/>
  <c r="N4"/>
  <c r="O4"/>
  <c r="P4"/>
  <c r="Q4"/>
  <c r="R4"/>
  <c r="S4"/>
  <c r="T4"/>
  <c r="U4"/>
  <c r="V4"/>
  <c r="W4"/>
  <c r="X4"/>
  <c r="Y4"/>
  <c r="Z4"/>
  <c r="AA4"/>
  <c r="AQ28"/>
  <c r="AP28"/>
  <c r="AN28"/>
  <c r="AM28"/>
  <c r="AL28"/>
  <c r="AK28"/>
  <c r="AJ28"/>
  <c r="AB28"/>
  <c r="AB29" s="1"/>
  <c r="AA28"/>
  <c r="AA29" s="1"/>
  <c r="Z28"/>
  <c r="Z29" s="1"/>
  <c r="Y28"/>
  <c r="X28"/>
  <c r="W28"/>
  <c r="V28"/>
  <c r="U28"/>
  <c r="T28"/>
  <c r="S28"/>
  <c r="S29" s="1"/>
  <c r="R28"/>
  <c r="Q28"/>
  <c r="P28"/>
  <c r="P29" s="1"/>
  <c r="O28"/>
  <c r="N28"/>
  <c r="M28"/>
  <c r="L28"/>
  <c r="K28"/>
  <c r="K29" s="1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Y29"/>
  <c r="X29"/>
  <c r="W29"/>
  <c r="V29"/>
  <c r="U29"/>
  <c r="T29"/>
  <c r="R29"/>
  <c r="Q29"/>
  <c r="O29"/>
  <c r="N29"/>
  <c r="M29"/>
  <c r="L29"/>
  <c r="AS17" l="1"/>
  <c r="AT17" s="1"/>
  <c r="AG28"/>
  <c r="AI28"/>
  <c r="AE28"/>
  <c r="AC28"/>
  <c r="AR23"/>
  <c r="AS10"/>
  <c r="AT10" s="1"/>
  <c r="AR19"/>
  <c r="AS26"/>
  <c r="AT26" s="1"/>
  <c r="AR20"/>
  <c r="AR11"/>
  <c r="AS18"/>
  <c r="AT18" s="1"/>
  <c r="AR27"/>
  <c r="AS21"/>
  <c r="AT21" s="1"/>
  <c r="AD28"/>
  <c r="AH28"/>
  <c r="AS8"/>
  <c r="AT8" s="1"/>
  <c r="AR13"/>
  <c r="AS16"/>
  <c r="AT16" s="1"/>
  <c r="AR21"/>
  <c r="AS24"/>
  <c r="AT24" s="1"/>
  <c r="AR8"/>
  <c r="AR16"/>
  <c r="AS9"/>
  <c r="AT9" s="1"/>
  <c r="AR24"/>
  <c r="AF28"/>
  <c r="AO28"/>
  <c r="AR9"/>
  <c r="AS12"/>
  <c r="AT12" s="1"/>
  <c r="AS14"/>
  <c r="AT14" s="1"/>
  <c r="AS15"/>
  <c r="AT15" s="1"/>
  <c r="AR17"/>
  <c r="AS20"/>
  <c r="AT20" s="1"/>
  <c r="AS22"/>
  <c r="AT22" s="1"/>
  <c r="AS23"/>
  <c r="AT23" s="1"/>
  <c r="AR25"/>
  <c r="AS7"/>
  <c r="AR7"/>
  <c r="E4" i="7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2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5" i="31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D7"/>
  <c r="AD7" s="1"/>
  <c r="D8"/>
  <c r="AD8" s="1"/>
  <c r="AF8" s="1"/>
  <c r="D9"/>
  <c r="D10"/>
  <c r="AE10" s="1"/>
  <c r="D11"/>
  <c r="D12"/>
  <c r="AD12" s="1"/>
  <c r="AF12" s="1"/>
  <c r="D13"/>
  <c r="AE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AD23" s="1"/>
  <c r="AF23" s="1"/>
  <c r="D24"/>
  <c r="AD24" s="1"/>
  <c r="AF24" s="1"/>
  <c r="D25"/>
  <c r="AD25" s="1"/>
  <c r="AF25" s="1"/>
  <c r="D26"/>
  <c r="D27"/>
  <c r="AD27" s="1"/>
  <c r="AF27" s="1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P7"/>
  <c r="Q7"/>
  <c r="R7"/>
  <c r="S7"/>
  <c r="T7"/>
  <c r="U7"/>
  <c r="V7"/>
  <c r="W7"/>
  <c r="W28" s="1"/>
  <c r="X7"/>
  <c r="Y7"/>
  <c r="Z7"/>
  <c r="AA7"/>
  <c r="AU28"/>
  <c r="AP28"/>
  <c r="AN28"/>
  <c r="AM28"/>
  <c r="AL28"/>
  <c r="AK28"/>
  <c r="AJ28"/>
  <c r="AB28"/>
  <c r="AI27"/>
  <c r="AH23"/>
  <c r="AG23"/>
  <c r="AU28" i="3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V27" s="1"/>
  <c r="AO26"/>
  <c r="AI26"/>
  <c r="AH26"/>
  <c r="AG26"/>
  <c r="AE26"/>
  <c r="AD26"/>
  <c r="AF26" s="1"/>
  <c r="AS26" s="1"/>
  <c r="AT26" s="1"/>
  <c r="AC26"/>
  <c r="AR26" s="1"/>
  <c r="AV26" s="1"/>
  <c r="AO25"/>
  <c r="AI25"/>
  <c r="AH25"/>
  <c r="AG25"/>
  <c r="AF25"/>
  <c r="AE25"/>
  <c r="AD25"/>
  <c r="AC25"/>
  <c r="AR25" s="1"/>
  <c r="AV25" s="1"/>
  <c r="AO24"/>
  <c r="AI24"/>
  <c r="AH24"/>
  <c r="AG24"/>
  <c r="AE24"/>
  <c r="AD24"/>
  <c r="AF24" s="1"/>
  <c r="AS24" s="1"/>
  <c r="AT24" s="1"/>
  <c r="AC24"/>
  <c r="AR24" s="1"/>
  <c r="AV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R21" s="1"/>
  <c r="AV21" s="1"/>
  <c r="AO20"/>
  <c r="AI20"/>
  <c r="AH20"/>
  <c r="AG20"/>
  <c r="AF20"/>
  <c r="AS20" s="1"/>
  <c r="AT20" s="1"/>
  <c r="AE20"/>
  <c r="AD20"/>
  <c r="AC20"/>
  <c r="AR20" s="1"/>
  <c r="AV20" s="1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F17"/>
  <c r="AE17"/>
  <c r="AD17"/>
  <c r="AC17"/>
  <c r="AR17" s="1"/>
  <c r="AV17" s="1"/>
  <c r="AO16"/>
  <c r="AI16"/>
  <c r="AH16"/>
  <c r="AG16"/>
  <c r="AE16"/>
  <c r="AD16"/>
  <c r="AF16" s="1"/>
  <c r="AC16"/>
  <c r="AR16" s="1"/>
  <c r="AV16" s="1"/>
  <c r="AO15"/>
  <c r="AI15"/>
  <c r="AH15"/>
  <c r="AG15"/>
  <c r="AE15"/>
  <c r="AD15"/>
  <c r="AF15" s="1"/>
  <c r="AC15"/>
  <c r="AR15" s="1"/>
  <c r="AV15" s="1"/>
  <c r="AO14"/>
  <c r="AI14"/>
  <c r="AH14"/>
  <c r="AG14"/>
  <c r="AE14"/>
  <c r="AD14"/>
  <c r="AF14" s="1"/>
  <c r="AC14"/>
  <c r="AO13"/>
  <c r="AI13"/>
  <c r="AH13"/>
  <c r="AG13"/>
  <c r="AF13"/>
  <c r="AS13" s="1"/>
  <c r="AT13" s="1"/>
  <c r="AE13"/>
  <c r="AD13"/>
  <c r="AC13"/>
  <c r="AR13" s="1"/>
  <c r="AV13" s="1"/>
  <c r="AO12"/>
  <c r="AI12"/>
  <c r="AH12"/>
  <c r="AG12"/>
  <c r="AF12"/>
  <c r="AS12" s="1"/>
  <c r="AT12" s="1"/>
  <c r="AE12"/>
  <c r="AD12"/>
  <c r="AC12"/>
  <c r="AR12" s="1"/>
  <c r="AV12" s="1"/>
  <c r="AO11"/>
  <c r="AI11"/>
  <c r="AH11"/>
  <c r="AG11"/>
  <c r="AF11"/>
  <c r="AS11" s="1"/>
  <c r="AT11" s="1"/>
  <c r="AE11"/>
  <c r="AD11"/>
  <c r="AC11"/>
  <c r="AR11" s="1"/>
  <c r="AV11" s="1"/>
  <c r="AO10"/>
  <c r="AI10"/>
  <c r="AH10"/>
  <c r="AG10"/>
  <c r="AF10"/>
  <c r="AS10" s="1"/>
  <c r="AT10" s="1"/>
  <c r="AE10"/>
  <c r="AD10"/>
  <c r="AC10"/>
  <c r="AO9"/>
  <c r="AI9"/>
  <c r="AH9"/>
  <c r="AG9"/>
  <c r="AE9"/>
  <c r="AD9"/>
  <c r="AF9" s="1"/>
  <c r="AC9"/>
  <c r="AR9" s="1"/>
  <c r="AV9" s="1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U28" i="2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E14"/>
  <c r="AD14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F11"/>
  <c r="AE11"/>
  <c r="AD11"/>
  <c r="AC11"/>
  <c r="AO10"/>
  <c r="AI10"/>
  <c r="AH10"/>
  <c r="AG10"/>
  <c r="AF10"/>
  <c r="AS10" s="1"/>
  <c r="AT10" s="1"/>
  <c r="AE10"/>
  <c r="AD10"/>
  <c r="AC10"/>
  <c r="AO9"/>
  <c r="AI9"/>
  <c r="AH9"/>
  <c r="AG9"/>
  <c r="AF9"/>
  <c r="AS9" s="1"/>
  <c r="AT9" s="1"/>
  <c r="AE9"/>
  <c r="AD9"/>
  <c r="AC9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U28" i="2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F25"/>
  <c r="AS25" s="1"/>
  <c r="AT25" s="1"/>
  <c r="AE25"/>
  <c r="AD25"/>
  <c r="AC25"/>
  <c r="AR25" s="1"/>
  <c r="AV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V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C11"/>
  <c r="AO10"/>
  <c r="AI10"/>
  <c r="AH10"/>
  <c r="AG10"/>
  <c r="AF10"/>
  <c r="AE10"/>
  <c r="AD10"/>
  <c r="AC10"/>
  <c r="AR10" s="1"/>
  <c r="AV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V8" s="1"/>
  <c r="AO7"/>
  <c r="AI7"/>
  <c r="AH7"/>
  <c r="AG7"/>
  <c r="AE7"/>
  <c r="AD7"/>
  <c r="AF7" s="1"/>
  <c r="AC7"/>
  <c r="AQ28" i="24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F25"/>
  <c r="AE25"/>
  <c r="AD25"/>
  <c r="AC25"/>
  <c r="AR25" s="1"/>
  <c r="AO24"/>
  <c r="AI24"/>
  <c r="AH24"/>
  <c r="AG24"/>
  <c r="AF24"/>
  <c r="AE24"/>
  <c r="AD24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F18"/>
  <c r="AE18"/>
  <c r="AD18"/>
  <c r="AC18"/>
  <c r="AR18" s="1"/>
  <c r="AO17"/>
  <c r="AI17"/>
  <c r="AH17"/>
  <c r="AG17"/>
  <c r="AE17"/>
  <c r="AD17"/>
  <c r="AF17" s="1"/>
  <c r="AC17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C12"/>
  <c r="AO11"/>
  <c r="AI11"/>
  <c r="AH11"/>
  <c r="AG11"/>
  <c r="AF11"/>
  <c r="AE11"/>
  <c r="AD11"/>
  <c r="AC11"/>
  <c r="AO10"/>
  <c r="AI10"/>
  <c r="AH10"/>
  <c r="AG10"/>
  <c r="AF10"/>
  <c r="AS10" s="1"/>
  <c r="AT10" s="1"/>
  <c r="AE10"/>
  <c r="AD10"/>
  <c r="AC10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R8" s="1"/>
  <c r="AO7"/>
  <c r="AI7"/>
  <c r="AH7"/>
  <c r="AG7"/>
  <c r="AF7"/>
  <c r="AE7"/>
  <c r="AD7"/>
  <c r="AC7"/>
  <c r="AQ28" i="23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F26"/>
  <c r="AE26"/>
  <c r="AD26"/>
  <c r="AC26"/>
  <c r="AO25"/>
  <c r="AI25"/>
  <c r="AH25"/>
  <c r="AG25"/>
  <c r="AF25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C22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E11"/>
  <c r="AD11"/>
  <c r="AC11"/>
  <c r="AR11" s="1"/>
  <c r="AO10"/>
  <c r="AI10"/>
  <c r="AH10"/>
  <c r="AG10"/>
  <c r="AF10"/>
  <c r="AS10" s="1"/>
  <c r="AT10" s="1"/>
  <c r="AE10"/>
  <c r="AD10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S7" s="1"/>
  <c r="AC7"/>
  <c r="AQ28" i="22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F26"/>
  <c r="AE26"/>
  <c r="AD26"/>
  <c r="AC26"/>
  <c r="AO25"/>
  <c r="AI25"/>
  <c r="AH25"/>
  <c r="AG25"/>
  <c r="AF25"/>
  <c r="AS25" s="1"/>
  <c r="AT25" s="1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E18"/>
  <c r="AD18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F15"/>
  <c r="AS15" s="1"/>
  <c r="AT15" s="1"/>
  <c r="AE15"/>
  <c r="AD15"/>
  <c r="AC15"/>
  <c r="AO14"/>
  <c r="AI14"/>
  <c r="AH14"/>
  <c r="AG14"/>
  <c r="AF14"/>
  <c r="AS14" s="1"/>
  <c r="AT14" s="1"/>
  <c r="AE14"/>
  <c r="AD14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C8"/>
  <c r="AO7"/>
  <c r="AI7"/>
  <c r="AH7"/>
  <c r="AG7"/>
  <c r="AF7"/>
  <c r="AE7"/>
  <c r="AD7"/>
  <c r="AC7"/>
  <c r="AQ28" i="2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H28" s="1"/>
  <c r="AG7"/>
  <c r="AG28" s="1"/>
  <c r="AE7"/>
  <c r="AD7"/>
  <c r="AC7"/>
  <c r="AU28" i="2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1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O19"/>
  <c r="AI19"/>
  <c r="AH19"/>
  <c r="AG19"/>
  <c r="AF19"/>
  <c r="AE19"/>
  <c r="AD19"/>
  <c r="AC19"/>
  <c r="AR19" s="1"/>
  <c r="AO18"/>
  <c r="AI18"/>
  <c r="AH18"/>
  <c r="AG18"/>
  <c r="AF18"/>
  <c r="AE18"/>
  <c r="AD18"/>
  <c r="AC18"/>
  <c r="AR18" s="1"/>
  <c r="AO17"/>
  <c r="AI17"/>
  <c r="AH17"/>
  <c r="AG17"/>
  <c r="AF17"/>
  <c r="AS17" s="1"/>
  <c r="AT17" s="1"/>
  <c r="AE17"/>
  <c r="AD17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E15"/>
  <c r="AD15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E9"/>
  <c r="AD9"/>
  <c r="AC9"/>
  <c r="AR9" s="1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S7" s="1"/>
  <c r="AC7"/>
  <c r="AQ28" i="1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E7"/>
  <c r="AD7"/>
  <c r="AC7"/>
  <c r="AQ28" i="17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F20"/>
  <c r="AS20" s="1"/>
  <c r="AT20" s="1"/>
  <c r="AE20"/>
  <c r="AD20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F15"/>
  <c r="AE15"/>
  <c r="AD15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G7"/>
  <c r="AE7"/>
  <c r="AD7"/>
  <c r="AF7" s="1"/>
  <c r="AC7"/>
  <c r="AQ28" i="16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F27"/>
  <c r="AS27" s="1"/>
  <c r="AT27" s="1"/>
  <c r="AE27"/>
  <c r="AD27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F20"/>
  <c r="AS20" s="1"/>
  <c r="AT20" s="1"/>
  <c r="AE20"/>
  <c r="AD20"/>
  <c r="AC20"/>
  <c r="AO19"/>
  <c r="AI19"/>
  <c r="AH19"/>
  <c r="AG19"/>
  <c r="AF19"/>
  <c r="AE19"/>
  <c r="AD19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F8"/>
  <c r="AS8" s="1"/>
  <c r="AT8" s="1"/>
  <c r="AE8"/>
  <c r="AD8"/>
  <c r="AC8"/>
  <c r="AR8" s="1"/>
  <c r="AO7"/>
  <c r="AI7"/>
  <c r="AH7"/>
  <c r="AG7"/>
  <c r="AF7"/>
  <c r="AS7" s="1"/>
  <c r="AE7"/>
  <c r="AD7"/>
  <c r="AC7"/>
  <c r="AQ28" i="14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F12"/>
  <c r="AE12"/>
  <c r="AD12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E7"/>
  <c r="AD7"/>
  <c r="AC7"/>
  <c r="AU28" i="1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Q28" i="1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E16"/>
  <c r="AD16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10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AA4" i="8" s="1"/>
  <c r="Z28" i="7"/>
  <c r="Z29" s="1"/>
  <c r="Z4" i="8" s="1"/>
  <c r="Y28" i="7"/>
  <c r="Y29" s="1"/>
  <c r="Y4" i="8" s="1"/>
  <c r="X28" i="7"/>
  <c r="X29" s="1"/>
  <c r="X4" i="8" s="1"/>
  <c r="W28" i="7"/>
  <c r="W29" s="1"/>
  <c r="W4" i="8" s="1"/>
  <c r="V28" i="7"/>
  <c r="V29" s="1"/>
  <c r="V4" i="8" s="1"/>
  <c r="U28" i="7"/>
  <c r="U29" s="1"/>
  <c r="U4" i="8" s="1"/>
  <c r="T28" i="7"/>
  <c r="T29" s="1"/>
  <c r="T4" i="8" s="1"/>
  <c r="S28" i="7"/>
  <c r="S29" s="1"/>
  <c r="S4" i="8" s="1"/>
  <c r="R28" i="7"/>
  <c r="R29" s="1"/>
  <c r="R4" i="8" s="1"/>
  <c r="Q28" i="7"/>
  <c r="Q29" s="1"/>
  <c r="Q4" i="8" s="1"/>
  <c r="P28" i="7"/>
  <c r="P29" s="1"/>
  <c r="P4" i="8" s="1"/>
  <c r="O28" i="7"/>
  <c r="O29" s="1"/>
  <c r="O4" i="8" s="1"/>
  <c r="N28" i="7"/>
  <c r="N29" s="1"/>
  <c r="N4" i="8" s="1"/>
  <c r="M28" i="7"/>
  <c r="M29" s="1"/>
  <c r="M4" i="8" s="1"/>
  <c r="L28" i="7"/>
  <c r="L29" s="1"/>
  <c r="L4" i="8" s="1"/>
  <c r="K28" i="7"/>
  <c r="K29" s="1"/>
  <c r="K4" i="8" s="1"/>
  <c r="J28" i="7"/>
  <c r="J29" s="1"/>
  <c r="J4" i="8" s="1"/>
  <c r="I28" i="7"/>
  <c r="I29" s="1"/>
  <c r="I4" i="8" s="1"/>
  <c r="H28" i="7"/>
  <c r="H29" s="1"/>
  <c r="H4" i="8" s="1"/>
  <c r="G28" i="7"/>
  <c r="G29" s="1"/>
  <c r="G4" i="8" s="1"/>
  <c r="F28" i="7"/>
  <c r="F29" s="1"/>
  <c r="F4" i="8" s="1"/>
  <c r="E28" i="7"/>
  <c r="E29" s="1"/>
  <c r="E4" i="8" s="1"/>
  <c r="D28" i="7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R22" i="28" l="1"/>
  <c r="AV22" s="1"/>
  <c r="AS8"/>
  <c r="AT8" s="1"/>
  <c r="AR8"/>
  <c r="AV8" s="1"/>
  <c r="AR19"/>
  <c r="AV19" s="1"/>
  <c r="AR23"/>
  <c r="AV23" s="1"/>
  <c r="AS25"/>
  <c r="AT25" s="1"/>
  <c r="AS16"/>
  <c r="AT16" s="1"/>
  <c r="AR10"/>
  <c r="AV10" s="1"/>
  <c r="AG28"/>
  <c r="AS15"/>
  <c r="AT15" s="1"/>
  <c r="AS18"/>
  <c r="AT18" s="1"/>
  <c r="AE28"/>
  <c r="AR18"/>
  <c r="AV18" s="1"/>
  <c r="AD28"/>
  <c r="AO28"/>
  <c r="AH28"/>
  <c r="AS9"/>
  <c r="AT9" s="1"/>
  <c r="AC28"/>
  <c r="AS17"/>
  <c r="AT17" s="1"/>
  <c r="AS14"/>
  <c r="AT14" s="1"/>
  <c r="AI28"/>
  <c r="AR14"/>
  <c r="AS8" i="26"/>
  <c r="AT8" s="1"/>
  <c r="AR8"/>
  <c r="AS21"/>
  <c r="AT21" s="1"/>
  <c r="AR21"/>
  <c r="AR15"/>
  <c r="AR20"/>
  <c r="AR10"/>
  <c r="AS17"/>
  <c r="AT17" s="1"/>
  <c r="AR17"/>
  <c r="AR13"/>
  <c r="AD28"/>
  <c r="AI28"/>
  <c r="AS18"/>
  <c r="AT18" s="1"/>
  <c r="AR18"/>
  <c r="AS14"/>
  <c r="AT14" s="1"/>
  <c r="AR12"/>
  <c r="AS19"/>
  <c r="AT19" s="1"/>
  <c r="AR19"/>
  <c r="AR23"/>
  <c r="AH28"/>
  <c r="AS16"/>
  <c r="AT16" s="1"/>
  <c r="AS11"/>
  <c r="AT11" s="1"/>
  <c r="AG28"/>
  <c r="AR11"/>
  <c r="AE28"/>
  <c r="AC28"/>
  <c r="AO28"/>
  <c r="AR9"/>
  <c r="AS11" i="25"/>
  <c r="AT11" s="1"/>
  <c r="AR27"/>
  <c r="AV27" s="1"/>
  <c r="AR23"/>
  <c r="AV23" s="1"/>
  <c r="AS10"/>
  <c r="AT10" s="1"/>
  <c r="AS22"/>
  <c r="AT22" s="1"/>
  <c r="AR22"/>
  <c r="AV22" s="1"/>
  <c r="AS15"/>
  <c r="AT15" s="1"/>
  <c r="AR15"/>
  <c r="AV15" s="1"/>
  <c r="AS21"/>
  <c r="AT21" s="1"/>
  <c r="AR21"/>
  <c r="AV21" s="1"/>
  <c r="AR20"/>
  <c r="AV20" s="1"/>
  <c r="AS17"/>
  <c r="AT17" s="1"/>
  <c r="AR17"/>
  <c r="AV17" s="1"/>
  <c r="AS26"/>
  <c r="AT26" s="1"/>
  <c r="AS7"/>
  <c r="AT7" s="1"/>
  <c r="AR16"/>
  <c r="AG28"/>
  <c r="AC28"/>
  <c r="AR11"/>
  <c r="AV11" s="1"/>
  <c r="AD28"/>
  <c r="AI28"/>
  <c r="AS14"/>
  <c r="AT14" s="1"/>
  <c r="AO28"/>
  <c r="AH28"/>
  <c r="AE28"/>
  <c r="AR14"/>
  <c r="AR13" i="24"/>
  <c r="AS25"/>
  <c r="AT25" s="1"/>
  <c r="AS7"/>
  <c r="AT7" s="1"/>
  <c r="AS18"/>
  <c r="AT18" s="1"/>
  <c r="AI28"/>
  <c r="AS19"/>
  <c r="AT19" s="1"/>
  <c r="AG12" i="31"/>
  <c r="AS12" i="24"/>
  <c r="AT12" s="1"/>
  <c r="AR12"/>
  <c r="AR26"/>
  <c r="AS17"/>
  <c r="AT17" s="1"/>
  <c r="AR17"/>
  <c r="AR10"/>
  <c r="AS21"/>
  <c r="AT21" s="1"/>
  <c r="AR23"/>
  <c r="AD28"/>
  <c r="AG28"/>
  <c r="AC28"/>
  <c r="AS24"/>
  <c r="AT24" s="1"/>
  <c r="AR24"/>
  <c r="AS9"/>
  <c r="AT9" s="1"/>
  <c r="AR9"/>
  <c r="AS11"/>
  <c r="AT11" s="1"/>
  <c r="AR11"/>
  <c r="AH28"/>
  <c r="AS15"/>
  <c r="AT15" s="1"/>
  <c r="AO28"/>
  <c r="AE28"/>
  <c r="AR14"/>
  <c r="AR25" i="23"/>
  <c r="AH13" i="31"/>
  <c r="AS13" i="23"/>
  <c r="AT13" s="1"/>
  <c r="AR13"/>
  <c r="AR8"/>
  <c r="AS22"/>
  <c r="AT22" s="1"/>
  <c r="AR22"/>
  <c r="AS15"/>
  <c r="AT15" s="1"/>
  <c r="AR15"/>
  <c r="AS26"/>
  <c r="AT26" s="1"/>
  <c r="AR26"/>
  <c r="AS25"/>
  <c r="AT25" s="1"/>
  <c r="AR27"/>
  <c r="AR17"/>
  <c r="AI28"/>
  <c r="AS16"/>
  <c r="AT16" s="1"/>
  <c r="AR10"/>
  <c r="AD28"/>
  <c r="AR9"/>
  <c r="AE28"/>
  <c r="AR24"/>
  <c r="AH28"/>
  <c r="AS11"/>
  <c r="AT11" s="1"/>
  <c r="AC28"/>
  <c r="AG28"/>
  <c r="AO28"/>
  <c r="AR25" i="22"/>
  <c r="AS8"/>
  <c r="AT8" s="1"/>
  <c r="AR8"/>
  <c r="AR27"/>
  <c r="AR24"/>
  <c r="AS26"/>
  <c r="AT26" s="1"/>
  <c r="AR26"/>
  <c r="AS18"/>
  <c r="AT18" s="1"/>
  <c r="AR18"/>
  <c r="AS17"/>
  <c r="AT17" s="1"/>
  <c r="AR17"/>
  <c r="AD28"/>
  <c r="AR15"/>
  <c r="AS10"/>
  <c r="AT10" s="1"/>
  <c r="AH28"/>
  <c r="AS21"/>
  <c r="AT21" s="1"/>
  <c r="AO28"/>
  <c r="AS9"/>
  <c r="AT9" s="1"/>
  <c r="AG28"/>
  <c r="AR9"/>
  <c r="AC28"/>
  <c r="AS7"/>
  <c r="AT7" s="1"/>
  <c r="AS16"/>
  <c r="AT16" s="1"/>
  <c r="AR16"/>
  <c r="AI28"/>
  <c r="AR14"/>
  <c r="AE28"/>
  <c r="AR11"/>
  <c r="AS15" i="21"/>
  <c r="AT15" s="1"/>
  <c r="AR17"/>
  <c r="AR19"/>
  <c r="AR12"/>
  <c r="AO28"/>
  <c r="AI28"/>
  <c r="AD28"/>
  <c r="AR24"/>
  <c r="AF7"/>
  <c r="AS7" s="1"/>
  <c r="AS28" s="1"/>
  <c r="AC28"/>
  <c r="AE28"/>
  <c r="AR8" i="19"/>
  <c r="AR22"/>
  <c r="AS19"/>
  <c r="AT19" s="1"/>
  <c r="AR17"/>
  <c r="AR13"/>
  <c r="AS18"/>
  <c r="AT18" s="1"/>
  <c r="AS9"/>
  <c r="AT9" s="1"/>
  <c r="AR21"/>
  <c r="AR20"/>
  <c r="AR10"/>
  <c r="AS15"/>
  <c r="AT15" s="1"/>
  <c r="AR15"/>
  <c r="AH25" i="31"/>
  <c r="AG25"/>
  <c r="AS25" i="19"/>
  <c r="AT25" s="1"/>
  <c r="AH28"/>
  <c r="AG28"/>
  <c r="AR25"/>
  <c r="AI28"/>
  <c r="AC28"/>
  <c r="AO28"/>
  <c r="AR26"/>
  <c r="AE28"/>
  <c r="AD28"/>
  <c r="AR11"/>
  <c r="AR14" i="18"/>
  <c r="AR8"/>
  <c r="AS9"/>
  <c r="AT9" s="1"/>
  <c r="AR12"/>
  <c r="AS22"/>
  <c r="AT22" s="1"/>
  <c r="AS27"/>
  <c r="AT27" s="1"/>
  <c r="AI13" i="31"/>
  <c r="AR10" i="18"/>
  <c r="AS17"/>
  <c r="AT17" s="1"/>
  <c r="AR20"/>
  <c r="AI24" i="31"/>
  <c r="AG27"/>
  <c r="AR22" i="18"/>
  <c r="AR23"/>
  <c r="AR17"/>
  <c r="AS7"/>
  <c r="AR25"/>
  <c r="AS15"/>
  <c r="AT15" s="1"/>
  <c r="AR15"/>
  <c r="AS16"/>
  <c r="AT16" s="1"/>
  <c r="AR16"/>
  <c r="AD28"/>
  <c r="AS19"/>
  <c r="AT19" s="1"/>
  <c r="AR19"/>
  <c r="AR21"/>
  <c r="AS21"/>
  <c r="AT21" s="1"/>
  <c r="AG28"/>
  <c r="AS26"/>
  <c r="AT26" s="1"/>
  <c r="AR26"/>
  <c r="AH28"/>
  <c r="AS11"/>
  <c r="AT11" s="1"/>
  <c r="AR11"/>
  <c r="AR18"/>
  <c r="AI28"/>
  <c r="AS24"/>
  <c r="AT24" s="1"/>
  <c r="AC28"/>
  <c r="AO28"/>
  <c r="AR24"/>
  <c r="AE28"/>
  <c r="AR25" i="17"/>
  <c r="AS22"/>
  <c r="AT22" s="1"/>
  <c r="AH28"/>
  <c r="AS9"/>
  <c r="AT9" s="1"/>
  <c r="AS18"/>
  <c r="AT18" s="1"/>
  <c r="AR18"/>
  <c r="AS7"/>
  <c r="AT7" s="1"/>
  <c r="AR20"/>
  <c r="AR21"/>
  <c r="AS14"/>
  <c r="AT14" s="1"/>
  <c r="AR14"/>
  <c r="AR24"/>
  <c r="AG28"/>
  <c r="AS16"/>
  <c r="AT16" s="1"/>
  <c r="AD28"/>
  <c r="AO28"/>
  <c r="AR16"/>
  <c r="AI28"/>
  <c r="AS15"/>
  <c r="AT15" s="1"/>
  <c r="AC28"/>
  <c r="AE28"/>
  <c r="AS13" i="16"/>
  <c r="AT13" s="1"/>
  <c r="AR13"/>
  <c r="AS15"/>
  <c r="AT15" s="1"/>
  <c r="AR27"/>
  <c r="AR17"/>
  <c r="AS19"/>
  <c r="AT19" s="1"/>
  <c r="AS26"/>
  <c r="AT26" s="1"/>
  <c r="AR26"/>
  <c r="AS9"/>
  <c r="AT9" s="1"/>
  <c r="AR9"/>
  <c r="AS21"/>
  <c r="AT21" s="1"/>
  <c r="AO28"/>
  <c r="AS14"/>
  <c r="AT14" s="1"/>
  <c r="AR14"/>
  <c r="AR20"/>
  <c r="AI28"/>
  <c r="AH28"/>
  <c r="AS16"/>
  <c r="AT16" s="1"/>
  <c r="AG28"/>
  <c r="AR16"/>
  <c r="AC28"/>
  <c r="AR18"/>
  <c r="AR25"/>
  <c r="AE28"/>
  <c r="AD28"/>
  <c r="AR24"/>
  <c r="AH27" i="31"/>
  <c r="AS27" s="1"/>
  <c r="AT27" s="1"/>
  <c r="AR28" i="15"/>
  <c r="AS28"/>
  <c r="AT7"/>
  <c r="AT28" s="1"/>
  <c r="AR13" i="14"/>
  <c r="AR12"/>
  <c r="AR25"/>
  <c r="AS22"/>
  <c r="AT22" s="1"/>
  <c r="AR21"/>
  <c r="AR24"/>
  <c r="AH14" i="31"/>
  <c r="AE28" i="14"/>
  <c r="AR14"/>
  <c r="AR8"/>
  <c r="AR9"/>
  <c r="AR10"/>
  <c r="AS19"/>
  <c r="AT19" s="1"/>
  <c r="AI26" i="31"/>
  <c r="AR18" i="14"/>
  <c r="AS23"/>
  <c r="AT23" s="1"/>
  <c r="AD28"/>
  <c r="AI28"/>
  <c r="AS12"/>
  <c r="AT12" s="1"/>
  <c r="AS13"/>
  <c r="AT13" s="1"/>
  <c r="AS14"/>
  <c r="AT14" s="1"/>
  <c r="AS15"/>
  <c r="AT15" s="1"/>
  <c r="AS16"/>
  <c r="AT16" s="1"/>
  <c r="AS17"/>
  <c r="AT17" s="1"/>
  <c r="AS18"/>
  <c r="AT18" s="1"/>
  <c r="AR23"/>
  <c r="AC28"/>
  <c r="G28" i="31"/>
  <c r="AH26"/>
  <c r="AI19"/>
  <c r="W29"/>
  <c r="G29"/>
  <c r="AF7" i="14"/>
  <c r="AS7" s="1"/>
  <c r="AG28"/>
  <c r="AH28"/>
  <c r="AS11"/>
  <c r="AT11" s="1"/>
  <c r="AR11"/>
  <c r="AO28"/>
  <c r="AS17" i="12"/>
  <c r="AT17" s="1"/>
  <c r="AR27"/>
  <c r="AS21"/>
  <c r="AT21" s="1"/>
  <c r="AR21"/>
  <c r="AR13"/>
  <c r="AR12"/>
  <c r="AS18"/>
  <c r="AT18" s="1"/>
  <c r="AR18"/>
  <c r="AS23"/>
  <c r="AT23" s="1"/>
  <c r="AS24"/>
  <c r="AT24" s="1"/>
  <c r="AR24"/>
  <c r="AS9"/>
  <c r="AT9" s="1"/>
  <c r="AR9"/>
  <c r="AS16"/>
  <c r="AT16" s="1"/>
  <c r="AR16"/>
  <c r="AI28"/>
  <c r="O28" i="31"/>
  <c r="O29" s="1"/>
  <c r="AG8"/>
  <c r="AS8" i="12"/>
  <c r="AT8" s="1"/>
  <c r="AR8"/>
  <c r="AE28"/>
  <c r="AO28"/>
  <c r="AC28"/>
  <c r="AH11" i="31"/>
  <c r="AH28" i="12"/>
  <c r="AS11"/>
  <c r="AT11" s="1"/>
  <c r="AG28"/>
  <c r="AR11"/>
  <c r="AD28"/>
  <c r="AR26"/>
  <c r="AR12" i="11"/>
  <c r="AR26"/>
  <c r="AR23"/>
  <c r="AC23" i="31"/>
  <c r="AS10" i="11"/>
  <c r="AT10" s="1"/>
  <c r="AS20"/>
  <c r="AT20" s="1"/>
  <c r="AS15"/>
  <c r="AT15" s="1"/>
  <c r="AR15"/>
  <c r="AR27"/>
  <c r="AR19"/>
  <c r="AS22"/>
  <c r="AT22" s="1"/>
  <c r="AH28"/>
  <c r="AR22"/>
  <c r="AS21"/>
  <c r="AT21" s="1"/>
  <c r="AR21"/>
  <c r="AD21" i="31"/>
  <c r="AF21" s="1"/>
  <c r="AI28" i="11"/>
  <c r="AS18"/>
  <c r="AT18" s="1"/>
  <c r="AD28"/>
  <c r="AR18"/>
  <c r="AR8"/>
  <c r="AS14"/>
  <c r="AT14" s="1"/>
  <c r="AS16"/>
  <c r="AT16" s="1"/>
  <c r="AR16"/>
  <c r="AC28"/>
  <c r="AR9"/>
  <c r="AE28"/>
  <c r="AS24"/>
  <c r="AT24" s="1"/>
  <c r="AE24" i="31"/>
  <c r="AI23"/>
  <c r="AS23" s="1"/>
  <c r="AT23" s="1"/>
  <c r="AS10" i="10"/>
  <c r="AT10" s="1"/>
  <c r="AR10"/>
  <c r="AD13" i="31"/>
  <c r="AF13" s="1"/>
  <c r="AR18" i="10"/>
  <c r="AG26" i="31"/>
  <c r="AS26" i="10"/>
  <c r="AT26" s="1"/>
  <c r="AS11"/>
  <c r="AT11" s="1"/>
  <c r="AR11"/>
  <c r="AH28"/>
  <c r="AS8"/>
  <c r="AT8" s="1"/>
  <c r="AS13"/>
  <c r="AT13" s="1"/>
  <c r="AS15"/>
  <c r="AT15" s="1"/>
  <c r="AR17"/>
  <c r="AS20"/>
  <c r="AT20" s="1"/>
  <c r="AS22"/>
  <c r="AT22" s="1"/>
  <c r="AC13" i="31"/>
  <c r="AI14"/>
  <c r="AR12" i="10"/>
  <c r="AS23"/>
  <c r="AT23" s="1"/>
  <c r="AO11" i="31"/>
  <c r="AR13" i="10"/>
  <c r="AR14"/>
  <c r="AR15"/>
  <c r="AR16"/>
  <c r="AS17"/>
  <c r="AT17" s="1"/>
  <c r="AR22"/>
  <c r="AI12" i="31"/>
  <c r="AI25"/>
  <c r="AS25" s="1"/>
  <c r="AT25" s="1"/>
  <c r="AR27" i="10"/>
  <c r="AS19"/>
  <c r="AT19" s="1"/>
  <c r="AR19"/>
  <c r="AS14"/>
  <c r="AT14" s="1"/>
  <c r="AI21" i="31"/>
  <c r="AS21" i="10"/>
  <c r="AT21" s="1"/>
  <c r="AR21"/>
  <c r="AR23"/>
  <c r="AI28"/>
  <c r="AS16"/>
  <c r="AT16" s="1"/>
  <c r="AC28"/>
  <c r="AD28"/>
  <c r="G29" i="8"/>
  <c r="G4" i="9" s="1"/>
  <c r="K29" i="8"/>
  <c r="K4" i="9" s="1"/>
  <c r="O29" i="8"/>
  <c r="O4" i="9" s="1"/>
  <c r="S29" i="8"/>
  <c r="S4" i="9" s="1"/>
  <c r="S29" s="1"/>
  <c r="S4" i="10" s="1"/>
  <c r="S29" s="1"/>
  <c r="S4" i="11" s="1"/>
  <c r="S29" s="1"/>
  <c r="S4" i="12" s="1"/>
  <c r="S29" s="1"/>
  <c r="S4" i="13" s="1"/>
  <c r="S29" s="1"/>
  <c r="S4" i="14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8"/>
  <c r="W4" i="9" s="1"/>
  <c r="AA29" i="8"/>
  <c r="AA4" i="9" s="1"/>
  <c r="F29" i="8"/>
  <c r="F4" i="9" s="1"/>
  <c r="J29" i="8"/>
  <c r="J4" i="9" s="1"/>
  <c r="N29" i="8"/>
  <c r="N4" i="9" s="1"/>
  <c r="R29" i="8"/>
  <c r="R4" i="9" s="1"/>
  <c r="V29" i="8"/>
  <c r="V4" i="9" s="1"/>
  <c r="Z29" i="8"/>
  <c r="Z4" i="9" s="1"/>
  <c r="E29" i="8"/>
  <c r="E4" i="9" s="1"/>
  <c r="I29" i="8"/>
  <c r="I4" i="9" s="1"/>
  <c r="M29" i="8"/>
  <c r="M4" i="9" s="1"/>
  <c r="Q29" i="8"/>
  <c r="Q4" i="9" s="1"/>
  <c r="U29" i="8"/>
  <c r="U4" i="9" s="1"/>
  <c r="Y29" i="8"/>
  <c r="Y4" i="9" s="1"/>
  <c r="H29" i="8"/>
  <c r="H4" i="9" s="1"/>
  <c r="L29" i="8"/>
  <c r="L4" i="9" s="1"/>
  <c r="P29" i="8"/>
  <c r="P4" i="9" s="1"/>
  <c r="T29" i="8"/>
  <c r="T4" i="9" s="1"/>
  <c r="X29" i="8"/>
  <c r="X4" i="9" s="1"/>
  <c r="L29" i="10"/>
  <c r="L4" i="11" s="1"/>
  <c r="L29" s="1"/>
  <c r="L4" i="12" s="1"/>
  <c r="L29" s="1"/>
  <c r="L4" i="13" s="1"/>
  <c r="L29" s="1"/>
  <c r="L4" i="14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0" s="1"/>
  <c r="L29" s="1"/>
  <c r="D29" i="7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29" i="6"/>
  <c r="AG28" i="11"/>
  <c r="AO28"/>
  <c r="AR20"/>
  <c r="AG28" i="10"/>
  <c r="AS24"/>
  <c r="AT24" s="1"/>
  <c r="AE28"/>
  <c r="AO28"/>
  <c r="AR24"/>
  <c r="AE8" i="31"/>
  <c r="AR27" i="9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H29" i="9"/>
  <c r="H4" i="10" s="1"/>
  <c r="H29" s="1"/>
  <c r="H4" i="11" s="1"/>
  <c r="H29" s="1"/>
  <c r="H4" i="12" s="1"/>
  <c r="H29" s="1"/>
  <c r="H4" i="13" s="1"/>
  <c r="H29" s="1"/>
  <c r="H4" i="14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0" s="1"/>
  <c r="H29" s="1"/>
  <c r="L29" i="9"/>
  <c r="L4" i="10" s="1"/>
  <c r="P29" i="9"/>
  <c r="P4" i="10" s="1"/>
  <c r="P29" s="1"/>
  <c r="P4" i="11" s="1"/>
  <c r="P29" s="1"/>
  <c r="P4" i="12" s="1"/>
  <c r="P29" s="1"/>
  <c r="P4" i="13" s="1"/>
  <c r="P29" s="1"/>
  <c r="P4" i="14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T4" i="10" s="1"/>
  <c r="T29" s="1"/>
  <c r="T4" i="11" s="1"/>
  <c r="T29" s="1"/>
  <c r="T4" i="12" s="1"/>
  <c r="T29" s="1"/>
  <c r="T4" i="13" s="1"/>
  <c r="T29" s="1"/>
  <c r="T4" i="14" s="1"/>
  <c r="T29" s="1"/>
  <c r="T4" i="16" s="1"/>
  <c r="T29" s="1"/>
  <c r="T4" i="17" s="1"/>
  <c r="T29" s="1"/>
  <c r="T4" i="18" s="1"/>
  <c r="T29" s="1"/>
  <c r="T4" i="19" s="1"/>
  <c r="T29" s="1"/>
  <c r="T4" i="20" s="1"/>
  <c r="T29" s="1"/>
  <c r="T4" i="21" s="1"/>
  <c r="T29" s="1"/>
  <c r="T4" i="22" s="1"/>
  <c r="T29" s="1"/>
  <c r="T4" i="23" s="1"/>
  <c r="T29" s="1"/>
  <c r="T4" i="24" s="1"/>
  <c r="T29" s="1"/>
  <c r="T4" i="25" s="1"/>
  <c r="T29" s="1"/>
  <c r="T4" i="26" s="1"/>
  <c r="T29" s="1"/>
  <c r="T4" i="27" s="1"/>
  <c r="T29" s="1"/>
  <c r="T4" i="28" s="1"/>
  <c r="T29" s="1"/>
  <c r="T4" i="29" s="1"/>
  <c r="T29" s="1"/>
  <c r="T4" i="30" s="1"/>
  <c r="T29" s="1"/>
  <c r="X29" i="9"/>
  <c r="X4" i="10" s="1"/>
  <c r="X29" s="1"/>
  <c r="X4" i="11" s="1"/>
  <c r="X29" s="1"/>
  <c r="X4" i="12" s="1"/>
  <c r="X29" s="1"/>
  <c r="X4" i="13" s="1"/>
  <c r="X29" s="1"/>
  <c r="X4" i="14" s="1"/>
  <c r="X29" s="1"/>
  <c r="X4" i="16" s="1"/>
  <c r="X29" s="1"/>
  <c r="X4" i="17" s="1"/>
  <c r="X29" s="1"/>
  <c r="X4" i="18" s="1"/>
  <c r="X29" s="1"/>
  <c r="X4" i="19" s="1"/>
  <c r="X29" s="1"/>
  <c r="X4" i="20" s="1"/>
  <c r="X29" s="1"/>
  <c r="X4" i="21" s="1"/>
  <c r="X29" s="1"/>
  <c r="X4" i="22" s="1"/>
  <c r="X29" s="1"/>
  <c r="X4" i="23" s="1"/>
  <c r="X29" s="1"/>
  <c r="X4" i="24" s="1"/>
  <c r="X29" s="1"/>
  <c r="X4" i="25" s="1"/>
  <c r="X29" s="1"/>
  <c r="X4" i="26" s="1"/>
  <c r="X29" s="1"/>
  <c r="X4" i="27" s="1"/>
  <c r="X29" s="1"/>
  <c r="X4" i="28" s="1"/>
  <c r="X29" s="1"/>
  <c r="X4" i="29" s="1"/>
  <c r="X29" s="1"/>
  <c r="X4" i="30" s="1"/>
  <c r="X29" s="1"/>
  <c r="G29" i="9"/>
  <c r="G4" i="10" s="1"/>
  <c r="G29" s="1"/>
  <c r="G4" i="11" s="1"/>
  <c r="G29" s="1"/>
  <c r="G4" i="12" s="1"/>
  <c r="G29" s="1"/>
  <c r="G4" i="13" s="1"/>
  <c r="G29" s="1"/>
  <c r="G4" i="14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0" s="1"/>
  <c r="G29" s="1"/>
  <c r="K29" i="9"/>
  <c r="K4" i="10" s="1"/>
  <c r="K29" s="1"/>
  <c r="K4" i="11" s="1"/>
  <c r="K29" s="1"/>
  <c r="K4" i="12" s="1"/>
  <c r="K29" s="1"/>
  <c r="K4" i="13" s="1"/>
  <c r="K29" s="1"/>
  <c r="K4" i="14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W29" i="9"/>
  <c r="W4" i="10" s="1"/>
  <c r="W29" s="1"/>
  <c r="W4" i="11" s="1"/>
  <c r="W29" s="1"/>
  <c r="W4" i="12" s="1"/>
  <c r="W29" s="1"/>
  <c r="W4" i="13" s="1"/>
  <c r="W29" s="1"/>
  <c r="W4" i="14" s="1"/>
  <c r="W29" s="1"/>
  <c r="W4" i="16" s="1"/>
  <c r="W29" s="1"/>
  <c r="W4" i="17" s="1"/>
  <c r="W29" s="1"/>
  <c r="W4" i="18" s="1"/>
  <c r="W29" s="1"/>
  <c r="W4" i="19" s="1"/>
  <c r="W29" s="1"/>
  <c r="W4" i="20" s="1"/>
  <c r="W29" s="1"/>
  <c r="W4" i="21" s="1"/>
  <c r="W29" s="1"/>
  <c r="W4" i="22" s="1"/>
  <c r="W29" s="1"/>
  <c r="W4" i="23" s="1"/>
  <c r="W29" s="1"/>
  <c r="W4" i="24" s="1"/>
  <c r="W29" s="1"/>
  <c r="W4" i="25" s="1"/>
  <c r="W29" s="1"/>
  <c r="W4" i="26" s="1"/>
  <c r="W29" s="1"/>
  <c r="W4" i="27" s="1"/>
  <c r="W29" s="1"/>
  <c r="W4" i="28" s="1"/>
  <c r="W29" s="1"/>
  <c r="W4" i="29" s="1"/>
  <c r="W29" s="1"/>
  <c r="W4" i="30" s="1"/>
  <c r="W29" s="1"/>
  <c r="AA29" i="9"/>
  <c r="AA4" i="10" s="1"/>
  <c r="AA29" s="1"/>
  <c r="AA4" i="11" s="1"/>
  <c r="AA29" s="1"/>
  <c r="AA4" i="12" s="1"/>
  <c r="AA29" s="1"/>
  <c r="AA4" i="13" s="1"/>
  <c r="AA29" s="1"/>
  <c r="AA4" i="14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F4" i="10" s="1"/>
  <c r="F29" s="1"/>
  <c r="F4" i="11" s="1"/>
  <c r="F29" s="1"/>
  <c r="F4" i="12" s="1"/>
  <c r="F29" s="1"/>
  <c r="F4" i="13" s="1"/>
  <c r="F29" s="1"/>
  <c r="F4" i="14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0" s="1"/>
  <c r="F29" s="1"/>
  <c r="J29" i="9"/>
  <c r="J4" i="10" s="1"/>
  <c r="J29" s="1"/>
  <c r="J4" i="11" s="1"/>
  <c r="J29" s="1"/>
  <c r="J4" i="12" s="1"/>
  <c r="J29" s="1"/>
  <c r="J4" i="13" s="1"/>
  <c r="J29" s="1"/>
  <c r="J4" i="14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0" s="1"/>
  <c r="J29" s="1"/>
  <c r="N29" i="9"/>
  <c r="N4" i="10" s="1"/>
  <c r="N29" s="1"/>
  <c r="N4" i="11" s="1"/>
  <c r="N29" s="1"/>
  <c r="N4" i="12" s="1"/>
  <c r="N29" s="1"/>
  <c r="N4" i="13" s="1"/>
  <c r="N29" s="1"/>
  <c r="N4" i="14" s="1"/>
  <c r="N29" s="1"/>
  <c r="N4" i="16" s="1"/>
  <c r="N29" s="1"/>
  <c r="N4" i="17" s="1"/>
  <c r="N29" s="1"/>
  <c r="N4" i="18" s="1"/>
  <c r="N29" s="1"/>
  <c r="N4" i="19" s="1"/>
  <c r="N29" s="1"/>
  <c r="N4" i="20" s="1"/>
  <c r="N29" s="1"/>
  <c r="N4" i="21" s="1"/>
  <c r="N29" s="1"/>
  <c r="N4" i="22" s="1"/>
  <c r="N29" s="1"/>
  <c r="N4" i="23" s="1"/>
  <c r="N29" s="1"/>
  <c r="N4" i="24" s="1"/>
  <c r="N29" s="1"/>
  <c r="N4" i="25" s="1"/>
  <c r="N29" s="1"/>
  <c r="N4" i="26" s="1"/>
  <c r="N29" s="1"/>
  <c r="N4" i="27" s="1"/>
  <c r="N29" s="1"/>
  <c r="N4" i="28" s="1"/>
  <c r="N29" s="1"/>
  <c r="N4" i="29" s="1"/>
  <c r="N29" s="1"/>
  <c r="N4" i="30" s="1"/>
  <c r="N29" s="1"/>
  <c r="R29" i="9"/>
  <c r="R4" i="10" s="1"/>
  <c r="R29" s="1"/>
  <c r="R4" i="11" s="1"/>
  <c r="R29" s="1"/>
  <c r="R4" i="12" s="1"/>
  <c r="R29" s="1"/>
  <c r="R4" i="13" s="1"/>
  <c r="R29" s="1"/>
  <c r="R4" i="14" s="1"/>
  <c r="R29" s="1"/>
  <c r="R4" i="16" s="1"/>
  <c r="R29" s="1"/>
  <c r="R4" i="17" s="1"/>
  <c r="R29" s="1"/>
  <c r="R4" i="18" s="1"/>
  <c r="R29" s="1"/>
  <c r="R4" i="19" s="1"/>
  <c r="R29" s="1"/>
  <c r="R4" i="20" s="1"/>
  <c r="R29" s="1"/>
  <c r="R4" i="21" s="1"/>
  <c r="R29" s="1"/>
  <c r="R4" i="22" s="1"/>
  <c r="R29" s="1"/>
  <c r="R4" i="23" s="1"/>
  <c r="R29" s="1"/>
  <c r="R4" i="24" s="1"/>
  <c r="R29" s="1"/>
  <c r="R4" i="25" s="1"/>
  <c r="R29" s="1"/>
  <c r="R4" i="26" s="1"/>
  <c r="R29" s="1"/>
  <c r="R4" i="27" s="1"/>
  <c r="R29" s="1"/>
  <c r="R4" i="28" s="1"/>
  <c r="R29" s="1"/>
  <c r="R4" i="29" s="1"/>
  <c r="R29" s="1"/>
  <c r="R4" i="30" s="1"/>
  <c r="R29" s="1"/>
  <c r="V29" i="9"/>
  <c r="V4" i="10" s="1"/>
  <c r="V29" s="1"/>
  <c r="V4" i="11" s="1"/>
  <c r="V29" s="1"/>
  <c r="V4" i="12" s="1"/>
  <c r="V29" s="1"/>
  <c r="V4" i="13" s="1"/>
  <c r="V29" s="1"/>
  <c r="V4" i="14" s="1"/>
  <c r="V29" s="1"/>
  <c r="V4" i="16" s="1"/>
  <c r="V29" s="1"/>
  <c r="V4" i="17" s="1"/>
  <c r="V29" s="1"/>
  <c r="V4" i="18" s="1"/>
  <c r="V29" s="1"/>
  <c r="V4" i="19" s="1"/>
  <c r="V29" s="1"/>
  <c r="V4" i="20" s="1"/>
  <c r="V29" s="1"/>
  <c r="V4" i="21" s="1"/>
  <c r="V29" s="1"/>
  <c r="V4" i="22" s="1"/>
  <c r="V29" s="1"/>
  <c r="V4" i="23" s="1"/>
  <c r="V29" s="1"/>
  <c r="V4" i="24" s="1"/>
  <c r="V29" s="1"/>
  <c r="V4" i="25" s="1"/>
  <c r="V29" s="1"/>
  <c r="V4" i="26" s="1"/>
  <c r="V29" s="1"/>
  <c r="V4" i="27" s="1"/>
  <c r="V29" s="1"/>
  <c r="V4" i="28" s="1"/>
  <c r="V29" s="1"/>
  <c r="V4" i="29" s="1"/>
  <c r="V29" s="1"/>
  <c r="V4" i="30" s="1"/>
  <c r="V29" s="1"/>
  <c r="Z29" i="9"/>
  <c r="Z4" i="10" s="1"/>
  <c r="Z29" s="1"/>
  <c r="Z4" i="11" s="1"/>
  <c r="Z29" s="1"/>
  <c r="Z4" i="12" s="1"/>
  <c r="Z29" s="1"/>
  <c r="Z4" i="13" s="1"/>
  <c r="Z29" s="1"/>
  <c r="Z4" i="14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E4" i="10" s="1"/>
  <c r="E29" s="1"/>
  <c r="E4" i="11" s="1"/>
  <c r="E29" s="1"/>
  <c r="E4" i="12" s="1"/>
  <c r="E29" s="1"/>
  <c r="E4" i="13" s="1"/>
  <c r="E29" s="1"/>
  <c r="E4" i="14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0" s="1"/>
  <c r="E29" s="1"/>
  <c r="I29" i="9"/>
  <c r="I4" i="10" s="1"/>
  <c r="I29" s="1"/>
  <c r="I4" i="11" s="1"/>
  <c r="I29" s="1"/>
  <c r="I4" i="12" s="1"/>
  <c r="I29" s="1"/>
  <c r="I4" i="13" s="1"/>
  <c r="I29" s="1"/>
  <c r="I4" i="14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0" s="1"/>
  <c r="I29" s="1"/>
  <c r="Q29" i="9"/>
  <c r="Q4" i="10" s="1"/>
  <c r="Q29" s="1"/>
  <c r="Q4" i="11" s="1"/>
  <c r="Q29" s="1"/>
  <c r="Q4" i="12" s="1"/>
  <c r="Q29" s="1"/>
  <c r="Q4" i="13" s="1"/>
  <c r="Q29" s="1"/>
  <c r="Q4" i="14" s="1"/>
  <c r="Q29" s="1"/>
  <c r="Q4" i="16" s="1"/>
  <c r="Q29" s="1"/>
  <c r="Q4" i="17" s="1"/>
  <c r="Q29" s="1"/>
  <c r="Q4" i="18" s="1"/>
  <c r="Q29" s="1"/>
  <c r="Q4" i="19" s="1"/>
  <c r="Q29" s="1"/>
  <c r="Q4" i="20" s="1"/>
  <c r="Q29" s="1"/>
  <c r="Q4" i="21" s="1"/>
  <c r="Q29" s="1"/>
  <c r="Q4" i="22" s="1"/>
  <c r="Q29" s="1"/>
  <c r="Q4" i="23" s="1"/>
  <c r="Q29" s="1"/>
  <c r="Q4" i="24" s="1"/>
  <c r="Q29" s="1"/>
  <c r="Q4" i="25" s="1"/>
  <c r="Q29" s="1"/>
  <c r="Q4" i="26" s="1"/>
  <c r="Q29" s="1"/>
  <c r="Q4" i="27" s="1"/>
  <c r="Q29" s="1"/>
  <c r="Q4" i="28" s="1"/>
  <c r="Q29" s="1"/>
  <c r="Q4" i="29" s="1"/>
  <c r="Q29" s="1"/>
  <c r="Q4" i="30" s="1"/>
  <c r="Q29" s="1"/>
  <c r="U29" i="9"/>
  <c r="U4" i="10" s="1"/>
  <c r="U29" s="1"/>
  <c r="U4" i="11" s="1"/>
  <c r="U29" s="1"/>
  <c r="U4" i="12" s="1"/>
  <c r="U29" s="1"/>
  <c r="U4" i="13" s="1"/>
  <c r="U29" s="1"/>
  <c r="U4" i="14" s="1"/>
  <c r="U29" s="1"/>
  <c r="U4" i="16" s="1"/>
  <c r="U29" s="1"/>
  <c r="U4" i="17" s="1"/>
  <c r="U29" s="1"/>
  <c r="U4" i="18" s="1"/>
  <c r="U29" s="1"/>
  <c r="U4" i="19" s="1"/>
  <c r="U29" s="1"/>
  <c r="U4" i="20" s="1"/>
  <c r="U29" s="1"/>
  <c r="U4" i="21" s="1"/>
  <c r="U29" s="1"/>
  <c r="U4" i="22" s="1"/>
  <c r="U29" s="1"/>
  <c r="U4" i="23" s="1"/>
  <c r="U29" s="1"/>
  <c r="U4" i="24" s="1"/>
  <c r="U29" s="1"/>
  <c r="U4" i="25" s="1"/>
  <c r="U29" s="1"/>
  <c r="U4" i="26" s="1"/>
  <c r="U29" s="1"/>
  <c r="U4" i="27" s="1"/>
  <c r="U29" s="1"/>
  <c r="U4" i="28" s="1"/>
  <c r="U29" s="1"/>
  <c r="U4" i="29" s="1"/>
  <c r="U29" s="1"/>
  <c r="U4" i="30" s="1"/>
  <c r="U29" s="1"/>
  <c r="Y29" i="9"/>
  <c r="Y4" i="10" s="1"/>
  <c r="Y29" s="1"/>
  <c r="Y4" i="11" s="1"/>
  <c r="Y29" s="1"/>
  <c r="Y4" i="12" s="1"/>
  <c r="Y29" s="1"/>
  <c r="Y4" i="13" s="1"/>
  <c r="Y29" s="1"/>
  <c r="Y4" i="14" s="1"/>
  <c r="Y29" s="1"/>
  <c r="Y4" i="16" s="1"/>
  <c r="Y29" s="1"/>
  <c r="Y4" i="17" s="1"/>
  <c r="Y29" s="1"/>
  <c r="Y4" i="18" s="1"/>
  <c r="Y29" s="1"/>
  <c r="Y4" i="19" s="1"/>
  <c r="Y29" s="1"/>
  <c r="Y4" i="20" s="1"/>
  <c r="Y29" s="1"/>
  <c r="Y4" i="21" s="1"/>
  <c r="Y29" s="1"/>
  <c r="Y4" i="22" s="1"/>
  <c r="Y29" s="1"/>
  <c r="Y4" i="23" s="1"/>
  <c r="Y29" s="1"/>
  <c r="Y4" i="24" s="1"/>
  <c r="Y29" s="1"/>
  <c r="Y4" i="25" s="1"/>
  <c r="Y29" s="1"/>
  <c r="Y4" i="26" s="1"/>
  <c r="Y29" s="1"/>
  <c r="Y4" i="27" s="1"/>
  <c r="Y29" s="1"/>
  <c r="Y4" i="28" s="1"/>
  <c r="Y29" s="1"/>
  <c r="Y4" i="29" s="1"/>
  <c r="Y29" s="1"/>
  <c r="Y4" i="30" s="1"/>
  <c r="Y29" s="1"/>
  <c r="M29" i="9"/>
  <c r="M4" i="10" s="1"/>
  <c r="M29" s="1"/>
  <c r="M4" i="11" s="1"/>
  <c r="M29" s="1"/>
  <c r="M4" i="12" s="1"/>
  <c r="M29" s="1"/>
  <c r="M4" i="13" s="1"/>
  <c r="M29" s="1"/>
  <c r="M4" i="14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C28" i="8"/>
  <c r="AD11" i="31"/>
  <c r="AF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E12"/>
  <c r="AS19" i="7"/>
  <c r="AT19" s="1"/>
  <c r="AH19" i="31"/>
  <c r="AO19"/>
  <c r="AC19"/>
  <c r="AR19" i="7"/>
  <c r="AD19" i="31"/>
  <c r="AF19" s="1"/>
  <c r="AE26"/>
  <c r="AD26"/>
  <c r="AF26" s="1"/>
  <c r="AO26"/>
  <c r="AS7" i="7"/>
  <c r="AT7" s="1"/>
  <c r="AG10" i="31"/>
  <c r="AC10"/>
  <c r="AH2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D28" i="7"/>
  <c r="AR11"/>
  <c r="AE28"/>
  <c r="AC24" i="31"/>
  <c r="AC28" i="7"/>
  <c r="AO28"/>
  <c r="AQ28" i="31"/>
  <c r="AH20"/>
  <c r="AC20"/>
  <c r="AG20"/>
  <c r="AO18"/>
  <c r="U28"/>
  <c r="U29" s="1"/>
  <c r="Q28"/>
  <c r="Q29" s="1"/>
  <c r="M28"/>
  <c r="M29" s="1"/>
  <c r="I28"/>
  <c r="I29" s="1"/>
  <c r="E28"/>
  <c r="E29" s="1"/>
  <c r="AH12"/>
  <c r="X28"/>
  <c r="X29" s="1"/>
  <c r="T28"/>
  <c r="T29" s="1"/>
  <c r="P28"/>
  <c r="P29" s="1"/>
  <c r="L28"/>
  <c r="L29" s="1"/>
  <c r="H28"/>
  <c r="H29" s="1"/>
  <c r="Z28"/>
  <c r="Z29" s="1"/>
  <c r="V28"/>
  <c r="V29" s="1"/>
  <c r="R28"/>
  <c r="R29" s="1"/>
  <c r="N28"/>
  <c r="N29" s="1"/>
  <c r="J28"/>
  <c r="J29" s="1"/>
  <c r="F28"/>
  <c r="F29" s="1"/>
  <c r="AO8"/>
  <c r="Y28"/>
  <c r="Y29" s="1"/>
  <c r="AC8"/>
  <c r="AH8"/>
  <c r="AI7"/>
  <c r="AG7"/>
  <c r="AE23"/>
  <c r="AO23"/>
  <c r="AO25"/>
  <c r="AF7"/>
  <c r="AO7"/>
  <c r="D28"/>
  <c r="D29" s="1"/>
  <c r="AE7"/>
  <c r="AC7"/>
  <c r="AF7" i="30"/>
  <c r="AR7"/>
  <c r="AR28" s="1"/>
  <c r="AS28" i="29"/>
  <c r="AT7"/>
  <c r="AT28" s="1"/>
  <c r="AF28"/>
  <c r="AR7"/>
  <c r="AR28" s="1"/>
  <c r="AT7" i="28"/>
  <c r="AF28"/>
  <c r="AR7"/>
  <c r="AV7" s="1"/>
  <c r="AF7" i="27"/>
  <c r="AR7"/>
  <c r="AR28" s="1"/>
  <c r="AT7" i="26"/>
  <c r="AF28"/>
  <c r="AR7"/>
  <c r="AF28" i="25"/>
  <c r="AR7"/>
  <c r="AF28" i="24"/>
  <c r="AR7"/>
  <c r="AT7" i="23"/>
  <c r="AF28"/>
  <c r="AR7"/>
  <c r="AF28" i="22"/>
  <c r="AR7"/>
  <c r="AR7" i="21"/>
  <c r="AS28" i="20"/>
  <c r="AT7"/>
  <c r="AT28" s="1"/>
  <c r="AF28"/>
  <c r="AR7"/>
  <c r="AR28" s="1"/>
  <c r="AT7" i="19"/>
  <c r="AF28"/>
  <c r="AR7"/>
  <c r="AT7" i="18"/>
  <c r="AF28"/>
  <c r="AR7"/>
  <c r="AF28" i="17"/>
  <c r="AR7"/>
  <c r="AT7" i="16"/>
  <c r="AF28"/>
  <c r="AR7"/>
  <c r="AF28" i="14"/>
  <c r="AR7"/>
  <c r="AS28" i="13"/>
  <c r="AT7"/>
  <c r="AT28" s="1"/>
  <c r="AF28"/>
  <c r="AR7"/>
  <c r="AR28" s="1"/>
  <c r="AT7" i="12"/>
  <c r="AF28"/>
  <c r="AR7"/>
  <c r="AT7" i="11"/>
  <c r="AF28"/>
  <c r="AR7"/>
  <c r="AT7" i="10"/>
  <c r="AF28"/>
  <c r="AR7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S28" i="28" l="1"/>
  <c r="AT28"/>
  <c r="AR28"/>
  <c r="AV28" s="1"/>
  <c r="AS28" i="26"/>
  <c r="AT28"/>
  <c r="AR28"/>
  <c r="AV28" i="25"/>
  <c r="AR28"/>
  <c r="AS28"/>
  <c r="AT28"/>
  <c r="AR28" i="24"/>
  <c r="AS28"/>
  <c r="AT28"/>
  <c r="AS13" i="31"/>
  <c r="AT13" s="1"/>
  <c r="AS28" i="23"/>
  <c r="AT28"/>
  <c r="AR28"/>
  <c r="AS28" i="22"/>
  <c r="AT28"/>
  <c r="AR28"/>
  <c r="AR28" i="21"/>
  <c r="AT7"/>
  <c r="AT28" s="1"/>
  <c r="AF28"/>
  <c r="AS28" i="19"/>
  <c r="AT28"/>
  <c r="AR28"/>
  <c r="AS28" i="18"/>
  <c r="AT28"/>
  <c r="AR28"/>
  <c r="AT28" i="17"/>
  <c r="AS28"/>
  <c r="AR28"/>
  <c r="AS26" i="31"/>
  <c r="AT26" s="1"/>
  <c r="AT28" i="16"/>
  <c r="AS28"/>
  <c r="AS14" i="31"/>
  <c r="AT14" s="1"/>
  <c r="AR28" i="16"/>
  <c r="D4" i="15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AR28" i="14"/>
  <c r="AR13" i="31"/>
  <c r="AT7" i="14"/>
  <c r="AT28" s="1"/>
  <c r="AS28"/>
  <c r="AS11" i="31"/>
  <c r="AT11" s="1"/>
  <c r="AR23"/>
  <c r="AR28" i="12"/>
  <c r="AT28"/>
  <c r="AS28"/>
  <c r="AS21" i="31"/>
  <c r="AT21" s="1"/>
  <c r="AR28" i="11"/>
  <c r="AT28"/>
  <c r="AS28"/>
  <c r="AS12" i="31"/>
  <c r="AT12" s="1"/>
  <c r="AR11"/>
  <c r="AR25"/>
  <c r="AS28" i="10"/>
  <c r="AT28"/>
  <c r="AR28"/>
  <c r="AR8" i="31"/>
  <c r="AS10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<sst xmlns="http://schemas.openxmlformats.org/spreadsheetml/2006/main" count="2235" uniqueCount="108">
  <si>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</si>
  <si>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</si>
  <si>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</si>
  <si>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</si>
  <si>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</si>
  <si>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</si>
  <si>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</si>
  <si>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</si>
  <si>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</si>
  <si>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</si>
  <si>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</si>
  <si>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</si>
  <si>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</si>
  <si>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</si>
  <si>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</si>
  <si>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</si>
  <si>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</si>
  <si>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</si>
  <si>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</si>
  <si>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</si>
  <si>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</si>
  <si>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</si>
  <si>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</si>
  <si>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</si>
  <si>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</si>
  <si>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</si>
  <si>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</si>
  <si>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</si>
  <si>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</si>
  <si>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</si>
  <si>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</si>
  <si>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</si>
  <si>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</si>
  <si>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</si>
  <si>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</si>
  <si>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</si>
  <si>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</si>
  <si>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</si>
  <si>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</si>
  <si>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</si>
  <si>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</si>
  <si>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</si>
  <si>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</si>
  <si>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</si>
  <si>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</si>
  <si>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</si>
  <si>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</si>
  <si>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</si>
  <si>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</si>
  <si>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</si>
  <si>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</si>
  <si>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</si>
  <si>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</si>
  <si>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</si>
  <si>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</si>
  <si>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</si>
  <si>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</si>
  <si>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</si>
  <si>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</si>
  <si>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</si>
  <si>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</si>
  <si>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</si>
  <si>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</si>
  <si>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</si>
  <si>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</si>
  <si>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</si>
  <si>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</si>
  <si>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</si>
  <si>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</si>
  <si>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</si>
  <si>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</si>
  <si>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</si>
  <si>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</si>
  <si>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</si>
  <si>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</si>
  <si>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</si>
  <si>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</si>
  <si>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</si>
  <si>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</si>
  <si>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</si>
  <si>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</si>
  <si>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</si>
  <si>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</si>
  <si>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</si>
  <si>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</si>
  <si>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</si>
  <si>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</si>
  <si>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</si>
  <si>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</si>
  <si>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</si>
  <si>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</si>
  <si>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</si>
  <si>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</si>
  <si>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</si>
  <si>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</si>
  <si>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</si>
  <si>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</si>
  <si>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</si>
  <si>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</si>
  <si>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</si>
  <si>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</si>
  <si>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</si>
  <si>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</si>
  <si>
    <t>Shajib</t>
  </si>
  <si>
    <t>SWAP SIM</t>
  </si>
  <si>
    <t>D.D SIM</t>
  </si>
  <si>
    <t>LUS Less Commision</t>
  </si>
  <si>
    <t>LUS Commision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</si>
</sst>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3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 wrapText="1"/>
    </xf>
    <xf numFmtId="164" fontId="7" fillId="14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6" fillId="14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 wrapText="1"/>
    </xf>
    <xf numFmtId="2" fontId="7" fillId="14" borderId="20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1" fontId="6" fillId="14" borderId="18" xfId="0" applyNumberFormat="1" applyFont="1" applyFill="1" applyBorder="1" applyAlignment="1">
      <alignment horizontal="center" vertical="center"/>
    </xf>
    <xf numFmtId="1" fontId="6" fillId="14" borderId="16" xfId="0" applyNumberFormat="1" applyFont="1" applyFill="1" applyBorder="1" applyAlignment="1">
      <alignment horizontal="center" vertical="center"/>
    </xf>
    <xf numFmtId="1" fontId="6" fillId="15" borderId="18" xfId="0" applyNumberFormat="1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1" fontId="6" fillId="15" borderId="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7" fillId="0" borderId="24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 wrapText="1"/>
    </xf>
    <xf numFmtId="2" fontId="7" fillId="0" borderId="5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83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21" customHeight="1" thickBo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72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241">
        <v>2070</v>
      </c>
      <c r="N4" s="241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831" priority="26" stopIfTrue="1" operator="greaterThan">
      <formula>0</formula>
    </cfRule>
  </conditionalFormatting>
  <conditionalFormatting sqref="AQ31">
    <cfRule type="cellIs" dxfId="830" priority="24" operator="greaterThan">
      <formula>$AQ$7:$AQ$18&lt;100</formula>
    </cfRule>
    <cfRule type="cellIs" dxfId="829" priority="25" operator="greaterThan">
      <formula>100</formula>
    </cfRule>
  </conditionalFormatting>
  <conditionalFormatting sqref="D29:J29 Q29:AB29 Q28:AA28 K4:P29">
    <cfRule type="cellIs" dxfId="828" priority="23" operator="equal">
      <formula>212030016606640</formula>
    </cfRule>
  </conditionalFormatting>
  <conditionalFormatting sqref="D29:J29 L29:AB29 L28:AA28 K4:K29">
    <cfRule type="cellIs" dxfId="827" priority="21" operator="equal">
      <formula>$K$4</formula>
    </cfRule>
    <cfRule type="cellIs" dxfId="826" priority="22" operator="equal">
      <formula>2120</formula>
    </cfRule>
  </conditionalFormatting>
  <conditionalFormatting sqref="D29:L29 M4:N29">
    <cfRule type="cellIs" dxfId="825" priority="19" operator="equal">
      <formula>$M$4</formula>
    </cfRule>
    <cfRule type="cellIs" dxfId="824" priority="20" operator="equal">
      <formula>300</formula>
    </cfRule>
  </conditionalFormatting>
  <conditionalFormatting sqref="O4:O29">
    <cfRule type="cellIs" dxfId="823" priority="17" operator="equal">
      <formula>$O$4</formula>
    </cfRule>
    <cfRule type="cellIs" dxfId="822" priority="18" operator="equal">
      <formula>1660</formula>
    </cfRule>
  </conditionalFormatting>
  <conditionalFormatting sqref="P4:P29">
    <cfRule type="cellIs" dxfId="821" priority="15" operator="equal">
      <formula>$P$4</formula>
    </cfRule>
    <cfRule type="cellIs" dxfId="820" priority="16" operator="equal">
      <formula>6640</formula>
    </cfRule>
  </conditionalFormatting>
  <conditionalFormatting sqref="AT6:AT28">
    <cfRule type="cellIs" dxfId="819" priority="14" operator="lessThan">
      <formula>0</formula>
    </cfRule>
  </conditionalFormatting>
  <conditionalFormatting sqref="AT7:AT18">
    <cfRule type="cellIs" dxfId="818" priority="11" operator="lessThan">
      <formula>0</formula>
    </cfRule>
    <cfRule type="cellIs" dxfId="817" priority="12" operator="lessThan">
      <formula>0</formula>
    </cfRule>
    <cfRule type="cellIs" dxfId="816" priority="13" operator="lessThan">
      <formula>0</formula>
    </cfRule>
  </conditionalFormatting>
  <conditionalFormatting sqref="L28:AA28 K4:K28">
    <cfRule type="cellIs" dxfId="815" priority="10" operator="equal">
      <formula>$K$4</formula>
    </cfRule>
  </conditionalFormatting>
  <conditionalFormatting sqref="D4 D6:D29">
    <cfRule type="cellIs" dxfId="814" priority="9" operator="equal">
      <formula>$D$4</formula>
    </cfRule>
  </conditionalFormatting>
  <conditionalFormatting sqref="S4:S29">
    <cfRule type="cellIs" dxfId="813" priority="8" operator="equal">
      <formula>$S$4</formula>
    </cfRule>
  </conditionalFormatting>
  <conditionalFormatting sqref="Z4:Z29">
    <cfRule type="cellIs" dxfId="812" priority="7" operator="equal">
      <formula>$Z$4</formula>
    </cfRule>
  </conditionalFormatting>
  <conditionalFormatting sqref="AA4:AA29">
    <cfRule type="cellIs" dxfId="811" priority="6" operator="equal">
      <formula>$AA$4</formula>
    </cfRule>
  </conditionalFormatting>
  <conditionalFormatting sqref="AB4:AB29">
    <cfRule type="cellIs" dxfId="810" priority="5" operator="equal">
      <formula>$AB$4</formula>
    </cfRule>
  </conditionalFormatting>
  <conditionalFormatting sqref="AT7:AT28">
    <cfRule type="cellIs" dxfId="809" priority="2" operator="lessThan">
      <formula>0</formula>
    </cfRule>
    <cfRule type="cellIs" dxfId="808" priority="3" operator="lessThan">
      <formula>0</formula>
    </cfRule>
    <cfRule type="cellIs" dxfId="807" priority="4" operator="lessThan">
      <formula>0</formula>
    </cfRule>
  </conditionalFormatting>
  <conditionalFormatting sqref="D5:AA5">
    <cfRule type="cellIs" dxfId="80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sqref="A1:AT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81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143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>
        <v>628300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86" t="s">
        <v>21</v>
      </c>
      <c r="T6" s="186" t="s">
        <v>22</v>
      </c>
      <c r="U6" s="186" t="s">
        <v>23</v>
      </c>
      <c r="V6" s="186" t="s">
        <v>24</v>
      </c>
      <c r="W6" s="187" t="s">
        <v>25</v>
      </c>
      <c r="X6" s="187" t="s">
        <v>26</v>
      </c>
      <c r="Y6" s="187" t="s">
        <v>27</v>
      </c>
      <c r="Z6" s="187" t="s">
        <v>28</v>
      </c>
      <c r="AA6" s="187" t="s">
        <v>29</v>
      </c>
      <c r="AB6" s="188" t="s">
        <v>30</v>
      </c>
      <c r="AC6" s="189" t="s">
        <v>31</v>
      </c>
      <c r="AD6" s="190" t="s">
        <v>32</v>
      </c>
      <c r="AE6" s="190" t="s">
        <v>33</v>
      </c>
      <c r="AF6" s="190" t="s">
        <v>34</v>
      </c>
      <c r="AG6" s="190" t="s">
        <v>35</v>
      </c>
      <c r="AH6" s="190" t="s">
        <v>36</v>
      </c>
      <c r="AI6" s="190" t="s">
        <v>37</v>
      </c>
      <c r="AJ6" s="189" t="s">
        <v>38</v>
      </c>
      <c r="AK6" s="190" t="s">
        <v>39</v>
      </c>
      <c r="AL6" s="190" t="s">
        <v>40</v>
      </c>
      <c r="AM6" s="190" t="s">
        <v>41</v>
      </c>
      <c r="AN6" s="189" t="s">
        <v>42</v>
      </c>
      <c r="AO6" s="189" t="s">
        <v>43</v>
      </c>
      <c r="AP6" s="189" t="s">
        <v>44</v>
      </c>
      <c r="AQ6" s="189" t="s">
        <v>45</v>
      </c>
      <c r="AR6" s="189" t="s">
        <v>46</v>
      </c>
      <c r="AS6" s="189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16138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16138</v>
      </c>
      <c r="AD7" s="35">
        <f t="shared" ref="AD7:AD27" si="0">D7*1</f>
        <v>16138</v>
      </c>
      <c r="AE7" s="52">
        <f t="shared" ref="AE7:AE27" si="1">D7*2.75%</f>
        <v>443.79500000000002</v>
      </c>
      <c r="AF7" s="52">
        <f t="shared" ref="AF7:AF27" si="2">AD7*0.95%</f>
        <v>153.31100000000001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443.79500000000002</v>
      </c>
      <c r="AP7" s="53"/>
      <c r="AQ7" s="53">
        <v>100</v>
      </c>
      <c r="AR7" s="160">
        <f>AC7-AE7-AG7-AJ7-AK7-AL7-AM7-AN7-AP7-AQ7</f>
        <v>15594.205</v>
      </c>
      <c r="AS7" s="161">
        <f t="shared" ref="AS7:AS19" si="4">AF7+AH7+AI7</f>
        <v>153.31100000000001</v>
      </c>
      <c r="AT7" s="163">
        <f t="shared" ref="AT7:AT19" si="5">AS7-AQ7-AN7</f>
        <v>53.311000000000007</v>
      </c>
      <c r="AU7" s="103">
        <v>180</v>
      </c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11206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11206</v>
      </c>
      <c r="AD8" s="35">
        <f t="shared" si="0"/>
        <v>11206</v>
      </c>
      <c r="AE8" s="52">
        <f t="shared" si="1"/>
        <v>308.16500000000002</v>
      </c>
      <c r="AF8" s="52">
        <f t="shared" si="2"/>
        <v>106.45699999999999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308.16500000000002</v>
      </c>
      <c r="AP8" s="53"/>
      <c r="AQ8" s="53">
        <v>98</v>
      </c>
      <c r="AR8" s="160">
        <f>AC8-AE8-AG8-AJ8-AK8-AL8-AM8-AN8-AP8-AQ8</f>
        <v>10799.834999999999</v>
      </c>
      <c r="AS8" s="161">
        <f t="shared" si="4"/>
        <v>106.45699999999999</v>
      </c>
      <c r="AT8" s="163">
        <f t="shared" si="5"/>
        <v>8.4569999999999936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25000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25000</v>
      </c>
      <c r="AD9" s="35">
        <f t="shared" si="0"/>
        <v>25000</v>
      </c>
      <c r="AE9" s="52">
        <f t="shared" si="1"/>
        <v>687.5</v>
      </c>
      <c r="AF9" s="52">
        <f t="shared" si="2"/>
        <v>237.5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687.5</v>
      </c>
      <c r="AP9" s="53"/>
      <c r="AQ9" s="53">
        <v>152</v>
      </c>
      <c r="AR9" s="160">
        <f t="shared" ref="AR9:AR27" si="10">AC9-AE9-AG9-AJ9-AK9-AL9-AM9-AN9-AP9-AQ9</f>
        <v>24160.5</v>
      </c>
      <c r="AS9" s="161">
        <f t="shared" si="4"/>
        <v>237.5</v>
      </c>
      <c r="AT9" s="163">
        <f t="shared" si="5"/>
        <v>85.5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10924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20</v>
      </c>
      <c r="Q10" s="35"/>
      <c r="R10" s="35"/>
      <c r="S10" s="35">
        <v>5</v>
      </c>
      <c r="T10" s="35"/>
      <c r="U10" s="35"/>
      <c r="V10" s="35"/>
      <c r="W10" s="35"/>
      <c r="X10" s="35"/>
      <c r="Y10" s="35"/>
      <c r="Z10" s="35">
        <v>1</v>
      </c>
      <c r="AA10" s="35"/>
      <c r="AB10" s="147"/>
      <c r="AC10" s="160">
        <f t="shared" si="6"/>
        <v>12250</v>
      </c>
      <c r="AD10" s="35">
        <f>D10*1</f>
        <v>10924</v>
      </c>
      <c r="AE10" s="52">
        <f>D10*2.75%</f>
        <v>300.41000000000003</v>
      </c>
      <c r="AF10" s="52">
        <f>AD10*0.95%</f>
        <v>103.77799999999999</v>
      </c>
      <c r="AG10" s="52">
        <f t="shared" si="7"/>
        <v>4.95</v>
      </c>
      <c r="AH10" s="52">
        <f t="shared" si="3"/>
        <v>1.71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300.95999999999998</v>
      </c>
      <c r="AP10" s="53"/>
      <c r="AQ10" s="53">
        <v>64</v>
      </c>
      <c r="AR10" s="160">
        <f t="shared" si="10"/>
        <v>11880.64</v>
      </c>
      <c r="AS10" s="161">
        <f>AF10+AH10+AI10</f>
        <v>105.48799999999999</v>
      </c>
      <c r="AT10" s="163">
        <f>AS10-AQ10-AN10</f>
        <v>41.487999999999985</v>
      </c>
      <c r="AU10" s="6">
        <v>108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12666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12666</v>
      </c>
      <c r="AD11" s="35">
        <f t="shared" si="0"/>
        <v>12666</v>
      </c>
      <c r="AE11" s="52">
        <f t="shared" si="1"/>
        <v>348.315</v>
      </c>
      <c r="AF11" s="52">
        <f t="shared" si="2"/>
        <v>120.327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348.315</v>
      </c>
      <c r="AP11" s="53"/>
      <c r="AQ11" s="53">
        <v>83</v>
      </c>
      <c r="AR11" s="160">
        <f t="shared" si="10"/>
        <v>12234.684999999999</v>
      </c>
      <c r="AS11" s="161">
        <f t="shared" si="4"/>
        <v>120.327</v>
      </c>
      <c r="AT11" s="163">
        <f t="shared" si="5"/>
        <v>37.326999999999998</v>
      </c>
      <c r="AU11" s="6">
        <v>54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7298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7298</v>
      </c>
      <c r="AD12" s="35">
        <f>D12*1</f>
        <v>7298</v>
      </c>
      <c r="AE12" s="52">
        <f>D12*2.75%</f>
        <v>200.69499999999999</v>
      </c>
      <c r="AF12" s="52">
        <f>AD12*0.95%</f>
        <v>69.331000000000003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200.69499999999999</v>
      </c>
      <c r="AP12" s="53"/>
      <c r="AQ12" s="53">
        <v>47</v>
      </c>
      <c r="AR12" s="160">
        <f t="shared" si="10"/>
        <v>7050.3050000000003</v>
      </c>
      <c r="AS12" s="161">
        <f>AF12+AH12+AI12</f>
        <v>69.331000000000003</v>
      </c>
      <c r="AT12" s="163">
        <f>AS12-AQ12-AN12</f>
        <v>22.331000000000003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6936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6936</v>
      </c>
      <c r="AD13" s="35">
        <f t="shared" si="0"/>
        <v>6936</v>
      </c>
      <c r="AE13" s="52">
        <f t="shared" si="1"/>
        <v>190.74</v>
      </c>
      <c r="AF13" s="52">
        <f t="shared" si="2"/>
        <v>65.891999999999996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190.74</v>
      </c>
      <c r="AP13" s="53"/>
      <c r="AQ13" s="53">
        <v>55</v>
      </c>
      <c r="AR13" s="160">
        <f t="shared" si="10"/>
        <v>6690.26</v>
      </c>
      <c r="AS13" s="161">
        <f t="shared" si="4"/>
        <v>65.891999999999996</v>
      </c>
      <c r="AT13" s="163">
        <f>AS13-AQ13-AN13</f>
        <v>10.891999999999996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27252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3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27825</v>
      </c>
      <c r="AD14" s="35">
        <f t="shared" si="0"/>
        <v>27252</v>
      </c>
      <c r="AE14" s="52">
        <f t="shared" si="1"/>
        <v>749.43</v>
      </c>
      <c r="AF14" s="52">
        <f t="shared" si="2"/>
        <v>258.89400000000001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749.43</v>
      </c>
      <c r="AP14" s="53"/>
      <c r="AQ14" s="53">
        <v>145</v>
      </c>
      <c r="AR14" s="160">
        <f>AC14-AE14-AG14-AJ14-AK14-AL14-AM14-AN14-AP14-AQ14</f>
        <v>26930.57</v>
      </c>
      <c r="AS14" s="161">
        <f t="shared" si="4"/>
        <v>258.89400000000001</v>
      </c>
      <c r="AT14" s="164">
        <f t="shared" si="5"/>
        <v>113.89400000000001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40886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41459</v>
      </c>
      <c r="AD15" s="35">
        <f t="shared" si="0"/>
        <v>40886</v>
      </c>
      <c r="AE15" s="52">
        <f t="shared" si="1"/>
        <v>1124.365</v>
      </c>
      <c r="AF15" s="52">
        <f t="shared" si="2"/>
        <v>388.41699999999997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1124.365</v>
      </c>
      <c r="AP15" s="53"/>
      <c r="AQ15" s="53">
        <v>340</v>
      </c>
      <c r="AR15" s="160">
        <f t="shared" si="10"/>
        <v>39994.635000000002</v>
      </c>
      <c r="AS15" s="161">
        <f>AF15+AH15+AI15</f>
        <v>388.41699999999997</v>
      </c>
      <c r="AT15" s="163">
        <f>AS15-AQ15-AN15</f>
        <v>48.416999999999973</v>
      </c>
      <c r="AU15" s="6">
        <v>261</v>
      </c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27490</v>
      </c>
      <c r="E16" s="51"/>
      <c r="F16" s="50"/>
      <c r="G16" s="51"/>
      <c r="H16" s="51"/>
      <c r="I16" s="51"/>
      <c r="J16" s="51"/>
      <c r="K16" s="51"/>
      <c r="L16" s="51"/>
      <c r="M16" s="51">
        <v>50</v>
      </c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27990</v>
      </c>
      <c r="AD16" s="35">
        <f t="shared" si="0"/>
        <v>27490</v>
      </c>
      <c r="AE16" s="52">
        <f t="shared" si="1"/>
        <v>755.97500000000002</v>
      </c>
      <c r="AF16" s="52">
        <f t="shared" si="2"/>
        <v>261.15499999999997</v>
      </c>
      <c r="AG16" s="52">
        <f t="shared" si="7"/>
        <v>13.75</v>
      </c>
      <c r="AH16" s="52">
        <f t="shared" si="3"/>
        <v>4.75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757.35</v>
      </c>
      <c r="AP16" s="53"/>
      <c r="AQ16" s="53">
        <v>153</v>
      </c>
      <c r="AR16" s="160">
        <f>AC16-AE16-AG16-AJ16-AK16-AL16-AM16-AN16-AP16-AQ16</f>
        <v>27067.275000000001</v>
      </c>
      <c r="AS16" s="161">
        <f t="shared" si="4"/>
        <v>265.90499999999997</v>
      </c>
      <c r="AT16" s="163">
        <f t="shared" si="5"/>
        <v>112.90499999999997</v>
      </c>
      <c r="AU16" s="6">
        <v>342</v>
      </c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10557</v>
      </c>
      <c r="E17" s="51"/>
      <c r="F17" s="50"/>
      <c r="G17" s="51"/>
      <c r="H17" s="51"/>
      <c r="I17" s="51"/>
      <c r="J17" s="51"/>
      <c r="K17" s="51"/>
      <c r="L17" s="51"/>
      <c r="M17" s="51">
        <v>60</v>
      </c>
      <c r="N17" s="51"/>
      <c r="O17" s="51"/>
      <c r="P17" s="51">
        <v>100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14877</v>
      </c>
      <c r="AD17" s="35">
        <f>D17*1</f>
        <v>10557</v>
      </c>
      <c r="AE17" s="52">
        <f>D17*2.75%</f>
        <v>290.3175</v>
      </c>
      <c r="AF17" s="52">
        <f>AD17*0.95%</f>
        <v>100.2915</v>
      </c>
      <c r="AG17" s="52">
        <f t="shared" si="7"/>
        <v>41.25</v>
      </c>
      <c r="AH17" s="52">
        <f t="shared" si="3"/>
        <v>14.25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294.71750000000003</v>
      </c>
      <c r="AP17" s="53"/>
      <c r="AQ17" s="53">
        <v>100</v>
      </c>
      <c r="AR17" s="160">
        <f>AC17-AE17-AG17-AJ17-AK17-AL17-AM17-AN17-AP17-AQ17</f>
        <v>14445.432500000001</v>
      </c>
      <c r="AS17" s="161">
        <f>AF17+AH17+AI17</f>
        <v>114.5415</v>
      </c>
      <c r="AT17" s="163">
        <f>AS17-AQ17-AN17</f>
        <v>14.541499999999999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13896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14469</v>
      </c>
      <c r="AD18" s="35">
        <f>D18*1</f>
        <v>13896</v>
      </c>
      <c r="AE18" s="52">
        <f>D18*2.75%</f>
        <v>382.14</v>
      </c>
      <c r="AF18" s="52">
        <f>AD18*0.95%</f>
        <v>132.012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382.14</v>
      </c>
      <c r="AP18" s="53"/>
      <c r="AQ18" s="53">
        <v>150</v>
      </c>
      <c r="AR18" s="160">
        <f t="shared" si="10"/>
        <v>13936.86</v>
      </c>
      <c r="AS18" s="161">
        <f>AF18+AH18+AI18</f>
        <v>132.012</v>
      </c>
      <c r="AT18" s="163">
        <f>AS18-AQ18-AN18</f>
        <v>-17.988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19128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21038</v>
      </c>
      <c r="AD19" s="35">
        <f t="shared" si="0"/>
        <v>19128</v>
      </c>
      <c r="AE19" s="52">
        <f t="shared" si="1"/>
        <v>526.02</v>
      </c>
      <c r="AF19" s="52">
        <f t="shared" si="2"/>
        <v>181.71600000000001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526.02</v>
      </c>
      <c r="AP19" s="53"/>
      <c r="AQ19" s="53">
        <v>171</v>
      </c>
      <c r="AR19" s="160">
        <f>AC19-AE19-AG19-AJ19-AK19-AL19-AM19-AN19-AP19-AQ19</f>
        <v>20340.98</v>
      </c>
      <c r="AS19" s="161">
        <f t="shared" si="4"/>
        <v>181.71600000000001</v>
      </c>
      <c r="AT19" s="161">
        <f t="shared" si="5"/>
        <v>10.716000000000008</v>
      </c>
      <c r="AU19" s="6"/>
      <c r="AV19" s="18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12231</v>
      </c>
      <c r="E20" s="51"/>
      <c r="F20" s="50"/>
      <c r="G20" s="51"/>
      <c r="H20" s="51"/>
      <c r="I20" s="51"/>
      <c r="J20" s="51"/>
      <c r="K20" s="51">
        <v>30</v>
      </c>
      <c r="L20" s="51"/>
      <c r="M20" s="51">
        <v>30</v>
      </c>
      <c r="N20" s="51"/>
      <c r="O20" s="51"/>
      <c r="P20" s="51">
        <v>50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13581</v>
      </c>
      <c r="AD20" s="35">
        <f t="shared" si="0"/>
        <v>12231</v>
      </c>
      <c r="AE20" s="52">
        <f t="shared" si="1"/>
        <v>336.35250000000002</v>
      </c>
      <c r="AF20" s="52">
        <f t="shared" si="2"/>
        <v>116.19449999999999</v>
      </c>
      <c r="AG20" s="52">
        <f t="shared" si="7"/>
        <v>37.125</v>
      </c>
      <c r="AH20" s="52">
        <f t="shared" si="3"/>
        <v>12.824999999999999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339.3775</v>
      </c>
      <c r="AP20" s="53"/>
      <c r="AQ20" s="53">
        <v>180</v>
      </c>
      <c r="AR20" s="160">
        <f>AC20-AE20-AG20-AJ20-AK20-AL20-AM20-AN20-AP20-AQ20</f>
        <v>13027.522499999999</v>
      </c>
      <c r="AS20" s="161">
        <f>AF20+AH20+AI20</f>
        <v>129.01949999999999</v>
      </c>
      <c r="AT20" s="161">
        <f>AS20-AQ20-AN20</f>
        <v>-50.980500000000006</v>
      </c>
      <c r="AU20" s="6"/>
      <c r="AV20" s="18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10580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/>
      <c r="Q21" s="35"/>
      <c r="R21" s="35"/>
      <c r="S21" s="35">
        <v>3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11353</v>
      </c>
      <c r="AD21" s="35">
        <f t="shared" si="0"/>
        <v>10580</v>
      </c>
      <c r="AE21" s="52">
        <f t="shared" si="1"/>
        <v>290.95</v>
      </c>
      <c r="AF21" s="52">
        <f t="shared" si="2"/>
        <v>100.50999999999999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291.22500000000002</v>
      </c>
      <c r="AP21" s="53"/>
      <c r="AQ21" s="53">
        <v>56</v>
      </c>
      <c r="AR21" s="160">
        <f t="shared" si="10"/>
        <v>11000.55</v>
      </c>
      <c r="AS21" s="161">
        <f t="shared" ref="AS21:AS27" si="11">AF21+AH21+AI21</f>
        <v>102.41</v>
      </c>
      <c r="AT21" s="161">
        <f t="shared" ref="AT21:AT27" si="12">AS21-AQ21-AN21</f>
        <v>46.41</v>
      </c>
      <c r="AU21" s="6"/>
      <c r="AV21" s="18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19018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19918</v>
      </c>
      <c r="AD22" s="35">
        <f t="shared" si="0"/>
        <v>19018</v>
      </c>
      <c r="AE22" s="52">
        <f t="shared" si="1"/>
        <v>522.995</v>
      </c>
      <c r="AF22" s="52">
        <f t="shared" si="2"/>
        <v>180.67099999999999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525.745</v>
      </c>
      <c r="AP22" s="53"/>
      <c r="AQ22" s="53">
        <v>120</v>
      </c>
      <c r="AR22" s="160">
        <f>AC22-AE22-AG22-AJ22-AK22-AL22-AM22-AN22-AP22-AQ22</f>
        <v>19250.255000000001</v>
      </c>
      <c r="AS22" s="161">
        <f>AF22+AH22+AI22</f>
        <v>189.221</v>
      </c>
      <c r="AT22" s="161">
        <f>AS22-AQ22-AN22</f>
        <v>69.221000000000004</v>
      </c>
      <c r="AU22" s="6"/>
      <c r="AV22" s="18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10740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10740</v>
      </c>
      <c r="AD23" s="35">
        <f t="shared" si="0"/>
        <v>10740</v>
      </c>
      <c r="AE23" s="52">
        <f t="shared" si="1"/>
        <v>295.35000000000002</v>
      </c>
      <c r="AF23" s="52">
        <f t="shared" si="2"/>
        <v>102.03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295.35000000000002</v>
      </c>
      <c r="AP23" s="53"/>
      <c r="AQ23" s="53">
        <v>100</v>
      </c>
      <c r="AR23" s="160">
        <f>AC23-AE23-AG23-AJ23-AK23-AL23-AM23-AN23-AP23-AQ23</f>
        <v>10344.65</v>
      </c>
      <c r="AS23" s="161">
        <f t="shared" si="11"/>
        <v>102.03</v>
      </c>
      <c r="AT23" s="161">
        <f t="shared" si="12"/>
        <v>2.0300000000000011</v>
      </c>
      <c r="AU23" s="6"/>
      <c r="AV23" s="18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13902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100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14802</v>
      </c>
      <c r="AD24" s="35">
        <f t="shared" si="0"/>
        <v>13902</v>
      </c>
      <c r="AE24" s="52">
        <f t="shared" si="1"/>
        <v>382.30500000000001</v>
      </c>
      <c r="AF24" s="52">
        <f t="shared" si="2"/>
        <v>132.06899999999999</v>
      </c>
      <c r="AG24" s="52">
        <f t="shared" si="7"/>
        <v>24.75</v>
      </c>
      <c r="AH24" s="52">
        <f t="shared" si="3"/>
        <v>8.5499999999999989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385.05500000000001</v>
      </c>
      <c r="AP24" s="53"/>
      <c r="AQ24" s="53">
        <v>105</v>
      </c>
      <c r="AR24" s="160">
        <f t="shared" si="10"/>
        <v>14289.945</v>
      </c>
      <c r="AS24" s="161">
        <f t="shared" si="11"/>
        <v>140.619</v>
      </c>
      <c r="AT24" s="161">
        <f t="shared" si="12"/>
        <v>35.619</v>
      </c>
      <c r="AU24" s="6"/>
      <c r="AV24" s="18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13188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13188</v>
      </c>
      <c r="AD25" s="35">
        <f t="shared" si="0"/>
        <v>13188</v>
      </c>
      <c r="AE25" s="52">
        <f t="shared" si="1"/>
        <v>362.67</v>
      </c>
      <c r="AF25" s="52">
        <f t="shared" si="2"/>
        <v>125.286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362.67</v>
      </c>
      <c r="AP25" s="53"/>
      <c r="AQ25" s="53">
        <v>110</v>
      </c>
      <c r="AR25" s="160">
        <f t="shared" si="10"/>
        <v>12715.33</v>
      </c>
      <c r="AS25" s="161">
        <f t="shared" si="11"/>
        <v>125.286</v>
      </c>
      <c r="AT25" s="161">
        <f t="shared" si="12"/>
        <v>15.286000000000001</v>
      </c>
      <c r="AU25" s="6"/>
      <c r="AV25" s="18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10853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10853</v>
      </c>
      <c r="AD26" s="35">
        <f t="shared" si="0"/>
        <v>10853</v>
      </c>
      <c r="AE26" s="52">
        <f t="shared" si="1"/>
        <v>298.45749999999998</v>
      </c>
      <c r="AF26" s="52">
        <f t="shared" si="2"/>
        <v>103.1035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298.45749999999998</v>
      </c>
      <c r="AP26" s="53"/>
      <c r="AQ26" s="53">
        <v>103</v>
      </c>
      <c r="AR26" s="160">
        <f t="shared" si="10"/>
        <v>10451.5425</v>
      </c>
      <c r="AS26" s="161">
        <f t="shared" si="11"/>
        <v>103.1035</v>
      </c>
      <c r="AT26" s="161">
        <f t="shared" si="12"/>
        <v>0.10349999999999682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" customHeight="1" thickBot="1">
      <c r="A27" s="49">
        <v>21</v>
      </c>
      <c r="B27" s="35">
        <v>1908446154</v>
      </c>
      <c r="C27" s="35" t="s">
        <v>68</v>
      </c>
      <c r="D27" s="122">
        <v>11630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11630</v>
      </c>
      <c r="AD27" s="35">
        <f t="shared" si="0"/>
        <v>11630</v>
      </c>
      <c r="AE27" s="52">
        <f t="shared" si="1"/>
        <v>319.82499999999999</v>
      </c>
      <c r="AF27" s="52">
        <f t="shared" si="2"/>
        <v>110.485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319.82499999999999</v>
      </c>
      <c r="AP27" s="53"/>
      <c r="AQ27" s="53">
        <v>100</v>
      </c>
      <c r="AR27" s="160">
        <f t="shared" si="10"/>
        <v>11210.174999999999</v>
      </c>
      <c r="AS27" s="161">
        <f t="shared" si="11"/>
        <v>110.485</v>
      </c>
      <c r="AT27" s="161">
        <f t="shared" si="12"/>
        <v>10.484999999999999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331519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140</v>
      </c>
      <c r="N28" s="72">
        <f t="shared" si="14"/>
        <v>0</v>
      </c>
      <c r="O28" s="72">
        <f t="shared" si="14"/>
        <v>0</v>
      </c>
      <c r="P28" s="72">
        <f t="shared" si="14"/>
        <v>370</v>
      </c>
      <c r="Q28" s="72">
        <f t="shared" si="14"/>
        <v>0</v>
      </c>
      <c r="R28" s="72">
        <f t="shared" si="14"/>
        <v>0</v>
      </c>
      <c r="S28" s="72">
        <f t="shared" si="14"/>
        <v>37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5</v>
      </c>
      <c r="AB28" s="148">
        <f t="shared" si="14"/>
        <v>0</v>
      </c>
      <c r="AC28" s="141">
        <f t="shared" si="14"/>
        <v>345217</v>
      </c>
      <c r="AD28" s="141">
        <f t="shared" si="14"/>
        <v>331519</v>
      </c>
      <c r="AE28" s="141">
        <f t="shared" si="14"/>
        <v>9116.7725000000009</v>
      </c>
      <c r="AF28" s="141">
        <f t="shared" si="14"/>
        <v>3149.4305000000004</v>
      </c>
      <c r="AG28" s="141">
        <f t="shared" si="14"/>
        <v>152.07499999999999</v>
      </c>
      <c r="AH28" s="141">
        <f t="shared" si="14"/>
        <v>52.534999999999989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9131.8975000000028</v>
      </c>
      <c r="AP28" s="141">
        <f t="shared" si="14"/>
        <v>0</v>
      </c>
      <c r="AQ28" s="141">
        <f t="shared" si="14"/>
        <v>2532</v>
      </c>
      <c r="AR28" s="141">
        <f t="shared" si="14"/>
        <v>333416.15250000003</v>
      </c>
      <c r="AS28" s="191">
        <f t="shared" si="14"/>
        <v>3201.9655000000002</v>
      </c>
      <c r="AT28" s="191">
        <f t="shared" si="14"/>
        <v>669.96549999999991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149">
        <f t="shared" si="15"/>
        <v>0</v>
      </c>
      <c r="AC29" s="256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596" priority="28" stopIfTrue="1" operator="greaterThan">
      <formula>0</formula>
    </cfRule>
  </conditionalFormatting>
  <conditionalFormatting sqref="AQ31">
    <cfRule type="cellIs" dxfId="595" priority="26" operator="greaterThan">
      <formula>$AQ$7:$AQ$18&lt;100</formula>
    </cfRule>
    <cfRule type="cellIs" dxfId="594" priority="27" operator="greaterThan">
      <formula>100</formula>
    </cfRule>
  </conditionalFormatting>
  <conditionalFormatting sqref="D29:J29 Q29:AB29 Q28:AA28 K4:P29">
    <cfRule type="cellIs" dxfId="593" priority="25" operator="equal">
      <formula>212030016606640</formula>
    </cfRule>
  </conditionalFormatting>
  <conditionalFormatting sqref="D29:J29 L29:AB29 L28:AA28 K4:K29">
    <cfRule type="cellIs" dxfId="592" priority="23" operator="equal">
      <formula>$K$4</formula>
    </cfRule>
    <cfRule type="cellIs" dxfId="591" priority="24" operator="equal">
      <formula>2120</formula>
    </cfRule>
  </conditionalFormatting>
  <conditionalFormatting sqref="D29:L29 M4:N29">
    <cfRule type="cellIs" dxfId="590" priority="21" operator="equal">
      <formula>$M$4</formula>
    </cfRule>
    <cfRule type="cellIs" dxfId="589" priority="22" operator="equal">
      <formula>300</formula>
    </cfRule>
  </conditionalFormatting>
  <conditionalFormatting sqref="O4:O29">
    <cfRule type="cellIs" dxfId="588" priority="19" operator="equal">
      <formula>$O$4</formula>
    </cfRule>
    <cfRule type="cellIs" dxfId="587" priority="20" operator="equal">
      <formula>1660</formula>
    </cfRule>
  </conditionalFormatting>
  <conditionalFormatting sqref="P4:P29">
    <cfRule type="cellIs" dxfId="586" priority="17" operator="equal">
      <formula>$P$4</formula>
    </cfRule>
    <cfRule type="cellIs" dxfId="585" priority="18" operator="equal">
      <formula>6640</formula>
    </cfRule>
  </conditionalFormatting>
  <conditionalFormatting sqref="AT6:AT28">
    <cfRule type="cellIs" dxfId="584" priority="16" operator="lessThan">
      <formula>0</formula>
    </cfRule>
  </conditionalFormatting>
  <conditionalFormatting sqref="AT7:AT18">
    <cfRule type="cellIs" dxfId="583" priority="13" operator="lessThan">
      <formula>0</formula>
    </cfRule>
    <cfRule type="cellIs" dxfId="582" priority="14" operator="lessThan">
      <formula>0</formula>
    </cfRule>
    <cfRule type="cellIs" dxfId="581" priority="15" operator="lessThan">
      <formula>0</formula>
    </cfRule>
  </conditionalFormatting>
  <conditionalFormatting sqref="L28:AA28 K4:K28">
    <cfRule type="cellIs" dxfId="580" priority="12" operator="equal">
      <formula>$K$4</formula>
    </cfRule>
  </conditionalFormatting>
  <conditionalFormatting sqref="D28:D29 D6:D22 D24:D26 D4:AA4">
    <cfRule type="cellIs" dxfId="579" priority="11" operator="equal">
      <formula>$D$4</formula>
    </cfRule>
  </conditionalFormatting>
  <conditionalFormatting sqref="S4:S29">
    <cfRule type="cellIs" dxfId="578" priority="10" operator="equal">
      <formula>$S$4</formula>
    </cfRule>
  </conditionalFormatting>
  <conditionalFormatting sqref="Z4:Z29">
    <cfRule type="cellIs" dxfId="577" priority="9" operator="equal">
      <formula>$Z$4</formula>
    </cfRule>
  </conditionalFormatting>
  <conditionalFormatting sqref="AA4:AA29">
    <cfRule type="cellIs" dxfId="576" priority="8" operator="equal">
      <formula>$AA$4</formula>
    </cfRule>
  </conditionalFormatting>
  <conditionalFormatting sqref="AB4:AB29">
    <cfRule type="cellIs" dxfId="575" priority="7" operator="equal">
      <formula>$AB$4</formula>
    </cfRule>
  </conditionalFormatting>
  <conditionalFormatting sqref="AT7:AT28">
    <cfRule type="cellIs" dxfId="574" priority="4" operator="lessThan">
      <formula>0</formula>
    </cfRule>
    <cfRule type="cellIs" dxfId="573" priority="5" operator="lessThan">
      <formula>0</formula>
    </cfRule>
    <cfRule type="cellIs" dxfId="572" priority="6" operator="lessThan">
      <formula>0</formula>
    </cfRule>
  </conditionalFormatting>
  <conditionalFormatting sqref="D5:AA5">
    <cfRule type="cellIs" dxfId="571" priority="3" operator="greaterThan">
      <formula>0</formula>
    </cfRule>
  </conditionalFormatting>
  <conditionalFormatting sqref="D7:AA27">
    <cfRule type="cellIs" dxfId="570" priority="2" operator="greaterThan">
      <formula>0</formula>
    </cfRule>
  </conditionalFormatting>
  <conditionalFormatting sqref="AC7:AS27">
    <cfRule type="cellIs" dxfId="56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82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3"/>
      <c r="D4" s="167">
        <f>'10'!D29</f>
        <v>722854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1510</v>
      </c>
      <c r="L4" s="167">
        <f>'10'!L29</f>
        <v>0</v>
      </c>
      <c r="M4" s="167">
        <f>'10'!M29</f>
        <v>5660</v>
      </c>
      <c r="N4" s="167">
        <f>'10'!N29</f>
        <v>0</v>
      </c>
      <c r="O4" s="167">
        <f>'10'!O29</f>
        <v>880</v>
      </c>
      <c r="P4" s="167">
        <f>'10'!P29</f>
        <v>7500</v>
      </c>
      <c r="Q4" s="167">
        <f>'10'!Q29</f>
        <v>0</v>
      </c>
      <c r="R4" s="167">
        <f>'10'!R29</f>
        <v>0</v>
      </c>
      <c r="S4" s="167">
        <f>'10'!S29</f>
        <v>1034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688</v>
      </c>
      <c r="AA4" s="167">
        <f>'10'!AA29</f>
        <v>629</v>
      </c>
      <c r="AB4" s="4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104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6193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6193</v>
      </c>
      <c r="AD7" s="38">
        <f t="shared" ref="AD7:AD27" si="0">D7*1</f>
        <v>6193</v>
      </c>
      <c r="AE7" s="40">
        <f t="shared" ref="AE7:AE27" si="1">D7*2.75%</f>
        <v>170.3075</v>
      </c>
      <c r="AF7" s="40">
        <f t="shared" ref="AF7:AF27" si="2">AD7*0.95%</f>
        <v>58.833500000000001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170.3075</v>
      </c>
      <c r="AP7" s="43"/>
      <c r="AQ7" s="44">
        <v>58</v>
      </c>
      <c r="AR7" s="45">
        <f>AC7-AE7-AG7-AJ7-AK7-AL7-AM7-AN7-AP7-AQ7</f>
        <v>5964.6925000000001</v>
      </c>
      <c r="AS7" s="46">
        <f t="shared" ref="AS7:AS19" si="4">AF7+AH7+AI7</f>
        <v>58.833500000000001</v>
      </c>
      <c r="AT7" s="47">
        <f t="shared" ref="AT7:AT19" si="5">AS7-AQ7-AN7</f>
        <v>0.8335000000000008</v>
      </c>
      <c r="AU7" s="48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5678</v>
      </c>
      <c r="E8" s="51"/>
      <c r="F8" s="50"/>
      <c r="G8" s="51"/>
      <c r="H8" s="51"/>
      <c r="I8" s="51"/>
      <c r="J8" s="51"/>
      <c r="K8" s="51">
        <v>10</v>
      </c>
      <c r="L8" s="51"/>
      <c r="M8" s="51">
        <v>20</v>
      </c>
      <c r="N8" s="51"/>
      <c r="O8" s="51">
        <v>20</v>
      </c>
      <c r="P8" s="51">
        <v>30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6528</v>
      </c>
      <c r="AD8" s="35">
        <f t="shared" si="0"/>
        <v>5678</v>
      </c>
      <c r="AE8" s="52">
        <f t="shared" si="1"/>
        <v>156.14500000000001</v>
      </c>
      <c r="AF8" s="52">
        <f t="shared" si="2"/>
        <v>53.940999999999995</v>
      </c>
      <c r="AG8" s="40">
        <f t="shared" ref="AG8:AG27" si="7">SUM(E8*999+F8*499+G8*75+H8*50+I8*30+K8*20+L8*19+M8*10+P8*9+N8*10+J8*29+R8*4+Q8*5+O8*9)*2.75%</f>
        <v>23.375</v>
      </c>
      <c r="AH8" s="52">
        <f t="shared" si="3"/>
        <v>8.0749999999999993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158.345</v>
      </c>
      <c r="AP8" s="53"/>
      <c r="AQ8" s="44">
        <v>58</v>
      </c>
      <c r="AR8" s="45">
        <f>AC8-AE8-AG8-AJ8-AK8-AL8-AM8-AN8-AP8-AQ8</f>
        <v>6290.48</v>
      </c>
      <c r="AS8" s="54">
        <f t="shared" si="4"/>
        <v>62.015999999999991</v>
      </c>
      <c r="AT8" s="55">
        <f t="shared" si="5"/>
        <v>4.0159999999999911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10689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13894</v>
      </c>
      <c r="AD9" s="35">
        <f t="shared" si="0"/>
        <v>10689</v>
      </c>
      <c r="AE9" s="52">
        <f t="shared" si="1"/>
        <v>293.94749999999999</v>
      </c>
      <c r="AF9" s="52">
        <f t="shared" si="2"/>
        <v>101.5455</v>
      </c>
      <c r="AG9" s="40">
        <f t="shared" si="7"/>
        <v>61.875</v>
      </c>
      <c r="AH9" s="52">
        <f t="shared" si="3"/>
        <v>21.375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300.82249999999999</v>
      </c>
      <c r="AP9" s="53"/>
      <c r="AQ9" s="44">
        <v>108</v>
      </c>
      <c r="AR9" s="45">
        <f t="shared" ref="AR9:AR27" si="10">AC9-AE9-AG9-AJ9-AK9-AL9-AM9-AN9-AP9-AQ9</f>
        <v>13430.1775</v>
      </c>
      <c r="AS9" s="54">
        <f t="shared" si="4"/>
        <v>122.9205</v>
      </c>
      <c r="AT9" s="55">
        <f t="shared" si="5"/>
        <v>14.920500000000004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3086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4614</v>
      </c>
      <c r="AD10" s="35">
        <f>D10*1</f>
        <v>3086</v>
      </c>
      <c r="AE10" s="52">
        <f>D10*2.75%</f>
        <v>84.864999999999995</v>
      </c>
      <c r="AF10" s="52">
        <f>AD10*0.95%</f>
        <v>29.317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84.864999999999995</v>
      </c>
      <c r="AP10" s="53"/>
      <c r="AQ10" s="44">
        <v>29</v>
      </c>
      <c r="AR10" s="45">
        <f t="shared" si="10"/>
        <v>4500.1350000000002</v>
      </c>
      <c r="AS10" s="54">
        <f>AF10+AH10+AI10</f>
        <v>29.317</v>
      </c>
      <c r="AT10" s="55">
        <f>AS10-AQ10-AN10</f>
        <v>0.31700000000000017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3600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100</v>
      </c>
      <c r="N11" s="51"/>
      <c r="O11" s="59">
        <v>10</v>
      </c>
      <c r="P11" s="51">
        <v>500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10190</v>
      </c>
      <c r="AD11" s="35">
        <f t="shared" si="0"/>
        <v>3600</v>
      </c>
      <c r="AE11" s="52">
        <f t="shared" si="1"/>
        <v>99</v>
      </c>
      <c r="AF11" s="52">
        <f t="shared" si="2"/>
        <v>34.199999999999996</v>
      </c>
      <c r="AG11" s="40">
        <f t="shared" si="7"/>
        <v>181.22499999999999</v>
      </c>
      <c r="AH11" s="52">
        <f t="shared" si="3"/>
        <v>62.604999999999997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117.15</v>
      </c>
      <c r="AP11" s="53"/>
      <c r="AQ11" s="44">
        <v>49</v>
      </c>
      <c r="AR11" s="45">
        <f t="shared" si="10"/>
        <v>9860.7749999999996</v>
      </c>
      <c r="AS11" s="54">
        <f t="shared" si="4"/>
        <v>96.804999999999993</v>
      </c>
      <c r="AT11" s="55">
        <f t="shared" si="5"/>
        <v>47.804999999999993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3811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3811</v>
      </c>
      <c r="AD12" s="35">
        <f>D12*1</f>
        <v>3811</v>
      </c>
      <c r="AE12" s="52">
        <f>D12*2.75%</f>
        <v>104.80249999999999</v>
      </c>
      <c r="AF12" s="52">
        <f>AD12*0.95%</f>
        <v>36.204499999999996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104.80249999999999</v>
      </c>
      <c r="AP12" s="53"/>
      <c r="AQ12" s="44">
        <v>11</v>
      </c>
      <c r="AR12" s="45">
        <f t="shared" si="10"/>
        <v>3695.1975000000002</v>
      </c>
      <c r="AS12" s="54">
        <f>AF12+AH12+AI12</f>
        <v>36.204499999999996</v>
      </c>
      <c r="AT12" s="55">
        <f>AS12-AQ12-AN12</f>
        <v>25.204499999999996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3096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3096</v>
      </c>
      <c r="AD13" s="35">
        <f t="shared" si="0"/>
        <v>3096</v>
      </c>
      <c r="AE13" s="52">
        <f t="shared" si="1"/>
        <v>85.14</v>
      </c>
      <c r="AF13" s="52">
        <f t="shared" si="2"/>
        <v>29.411999999999999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85.14</v>
      </c>
      <c r="AP13" s="53"/>
      <c r="AQ13" s="44">
        <v>29</v>
      </c>
      <c r="AR13" s="45">
        <f t="shared" si="10"/>
        <v>2981.86</v>
      </c>
      <c r="AS13" s="54">
        <f t="shared" si="4"/>
        <v>29.411999999999999</v>
      </c>
      <c r="AT13" s="55">
        <f>AS13-AQ13-AN13</f>
        <v>0.41199999999999903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13727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19042</v>
      </c>
      <c r="AD14" s="35">
        <f t="shared" si="0"/>
        <v>13727</v>
      </c>
      <c r="AE14" s="52">
        <f t="shared" si="1"/>
        <v>377.49250000000001</v>
      </c>
      <c r="AF14" s="52">
        <f t="shared" si="2"/>
        <v>130.40649999999999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379.14249999999998</v>
      </c>
      <c r="AP14" s="53"/>
      <c r="AQ14" s="44">
        <v>120</v>
      </c>
      <c r="AR14" s="45">
        <f>AC14-AE14-AG14-AJ14-AK14-AL14-AM14-AN14-AP14-AQ14</f>
        <v>18529.657500000001</v>
      </c>
      <c r="AS14" s="54">
        <f t="shared" si="4"/>
        <v>135.53649999999999</v>
      </c>
      <c r="AT14" s="61">
        <f t="shared" si="5"/>
        <v>15.53649999999999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8839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8839</v>
      </c>
      <c r="AD15" s="35">
        <f t="shared" si="0"/>
        <v>8839</v>
      </c>
      <c r="AE15" s="52">
        <f t="shared" si="1"/>
        <v>243.07249999999999</v>
      </c>
      <c r="AF15" s="52">
        <f t="shared" si="2"/>
        <v>83.970500000000001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243.07249999999999</v>
      </c>
      <c r="AP15" s="53"/>
      <c r="AQ15" s="44">
        <v>50</v>
      </c>
      <c r="AR15" s="45">
        <f t="shared" si="10"/>
        <v>8545.9274999999998</v>
      </c>
      <c r="AS15" s="54">
        <f>AF15+AH15+AI15</f>
        <v>83.970500000000001</v>
      </c>
      <c r="AT15" s="55">
        <f>AS15-AQ15-AN15</f>
        <v>33.970500000000001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12177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>
        <v>30</v>
      </c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13347</v>
      </c>
      <c r="AD16" s="35">
        <f t="shared" si="0"/>
        <v>12177</v>
      </c>
      <c r="AE16" s="52">
        <f t="shared" si="1"/>
        <v>334.86750000000001</v>
      </c>
      <c r="AF16" s="52">
        <f t="shared" si="2"/>
        <v>115.6815</v>
      </c>
      <c r="AG16" s="40">
        <f t="shared" si="7"/>
        <v>32.174999999999997</v>
      </c>
      <c r="AH16" s="52">
        <f t="shared" si="3"/>
        <v>11.115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338.4425</v>
      </c>
      <c r="AP16" s="53"/>
      <c r="AQ16" s="44">
        <v>80</v>
      </c>
      <c r="AR16" s="45">
        <f>AC16-AE16-AG16-AJ16-AK16-AL16-AM16-AN16-AP16-AQ16</f>
        <v>12899.9575</v>
      </c>
      <c r="AS16" s="54">
        <f t="shared" si="4"/>
        <v>126.79649999999999</v>
      </c>
      <c r="AT16" s="55">
        <f t="shared" si="5"/>
        <v>46.796499999999995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720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62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12562</v>
      </c>
      <c r="AD17" s="35">
        <f>D17*1</f>
        <v>720</v>
      </c>
      <c r="AE17" s="52">
        <f>D17*2.75%</f>
        <v>19.8</v>
      </c>
      <c r="AF17" s="52">
        <f>AD17*0.95%</f>
        <v>6.84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19.8</v>
      </c>
      <c r="AP17" s="53"/>
      <c r="AQ17" s="44"/>
      <c r="AR17" s="45">
        <f>AC17-AE17-AG17-AJ17-AK17-AL17-AM17-AN17-AP17-AQ17</f>
        <v>12542.2</v>
      </c>
      <c r="AS17" s="54">
        <f>AF17+AH17+AI17</f>
        <v>6.84</v>
      </c>
      <c r="AT17" s="55">
        <f>AS17-AQ17-AN17</f>
        <v>6.84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6068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6641</v>
      </c>
      <c r="AD18" s="35">
        <f>D18*1</f>
        <v>6068</v>
      </c>
      <c r="AE18" s="52">
        <f>D18*2.75%</f>
        <v>166.87</v>
      </c>
      <c r="AF18" s="52">
        <f>AD18*0.95%</f>
        <v>57.646000000000001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166.87</v>
      </c>
      <c r="AP18" s="53"/>
      <c r="AQ18" s="44">
        <v>100</v>
      </c>
      <c r="AR18" s="45">
        <f t="shared" si="10"/>
        <v>6374.13</v>
      </c>
      <c r="AS18" s="54">
        <f>AF18+AH18+AI18</f>
        <v>57.646000000000001</v>
      </c>
      <c r="AT18" s="55">
        <f>AS18-AQ18-AN18</f>
        <v>-42.353999999999999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5425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5425</v>
      </c>
      <c r="AD19" s="35">
        <f t="shared" si="0"/>
        <v>5425</v>
      </c>
      <c r="AE19" s="52">
        <f t="shared" si="1"/>
        <v>149.1875</v>
      </c>
      <c r="AF19" s="52">
        <f t="shared" si="2"/>
        <v>51.537500000000001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149.1875</v>
      </c>
      <c r="AP19" s="53"/>
      <c r="AQ19" s="64">
        <v>145</v>
      </c>
      <c r="AR19" s="65">
        <f>AC19-AE19-AG19-AJ19-AK19-AL19-AM19-AN19-AP19-AQ19</f>
        <v>5130.8125</v>
      </c>
      <c r="AS19" s="54">
        <f t="shared" si="4"/>
        <v>51.537500000000001</v>
      </c>
      <c r="AT19" s="66">
        <f t="shared" si="5"/>
        <v>-93.462500000000006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5241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5241</v>
      </c>
      <c r="AD20" s="35">
        <f t="shared" si="0"/>
        <v>5241</v>
      </c>
      <c r="AE20" s="52">
        <f t="shared" si="1"/>
        <v>144.1275</v>
      </c>
      <c r="AF20" s="52">
        <f t="shared" si="2"/>
        <v>49.789499999999997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144.1275</v>
      </c>
      <c r="AP20" s="53"/>
      <c r="AQ20" s="64">
        <v>60</v>
      </c>
      <c r="AR20" s="65">
        <f>AC20-AE20-AG20-AJ20-AK20-AL20-AM20-AN20-AP20-AQ20</f>
        <v>5036.8725000000004</v>
      </c>
      <c r="AS20" s="54">
        <f>AF20+AH20+AI20</f>
        <v>49.789499999999997</v>
      </c>
      <c r="AT20" s="66">
        <f>AS20-AQ20-AN20</f>
        <v>-10.210500000000003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3831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19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7460</v>
      </c>
      <c r="AD21" s="35">
        <f t="shared" si="0"/>
        <v>3831</v>
      </c>
      <c r="AE21" s="52">
        <f t="shared" si="1"/>
        <v>105.35250000000001</v>
      </c>
      <c r="AF21" s="52">
        <f t="shared" si="2"/>
        <v>36.394500000000001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105.35250000000001</v>
      </c>
      <c r="AP21" s="53"/>
      <c r="AQ21" s="64">
        <v>34</v>
      </c>
      <c r="AR21" s="68">
        <f t="shared" si="10"/>
        <v>7320.6475</v>
      </c>
      <c r="AS21" s="54">
        <f t="shared" ref="AS21:AS27" si="11">AF21+AH21+AI21</f>
        <v>36.394500000000001</v>
      </c>
      <c r="AT21" s="66">
        <f t="shared" ref="AT21:AT27" si="12">AS21-AQ21-AN21</f>
        <v>2.3945000000000007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8230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8230</v>
      </c>
      <c r="AD22" s="35">
        <f t="shared" si="0"/>
        <v>8230</v>
      </c>
      <c r="AE22" s="52">
        <f t="shared" si="1"/>
        <v>226.32499999999999</v>
      </c>
      <c r="AF22" s="52">
        <f t="shared" si="2"/>
        <v>78.185000000000002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226.32499999999999</v>
      </c>
      <c r="AP22" s="53"/>
      <c r="AQ22" s="64">
        <v>93</v>
      </c>
      <c r="AR22" s="68">
        <f>AC22-AE22-AG22-AJ22-AK22-AL22-AM22-AN22-AP22-AQ22</f>
        <v>7910.6750000000002</v>
      </c>
      <c r="AS22" s="54">
        <f>AF22+AH22+AI22</f>
        <v>78.185000000000002</v>
      </c>
      <c r="AT22" s="66">
        <f>AS22-AQ22-AN22</f>
        <v>-14.814999999999998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6630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8540</v>
      </c>
      <c r="AD23" s="35">
        <f t="shared" si="0"/>
        <v>6630</v>
      </c>
      <c r="AE23" s="52">
        <f t="shared" si="1"/>
        <v>182.32499999999999</v>
      </c>
      <c r="AF23" s="52">
        <f t="shared" si="2"/>
        <v>62.984999999999999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182.32499999999999</v>
      </c>
      <c r="AP23" s="53"/>
      <c r="AQ23" s="64">
        <v>50</v>
      </c>
      <c r="AR23" s="68">
        <f>AC23-AE23-AG23-AJ23-AK23-AL23-AM23-AN23-AP23-AQ23</f>
        <v>8307.6749999999993</v>
      </c>
      <c r="AS23" s="54">
        <f t="shared" si="11"/>
        <v>62.984999999999999</v>
      </c>
      <c r="AT23" s="66">
        <f t="shared" si="12"/>
        <v>12.984999999999999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20000</v>
      </c>
      <c r="E24" s="51"/>
      <c r="F24" s="50"/>
      <c r="G24" s="51"/>
      <c r="H24" s="51"/>
      <c r="I24" s="51"/>
      <c r="J24" s="51"/>
      <c r="K24" s="51">
        <v>30</v>
      </c>
      <c r="L24" s="51"/>
      <c r="M24" s="51"/>
      <c r="N24" s="51"/>
      <c r="O24" s="51"/>
      <c r="P24" s="51">
        <v>100</v>
      </c>
      <c r="Q24" s="35"/>
      <c r="R24" s="35"/>
      <c r="S24" s="35">
        <v>2</v>
      </c>
      <c r="T24" s="35"/>
      <c r="U24" s="35"/>
      <c r="V24" s="35"/>
      <c r="W24" s="35"/>
      <c r="X24" s="35"/>
      <c r="Y24" s="35"/>
      <c r="Z24" s="35"/>
      <c r="AA24" s="35">
        <v>5</v>
      </c>
      <c r="AB24" s="35"/>
      <c r="AC24" s="39">
        <f t="shared" si="6"/>
        <v>22792</v>
      </c>
      <c r="AD24" s="35">
        <f t="shared" si="0"/>
        <v>20000</v>
      </c>
      <c r="AE24" s="52">
        <f t="shared" si="1"/>
        <v>550</v>
      </c>
      <c r="AF24" s="52">
        <f t="shared" si="2"/>
        <v>190</v>
      </c>
      <c r="AG24" s="40">
        <f t="shared" si="7"/>
        <v>41.25</v>
      </c>
      <c r="AH24" s="52">
        <f t="shared" si="3"/>
        <v>14.25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553.57500000000005</v>
      </c>
      <c r="AP24" s="53"/>
      <c r="AQ24" s="64">
        <v>131</v>
      </c>
      <c r="AR24" s="68">
        <f t="shared" si="10"/>
        <v>22069.75</v>
      </c>
      <c r="AS24" s="54">
        <f t="shared" si="11"/>
        <v>204.25</v>
      </c>
      <c r="AT24" s="66">
        <f t="shared" si="12"/>
        <v>73.25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5039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5039</v>
      </c>
      <c r="AD25" s="35">
        <f t="shared" si="0"/>
        <v>5039</v>
      </c>
      <c r="AE25" s="52">
        <f t="shared" si="1"/>
        <v>138.57249999999999</v>
      </c>
      <c r="AF25" s="52">
        <f t="shared" si="2"/>
        <v>47.8705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138.57249999999999</v>
      </c>
      <c r="AP25" s="53"/>
      <c r="AQ25" s="64">
        <v>50</v>
      </c>
      <c r="AR25" s="68">
        <f t="shared" si="10"/>
        <v>4850.4274999999998</v>
      </c>
      <c r="AS25" s="54">
        <f t="shared" si="11"/>
        <v>47.8705</v>
      </c>
      <c r="AT25" s="66">
        <f t="shared" si="12"/>
        <v>-2.1295000000000002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5360</v>
      </c>
      <c r="AD26" s="35">
        <f t="shared" si="0"/>
        <v>5360</v>
      </c>
      <c r="AE26" s="52">
        <f t="shared" si="1"/>
        <v>147.4</v>
      </c>
      <c r="AF26" s="52">
        <f t="shared" si="2"/>
        <v>50.92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147.4</v>
      </c>
      <c r="AP26" s="53"/>
      <c r="AQ26" s="64">
        <v>45</v>
      </c>
      <c r="AR26" s="68">
        <f t="shared" si="10"/>
        <v>5167.6000000000004</v>
      </c>
      <c r="AS26" s="54">
        <f t="shared" si="11"/>
        <v>50.92</v>
      </c>
      <c r="AT26" s="66">
        <f t="shared" si="12"/>
        <v>5.9200000000000017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3904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3904</v>
      </c>
      <c r="AD27" s="35">
        <f t="shared" si="0"/>
        <v>3904</v>
      </c>
      <c r="AE27" s="52">
        <f t="shared" si="1"/>
        <v>107.36</v>
      </c>
      <c r="AF27" s="52">
        <f t="shared" si="2"/>
        <v>37.088000000000001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107.36</v>
      </c>
      <c r="AP27" s="53"/>
      <c r="AQ27" s="64">
        <v>50</v>
      </c>
      <c r="AR27" s="68">
        <f t="shared" si="10"/>
        <v>3746.64</v>
      </c>
      <c r="AS27" s="54">
        <f t="shared" si="11"/>
        <v>37.088000000000001</v>
      </c>
      <c r="AT27" s="66">
        <f t="shared" si="12"/>
        <v>-12.911999999999999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141344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90</v>
      </c>
      <c r="L28" s="72">
        <f t="shared" ref="L28:AT28" si="14">SUM(L7:L27)</f>
        <v>0</v>
      </c>
      <c r="M28" s="72">
        <f t="shared" si="14"/>
        <v>120</v>
      </c>
      <c r="N28" s="72">
        <f t="shared" si="14"/>
        <v>0</v>
      </c>
      <c r="O28" s="72">
        <f t="shared" si="14"/>
        <v>60</v>
      </c>
      <c r="P28" s="72">
        <f t="shared" si="14"/>
        <v>1040</v>
      </c>
      <c r="Q28" s="72">
        <f t="shared" si="14"/>
        <v>0</v>
      </c>
      <c r="R28" s="72">
        <f t="shared" si="14"/>
        <v>0</v>
      </c>
      <c r="S28" s="72">
        <f t="shared" si="14"/>
        <v>134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72">
        <f t="shared" si="14"/>
        <v>0</v>
      </c>
      <c r="AC28" s="73">
        <f t="shared" si="14"/>
        <v>180748</v>
      </c>
      <c r="AD28" s="73">
        <f t="shared" si="14"/>
        <v>141344</v>
      </c>
      <c r="AE28" s="73">
        <f t="shared" si="14"/>
        <v>3886.96</v>
      </c>
      <c r="AF28" s="73">
        <f t="shared" si="14"/>
        <v>1342.7679999999998</v>
      </c>
      <c r="AG28" s="73">
        <f t="shared" si="14"/>
        <v>354.75000000000006</v>
      </c>
      <c r="AH28" s="73">
        <f t="shared" si="14"/>
        <v>122.54999999999998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3922.9850000000006</v>
      </c>
      <c r="AP28" s="73">
        <f t="shared" si="14"/>
        <v>0</v>
      </c>
      <c r="AQ28" s="75">
        <f t="shared" si="14"/>
        <v>1350</v>
      </c>
      <c r="AR28" s="76">
        <f t="shared" si="14"/>
        <v>175156.29000000004</v>
      </c>
      <c r="AS28" s="76">
        <f t="shared" si="14"/>
        <v>1465.318</v>
      </c>
      <c r="AT28" s="77">
        <f t="shared" si="14"/>
        <v>115.31799999999996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68" priority="27" stopIfTrue="1" operator="greaterThan">
      <formula>0</formula>
    </cfRule>
  </conditionalFormatting>
  <conditionalFormatting sqref="AQ31">
    <cfRule type="cellIs" dxfId="567" priority="25" operator="greaterThan">
      <formula>$AQ$7:$AQ$18&lt;100</formula>
    </cfRule>
    <cfRule type="cellIs" dxfId="566" priority="26" operator="greaterThan">
      <formula>100</formula>
    </cfRule>
  </conditionalFormatting>
  <conditionalFormatting sqref="D29:J29 Q29:AB29 Q28:AA28 K4:P29">
    <cfRule type="cellIs" dxfId="565" priority="24" operator="equal">
      <formula>212030016606640</formula>
    </cfRule>
  </conditionalFormatting>
  <conditionalFormatting sqref="D29:J29 L29:AB29 L28:AA28 K4:K29">
    <cfRule type="cellIs" dxfId="564" priority="22" operator="equal">
      <formula>$K$4</formula>
    </cfRule>
    <cfRule type="cellIs" dxfId="563" priority="23" operator="equal">
      <formula>2120</formula>
    </cfRule>
  </conditionalFormatting>
  <conditionalFormatting sqref="D29:L29 M4:N29">
    <cfRule type="cellIs" dxfId="562" priority="20" operator="equal">
      <formula>$M$4</formula>
    </cfRule>
    <cfRule type="cellIs" dxfId="561" priority="21" operator="equal">
      <formula>300</formula>
    </cfRule>
  </conditionalFormatting>
  <conditionalFormatting sqref="O4:O29">
    <cfRule type="cellIs" dxfId="560" priority="18" operator="equal">
      <formula>$O$4</formula>
    </cfRule>
    <cfRule type="cellIs" dxfId="559" priority="19" operator="equal">
      <formula>1660</formula>
    </cfRule>
  </conditionalFormatting>
  <conditionalFormatting sqref="P4:P29">
    <cfRule type="cellIs" dxfId="558" priority="16" operator="equal">
      <formula>$P$4</formula>
    </cfRule>
    <cfRule type="cellIs" dxfId="557" priority="17" operator="equal">
      <formula>6640</formula>
    </cfRule>
  </conditionalFormatting>
  <conditionalFormatting sqref="AT6:AT28">
    <cfRule type="cellIs" dxfId="556" priority="15" operator="lessThan">
      <formula>0</formula>
    </cfRule>
  </conditionalFormatting>
  <conditionalFormatting sqref="AT7:AT18">
    <cfRule type="cellIs" dxfId="555" priority="12" operator="lessThan">
      <formula>0</formula>
    </cfRule>
    <cfRule type="cellIs" dxfId="554" priority="13" operator="lessThan">
      <formula>0</formula>
    </cfRule>
    <cfRule type="cellIs" dxfId="553" priority="14" operator="lessThan">
      <formula>0</formula>
    </cfRule>
  </conditionalFormatting>
  <conditionalFormatting sqref="L28:AA28 K4:K28">
    <cfRule type="cellIs" dxfId="552" priority="11" operator="equal">
      <formula>$K$4</formula>
    </cfRule>
  </conditionalFormatting>
  <conditionalFormatting sqref="D28:D29 D6:D22 D24:D26 D4:AA4">
    <cfRule type="cellIs" dxfId="551" priority="10" operator="equal">
      <formula>$D$4</formula>
    </cfRule>
  </conditionalFormatting>
  <conditionalFormatting sqref="S4:S29">
    <cfRule type="cellIs" dxfId="550" priority="9" operator="equal">
      <formula>$S$4</formula>
    </cfRule>
  </conditionalFormatting>
  <conditionalFormatting sqref="Z4:Z29">
    <cfRule type="cellIs" dxfId="549" priority="8" operator="equal">
      <formula>$Z$4</formula>
    </cfRule>
  </conditionalFormatting>
  <conditionalFormatting sqref="AA4:AA29">
    <cfRule type="cellIs" dxfId="548" priority="7" operator="equal">
      <formula>$AA$4</formula>
    </cfRule>
  </conditionalFormatting>
  <conditionalFormatting sqref="AB4:AB29">
    <cfRule type="cellIs" dxfId="547" priority="6" operator="equal">
      <formula>$AB$4</formula>
    </cfRule>
  </conditionalFormatting>
  <conditionalFormatting sqref="AT7:AT28">
    <cfRule type="cellIs" dxfId="546" priority="3" operator="lessThan">
      <formula>0</formula>
    </cfRule>
    <cfRule type="cellIs" dxfId="545" priority="4" operator="lessThan">
      <formula>0</formula>
    </cfRule>
    <cfRule type="cellIs" dxfId="544" priority="5" operator="lessThan">
      <formula>0</formula>
    </cfRule>
  </conditionalFormatting>
  <conditionalFormatting sqref="D5:AA5">
    <cfRule type="cellIs" dxfId="543" priority="2" operator="greaterThan">
      <formula>0</formula>
    </cfRule>
  </conditionalFormatting>
  <conditionalFormatting sqref="D7:AQ27">
    <cfRule type="cellIs" dxfId="54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83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3"/>
      <c r="D4" s="167">
        <f>'11'!D29</f>
        <v>581510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1420</v>
      </c>
      <c r="L4" s="167">
        <f>'11'!L29</f>
        <v>0</v>
      </c>
      <c r="M4" s="167">
        <f>'11'!M29</f>
        <v>5540</v>
      </c>
      <c r="N4" s="167">
        <f>'11'!N29</f>
        <v>0</v>
      </c>
      <c r="O4" s="167">
        <f>'11'!O29</f>
        <v>820</v>
      </c>
      <c r="P4" s="167">
        <f>'11'!P29</f>
        <v>6460</v>
      </c>
      <c r="Q4" s="167">
        <f>'11'!Q29</f>
        <v>0</v>
      </c>
      <c r="R4" s="167">
        <f>'11'!R29</f>
        <v>0</v>
      </c>
      <c r="S4" s="167">
        <f>'11'!S29</f>
        <v>900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688</v>
      </c>
      <c r="AA4" s="167">
        <f>'11'!AA29</f>
        <v>624</v>
      </c>
      <c r="AB4" s="4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41" priority="26" stopIfTrue="1" operator="greaterThan">
      <formula>0</formula>
    </cfRule>
  </conditionalFormatting>
  <conditionalFormatting sqref="AQ31">
    <cfRule type="cellIs" dxfId="540" priority="24" operator="greaterThan">
      <formula>$AQ$7:$AQ$18&lt;100</formula>
    </cfRule>
    <cfRule type="cellIs" dxfId="539" priority="25" operator="greaterThan">
      <formula>100</formula>
    </cfRule>
  </conditionalFormatting>
  <conditionalFormatting sqref="D29:J29 Q29:AB29 Q28:AA28 K4:P29">
    <cfRule type="cellIs" dxfId="538" priority="23" operator="equal">
      <formula>212030016606640</formula>
    </cfRule>
  </conditionalFormatting>
  <conditionalFormatting sqref="D29:J29 L29:AB29 L28:AA28 K4:K29">
    <cfRule type="cellIs" dxfId="537" priority="21" operator="equal">
      <formula>$K$4</formula>
    </cfRule>
    <cfRule type="cellIs" dxfId="536" priority="22" operator="equal">
      <formula>2120</formula>
    </cfRule>
  </conditionalFormatting>
  <conditionalFormatting sqref="D29:L29 M4:N29">
    <cfRule type="cellIs" dxfId="535" priority="19" operator="equal">
      <formula>$M$4</formula>
    </cfRule>
    <cfRule type="cellIs" dxfId="534" priority="20" operator="equal">
      <formula>300</formula>
    </cfRule>
  </conditionalFormatting>
  <conditionalFormatting sqref="O4:O29">
    <cfRule type="cellIs" dxfId="533" priority="17" operator="equal">
      <formula>$O$4</formula>
    </cfRule>
    <cfRule type="cellIs" dxfId="532" priority="18" operator="equal">
      <formula>1660</formula>
    </cfRule>
  </conditionalFormatting>
  <conditionalFormatting sqref="P4:P29">
    <cfRule type="cellIs" dxfId="531" priority="15" operator="equal">
      <formula>$P$4</formula>
    </cfRule>
    <cfRule type="cellIs" dxfId="530" priority="16" operator="equal">
      <formula>6640</formula>
    </cfRule>
  </conditionalFormatting>
  <conditionalFormatting sqref="AT6:AT28">
    <cfRule type="cellIs" dxfId="529" priority="14" operator="lessThan">
      <formula>0</formula>
    </cfRule>
  </conditionalFormatting>
  <conditionalFormatting sqref="AT7:AT18">
    <cfRule type="cellIs" dxfId="528" priority="11" operator="lessThan">
      <formula>0</formula>
    </cfRule>
    <cfRule type="cellIs" dxfId="527" priority="12" operator="lessThan">
      <formula>0</formula>
    </cfRule>
    <cfRule type="cellIs" dxfId="526" priority="13" operator="lessThan">
      <formula>0</formula>
    </cfRule>
  </conditionalFormatting>
  <conditionalFormatting sqref="L28:AA28 K4:K28">
    <cfRule type="cellIs" dxfId="525" priority="10" operator="equal">
      <formula>$K$4</formula>
    </cfRule>
  </conditionalFormatting>
  <conditionalFormatting sqref="D28:D29 D6:D22 D24:D26 D4:AA4">
    <cfRule type="cellIs" dxfId="524" priority="9" operator="equal">
      <formula>$D$4</formula>
    </cfRule>
  </conditionalFormatting>
  <conditionalFormatting sqref="S4:S29">
    <cfRule type="cellIs" dxfId="523" priority="8" operator="equal">
      <formula>$S$4</formula>
    </cfRule>
  </conditionalFormatting>
  <conditionalFormatting sqref="Z4:Z29">
    <cfRule type="cellIs" dxfId="522" priority="7" operator="equal">
      <formula>$Z$4</formula>
    </cfRule>
  </conditionalFormatting>
  <conditionalFormatting sqref="AA4:AA29">
    <cfRule type="cellIs" dxfId="521" priority="6" operator="equal">
      <formula>$AA$4</formula>
    </cfRule>
  </conditionalFormatting>
  <conditionalFormatting sqref="AB4:AB29">
    <cfRule type="cellIs" dxfId="520" priority="5" operator="equal">
      <formula>$AB$4</formula>
    </cfRule>
  </conditionalFormatting>
  <conditionalFormatting sqref="AT7:AT28">
    <cfRule type="cellIs" dxfId="519" priority="2" operator="lessThan">
      <formula>0</formula>
    </cfRule>
    <cfRule type="cellIs" dxfId="518" priority="3" operator="lessThan">
      <formula>0</formula>
    </cfRule>
    <cfRule type="cellIs" dxfId="517" priority="4" operator="lessThan">
      <formula>0</formula>
    </cfRule>
  </conditionalFormatting>
  <conditionalFormatting sqref="D5:AA5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A32" sqref="AA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84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3"/>
      <c r="D4" s="167">
        <f>'12'!D29</f>
        <v>581510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1420</v>
      </c>
      <c r="L4" s="167">
        <f>'12'!L29</f>
        <v>0</v>
      </c>
      <c r="M4" s="167">
        <f>'12'!M29</f>
        <v>5540</v>
      </c>
      <c r="N4" s="167">
        <f>'12'!N29</f>
        <v>0</v>
      </c>
      <c r="O4" s="167">
        <f>'12'!O29</f>
        <v>820</v>
      </c>
      <c r="P4" s="167">
        <f>'12'!P29</f>
        <v>6460</v>
      </c>
      <c r="Q4" s="167">
        <f>'12'!Q29</f>
        <v>0</v>
      </c>
      <c r="R4" s="167">
        <f>'12'!R29</f>
        <v>0</v>
      </c>
      <c r="S4" s="167">
        <f>'12'!S29</f>
        <v>900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688</v>
      </c>
      <c r="AA4" s="167">
        <f>'12'!AA29</f>
        <v>624</v>
      </c>
      <c r="AB4" s="4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28</v>
      </c>
      <c r="AA6" s="200" t="s">
        <v>29</v>
      </c>
      <c r="AB6" s="200" t="s">
        <v>30</v>
      </c>
      <c r="AC6" s="192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2" t="s">
        <v>38</v>
      </c>
      <c r="AK6" s="201" t="s">
        <v>39</v>
      </c>
      <c r="AL6" s="201" t="s">
        <v>40</v>
      </c>
      <c r="AM6" s="201" t="s">
        <v>41</v>
      </c>
      <c r="AN6" s="192" t="s">
        <v>42</v>
      </c>
      <c r="AO6" s="201" t="s">
        <v>43</v>
      </c>
      <c r="AP6" s="192" t="s">
        <v>44</v>
      </c>
      <c r="AQ6" s="192" t="s">
        <v>45</v>
      </c>
      <c r="AR6" s="192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9512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10467</v>
      </c>
      <c r="AD7" s="35">
        <f t="shared" ref="AD7:AD27" si="0">D7*1</f>
        <v>9512</v>
      </c>
      <c r="AE7" s="52">
        <f t="shared" ref="AE7:AE27" si="1">D7*2.75%</f>
        <v>261.58</v>
      </c>
      <c r="AF7" s="52">
        <f t="shared" ref="AF7:AF27" si="2">AD7*0.95%</f>
        <v>90.364000000000004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261.58</v>
      </c>
      <c r="AP7" s="53"/>
      <c r="AQ7" s="53">
        <v>76</v>
      </c>
      <c r="AR7" s="50">
        <f>AC7-AE7-AG7-AJ7-AK7-AL7-AM7-AN7-AP7-AQ7</f>
        <v>10129.42</v>
      </c>
      <c r="AS7" s="161">
        <f t="shared" ref="AS7:AS19" si="4">AF7+AH7+AI7</f>
        <v>90.364000000000004</v>
      </c>
      <c r="AT7" s="163">
        <f t="shared" ref="AT7:AT19" si="5">AS7-AQ7-AN7</f>
        <v>14.364000000000004</v>
      </c>
      <c r="AU7" s="103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4318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7183</v>
      </c>
      <c r="AD8" s="35">
        <f t="shared" si="0"/>
        <v>4318</v>
      </c>
      <c r="AE8" s="52">
        <f t="shared" si="1"/>
        <v>118.745</v>
      </c>
      <c r="AF8" s="52">
        <f t="shared" si="2"/>
        <v>41.021000000000001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118.745</v>
      </c>
      <c r="AP8" s="53"/>
      <c r="AQ8" s="53">
        <v>44</v>
      </c>
      <c r="AR8" s="50">
        <f>AC8-AE8-AG8-AJ8-AK8-AL8-AM8-AN8-AP8-AQ8</f>
        <v>7020.2550000000001</v>
      </c>
      <c r="AS8" s="161">
        <f t="shared" si="4"/>
        <v>41.021000000000001</v>
      </c>
      <c r="AT8" s="163">
        <f t="shared" si="5"/>
        <v>-2.9789999999999992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5130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6"/>
        <v>6085</v>
      </c>
      <c r="AD9" s="35">
        <f t="shared" si="0"/>
        <v>5130</v>
      </c>
      <c r="AE9" s="52">
        <f t="shared" si="1"/>
        <v>141.07499999999999</v>
      </c>
      <c r="AF9" s="52">
        <f t="shared" si="2"/>
        <v>48.734999999999999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141.07499999999999</v>
      </c>
      <c r="AP9" s="53"/>
      <c r="AQ9" s="53">
        <v>44</v>
      </c>
      <c r="AR9" s="50">
        <f t="shared" ref="AR9:AR27" si="10">AC9-AE9-AG9-AJ9-AK9-AL9-AM9-AN9-AP9-AQ9</f>
        <v>5899.9250000000002</v>
      </c>
      <c r="AS9" s="161">
        <f t="shared" si="4"/>
        <v>48.734999999999999</v>
      </c>
      <c r="AT9" s="163">
        <f t="shared" si="5"/>
        <v>4.7349999999999994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4631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35"/>
      <c r="AC10" s="160">
        <f t="shared" si="6"/>
        <v>6811</v>
      </c>
      <c r="AD10" s="35">
        <f>D10*1</f>
        <v>4631</v>
      </c>
      <c r="AE10" s="52">
        <f>D10*2.75%</f>
        <v>127.35250000000001</v>
      </c>
      <c r="AF10" s="52">
        <f>AD10*0.95%</f>
        <v>43.994500000000002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128.17750000000001</v>
      </c>
      <c r="AP10" s="53"/>
      <c r="AQ10" s="53">
        <v>36</v>
      </c>
      <c r="AR10" s="50">
        <f t="shared" si="10"/>
        <v>6640.2224999999999</v>
      </c>
      <c r="AS10" s="161">
        <f>AF10+AH10+AI10</f>
        <v>46.5595</v>
      </c>
      <c r="AT10" s="163">
        <f>AS10-AQ10-AN10</f>
        <v>10.5595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4740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50</v>
      </c>
      <c r="N11" s="51"/>
      <c r="O11" s="59"/>
      <c r="P11" s="51">
        <v>100</v>
      </c>
      <c r="Q11" s="35"/>
      <c r="R11" s="35"/>
      <c r="S11" s="35">
        <v>27</v>
      </c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12297</v>
      </c>
      <c r="AD11" s="35">
        <f t="shared" si="0"/>
        <v>4740</v>
      </c>
      <c r="AE11" s="52">
        <f t="shared" si="1"/>
        <v>130.35</v>
      </c>
      <c r="AF11" s="52">
        <f t="shared" si="2"/>
        <v>45.03</v>
      </c>
      <c r="AG11" s="52">
        <f t="shared" si="7"/>
        <v>66</v>
      </c>
      <c r="AH11" s="52">
        <f t="shared" si="3"/>
        <v>22.8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135.85</v>
      </c>
      <c r="AP11" s="53"/>
      <c r="AQ11" s="53">
        <v>38</v>
      </c>
      <c r="AR11" s="50">
        <f t="shared" si="10"/>
        <v>12062.65</v>
      </c>
      <c r="AS11" s="161">
        <f t="shared" si="4"/>
        <v>67.83</v>
      </c>
      <c r="AT11" s="163">
        <f t="shared" si="5"/>
        <v>29.83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3418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3418</v>
      </c>
      <c r="AD12" s="35">
        <f>D12*1</f>
        <v>3418</v>
      </c>
      <c r="AE12" s="52">
        <f>D12*2.75%</f>
        <v>93.995000000000005</v>
      </c>
      <c r="AF12" s="52">
        <f>AD12*0.95%</f>
        <v>32.470999999999997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93.995000000000005</v>
      </c>
      <c r="AP12" s="53"/>
      <c r="AQ12" s="53">
        <v>14</v>
      </c>
      <c r="AR12" s="50">
        <f t="shared" si="10"/>
        <v>3310.0050000000001</v>
      </c>
      <c r="AS12" s="161">
        <f>AF12+AH12+AI12</f>
        <v>32.470999999999997</v>
      </c>
      <c r="AT12" s="163">
        <f>AS12-AQ12-AN12</f>
        <v>18.470999999999997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4734</v>
      </c>
      <c r="AD13" s="35">
        <f t="shared" si="0"/>
        <v>4734</v>
      </c>
      <c r="AE13" s="52">
        <f t="shared" si="1"/>
        <v>130.185</v>
      </c>
      <c r="AF13" s="52">
        <f t="shared" si="2"/>
        <v>44.972999999999999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130.185</v>
      </c>
      <c r="AP13" s="53"/>
      <c r="AQ13" s="53">
        <v>35</v>
      </c>
      <c r="AR13" s="50">
        <f t="shared" si="10"/>
        <v>4568.8149999999996</v>
      </c>
      <c r="AS13" s="161">
        <f t="shared" si="4"/>
        <v>44.972999999999999</v>
      </c>
      <c r="AT13" s="163">
        <f>AS13-AQ13-AN13</f>
        <v>9.972999999999999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9048</v>
      </c>
      <c r="E14" s="51"/>
      <c r="F14" s="50"/>
      <c r="G14" s="51"/>
      <c r="H14" s="51"/>
      <c r="I14" s="51"/>
      <c r="J14" s="51"/>
      <c r="K14" s="51"/>
      <c r="L14" s="51"/>
      <c r="M14" s="51">
        <v>100</v>
      </c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10948</v>
      </c>
      <c r="AD14" s="35">
        <f t="shared" si="0"/>
        <v>9048</v>
      </c>
      <c r="AE14" s="52">
        <f t="shared" si="1"/>
        <v>248.82</v>
      </c>
      <c r="AF14" s="52">
        <f t="shared" si="2"/>
        <v>85.956000000000003</v>
      </c>
      <c r="AG14" s="52">
        <f t="shared" si="7"/>
        <v>52.25</v>
      </c>
      <c r="AH14" s="52">
        <f t="shared" si="3"/>
        <v>18.05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254.32</v>
      </c>
      <c r="AP14" s="53"/>
      <c r="AQ14" s="53">
        <v>97</v>
      </c>
      <c r="AR14" s="50">
        <f>AC14-AE14-AG14-AJ14-AK14-AL14-AM14-AN14-AP14-AQ14</f>
        <v>10549.93</v>
      </c>
      <c r="AS14" s="161">
        <f t="shared" si="4"/>
        <v>104.006</v>
      </c>
      <c r="AT14" s="164">
        <f t="shared" si="5"/>
        <v>7.0060000000000002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12894</v>
      </c>
      <c r="E15" s="51"/>
      <c r="F15" s="50"/>
      <c r="G15" s="51"/>
      <c r="H15" s="51"/>
      <c r="I15" s="51"/>
      <c r="J15" s="51"/>
      <c r="K15" s="51">
        <v>20</v>
      </c>
      <c r="L15" s="51"/>
      <c r="M15" s="51">
        <v>50</v>
      </c>
      <c r="N15" s="51"/>
      <c r="O15" s="51"/>
      <c r="P15" s="51">
        <v>30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>D15*1+E15*999+F15*499+G15*75+H15*50+I15*30+K15*20+L15*19+M15*10+P15*9+N15*10+J15*29+S15*191+V15*4744+W15*110+X15*450+Y15*110+Z15*191+AA15*182+AB15*182+U15*30+T15*350+R15*4+Q15*5+O15*9</f>
        <v>15019</v>
      </c>
      <c r="AD15" s="35">
        <f t="shared" si="0"/>
        <v>12894</v>
      </c>
      <c r="AE15" s="52">
        <f t="shared" si="1"/>
        <v>354.58499999999998</v>
      </c>
      <c r="AF15" s="52">
        <f t="shared" si="2"/>
        <v>122.49299999999999</v>
      </c>
      <c r="AG15" s="52">
        <f t="shared" si="7"/>
        <v>32.174999999999997</v>
      </c>
      <c r="AH15" s="52">
        <f t="shared" si="3"/>
        <v>11.115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357.33499999999998</v>
      </c>
      <c r="AP15" s="53"/>
      <c r="AQ15" s="53">
        <v>110</v>
      </c>
      <c r="AR15" s="50">
        <f t="shared" si="10"/>
        <v>14522.240000000002</v>
      </c>
      <c r="AS15" s="161">
        <f>AF15+AH15+AI15</f>
        <v>133.608</v>
      </c>
      <c r="AT15" s="163">
        <f>AS15-AQ15-AN15</f>
        <v>23.608000000000004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1542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6"/>
        <v>1542</v>
      </c>
      <c r="AD16" s="35">
        <f t="shared" si="0"/>
        <v>1542</v>
      </c>
      <c r="AE16" s="52">
        <f t="shared" si="1"/>
        <v>42.405000000000001</v>
      </c>
      <c r="AF16" s="52">
        <f t="shared" si="2"/>
        <v>14.648999999999999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42.405000000000001</v>
      </c>
      <c r="AP16" s="53"/>
      <c r="AQ16" s="53"/>
      <c r="AR16" s="50">
        <f>AC16-AE16-AG16-AJ16-AK16-AL16-AM16-AN16-AP16-AQ16</f>
        <v>1499.595</v>
      </c>
      <c r="AS16" s="161">
        <f t="shared" si="4"/>
        <v>14.648999999999999</v>
      </c>
      <c r="AT16" s="163">
        <f t="shared" si="5"/>
        <v>14.648999999999999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6380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20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 t="shared" si="6"/>
        <v>11550</v>
      </c>
      <c r="AD17" s="35">
        <f>D17*1</f>
        <v>6380</v>
      </c>
      <c r="AE17" s="52">
        <f>D17*2.75%</f>
        <v>175.45</v>
      </c>
      <c r="AF17" s="52">
        <f>AD17*0.95%</f>
        <v>60.61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179.57499999999999</v>
      </c>
      <c r="AP17" s="53"/>
      <c r="AQ17" s="53">
        <v>57</v>
      </c>
      <c r="AR17" s="50">
        <f>AC17-AE17-AG17-AJ17-AK17-AL17-AM17-AN17-AP17-AQ17</f>
        <v>11280.424999999999</v>
      </c>
      <c r="AS17" s="161">
        <f>AF17+AH17+AI17</f>
        <v>73.435000000000002</v>
      </c>
      <c r="AT17" s="163">
        <f>AS17-AQ17-AN17</f>
        <v>16.435000000000002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9256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20</v>
      </c>
      <c r="N18" s="51"/>
      <c r="O18" s="51"/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10326</v>
      </c>
      <c r="AD18" s="35">
        <f>D18*1</f>
        <v>9256</v>
      </c>
      <c r="AE18" s="52">
        <f>D18*2.75%</f>
        <v>254.54</v>
      </c>
      <c r="AF18" s="52">
        <f>AD18*0.95%</f>
        <v>87.932000000000002</v>
      </c>
      <c r="AG18" s="52">
        <f t="shared" si="7"/>
        <v>29.425000000000001</v>
      </c>
      <c r="AH18" s="52">
        <f t="shared" si="3"/>
        <v>10.164999999999999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256.74</v>
      </c>
      <c r="AP18" s="53"/>
      <c r="AQ18" s="53">
        <v>150</v>
      </c>
      <c r="AR18" s="50">
        <f t="shared" si="10"/>
        <v>9892.0349999999999</v>
      </c>
      <c r="AS18" s="161">
        <f>AF18+AH18+AI18</f>
        <v>98.097000000000008</v>
      </c>
      <c r="AT18" s="163">
        <f>AS18-AQ18-AN18</f>
        <v>-51.902999999999992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10300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10300</v>
      </c>
      <c r="AD19" s="35">
        <f t="shared" si="0"/>
        <v>10300</v>
      </c>
      <c r="AE19" s="52">
        <f t="shared" si="1"/>
        <v>283.25</v>
      </c>
      <c r="AF19" s="52">
        <f t="shared" si="2"/>
        <v>97.85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283.25</v>
      </c>
      <c r="AP19" s="53"/>
      <c r="AQ19" s="53">
        <v>166</v>
      </c>
      <c r="AR19" s="50">
        <f>AC19-AE19-AG19-AJ19-AK19-AL19-AM19-AN19-AP19-AQ19</f>
        <v>9850.75</v>
      </c>
      <c r="AS19" s="161">
        <f t="shared" si="4"/>
        <v>97.85</v>
      </c>
      <c r="AT19" s="161">
        <f t="shared" si="5"/>
        <v>-68.150000000000006</v>
      </c>
      <c r="AU19" s="6"/>
      <c r="AV19" s="193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8222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8222</v>
      </c>
      <c r="AD20" s="35">
        <f t="shared" si="0"/>
        <v>8222</v>
      </c>
      <c r="AE20" s="52">
        <f t="shared" si="1"/>
        <v>226.10499999999999</v>
      </c>
      <c r="AF20" s="52">
        <f t="shared" si="2"/>
        <v>78.108999999999995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226.10499999999999</v>
      </c>
      <c r="AP20" s="53"/>
      <c r="AQ20" s="53">
        <v>95</v>
      </c>
      <c r="AR20" s="50">
        <f>AC20-AE20-AG20-AJ20-AK20-AL20-AM20-AN20-AP20-AQ20</f>
        <v>7900.8950000000004</v>
      </c>
      <c r="AS20" s="161">
        <f>AF20+AH20+AI20</f>
        <v>78.108999999999995</v>
      </c>
      <c r="AT20" s="161">
        <f>AS20-AQ20-AN20</f>
        <v>-16.891000000000005</v>
      </c>
      <c r="AU20" s="6"/>
      <c r="AV20" s="193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4316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20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9271</v>
      </c>
      <c r="AD21" s="35">
        <f t="shared" si="0"/>
        <v>4316</v>
      </c>
      <c r="AE21" s="52">
        <f t="shared" si="1"/>
        <v>118.69</v>
      </c>
      <c r="AF21" s="52">
        <f t="shared" si="2"/>
        <v>41.002000000000002</v>
      </c>
      <c r="AG21" s="52">
        <f t="shared" si="7"/>
        <v>4.95</v>
      </c>
      <c r="AH21" s="52">
        <f t="shared" si="3"/>
        <v>1.71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119.24</v>
      </c>
      <c r="AP21" s="53"/>
      <c r="AQ21" s="53">
        <v>42</v>
      </c>
      <c r="AR21" s="50">
        <f t="shared" si="10"/>
        <v>9105.3599999999988</v>
      </c>
      <c r="AS21" s="161">
        <f t="shared" ref="AS21:AS27" si="11">AF21+AH21+AI21</f>
        <v>42.712000000000003</v>
      </c>
      <c r="AT21" s="161">
        <f t="shared" ref="AT21:AT27" si="12">AS21-AQ21-AN21</f>
        <v>0.7120000000000033</v>
      </c>
      <c r="AU21" s="6"/>
      <c r="AV21" s="193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11355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12255</v>
      </c>
      <c r="AD22" s="35">
        <f t="shared" si="0"/>
        <v>11355</v>
      </c>
      <c r="AE22" s="52">
        <f t="shared" si="1"/>
        <v>312.26249999999999</v>
      </c>
      <c r="AF22" s="52">
        <f t="shared" si="2"/>
        <v>107.8725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315.01249999999999</v>
      </c>
      <c r="AP22" s="53"/>
      <c r="AQ22" s="53">
        <v>100</v>
      </c>
      <c r="AR22" s="50">
        <f>AC22-AE22-AG22-AJ22-AK22-AL22-AM22-AN22-AP22-AQ22</f>
        <v>11817.987499999999</v>
      </c>
      <c r="AS22" s="161">
        <f>AF22+AH22+AI22</f>
        <v>116.4225</v>
      </c>
      <c r="AT22" s="161">
        <f>AS22-AQ22-AN22</f>
        <v>16.422499999999999</v>
      </c>
      <c r="AU22" s="6"/>
      <c r="AV22" s="193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7384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7384</v>
      </c>
      <c r="AD23" s="35">
        <f t="shared" si="0"/>
        <v>7384</v>
      </c>
      <c r="AE23" s="52">
        <f t="shared" si="1"/>
        <v>203.06</v>
      </c>
      <c r="AF23" s="52">
        <f t="shared" si="2"/>
        <v>70.147999999999996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203.06</v>
      </c>
      <c r="AP23" s="53"/>
      <c r="AQ23" s="53">
        <v>70</v>
      </c>
      <c r="AR23" s="50">
        <f>AC23-AE23-AG23-AJ23-AK23-AL23-AM23-AN23-AP23-AQ23</f>
        <v>7110.94</v>
      </c>
      <c r="AS23" s="161">
        <f t="shared" si="11"/>
        <v>70.147999999999996</v>
      </c>
      <c r="AT23" s="161">
        <f t="shared" si="12"/>
        <v>0.14799999999999613</v>
      </c>
      <c r="AU23" s="6"/>
      <c r="AV23" s="193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5140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5140</v>
      </c>
      <c r="AD24" s="35">
        <f t="shared" si="0"/>
        <v>5140</v>
      </c>
      <c r="AE24" s="52">
        <f t="shared" si="1"/>
        <v>141.35</v>
      </c>
      <c r="AF24" s="52">
        <f t="shared" si="2"/>
        <v>48.83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141.35</v>
      </c>
      <c r="AP24" s="53"/>
      <c r="AQ24" s="53">
        <v>39</v>
      </c>
      <c r="AR24" s="50">
        <f t="shared" si="10"/>
        <v>4959.6499999999996</v>
      </c>
      <c r="AS24" s="161">
        <f t="shared" si="11"/>
        <v>48.83</v>
      </c>
      <c r="AT24" s="161">
        <f t="shared" si="12"/>
        <v>9.8299999999999983</v>
      </c>
      <c r="AU24" s="6"/>
      <c r="AV24" s="193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4631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4631</v>
      </c>
      <c r="AD25" s="35">
        <f t="shared" si="0"/>
        <v>4631</v>
      </c>
      <c r="AE25" s="52">
        <f t="shared" si="1"/>
        <v>127.35250000000001</v>
      </c>
      <c r="AF25" s="52">
        <f t="shared" si="2"/>
        <v>43.994500000000002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127.35250000000001</v>
      </c>
      <c r="AP25" s="53"/>
      <c r="AQ25" s="53">
        <v>45</v>
      </c>
      <c r="AR25" s="50">
        <f t="shared" si="10"/>
        <v>4458.6475</v>
      </c>
      <c r="AS25" s="161">
        <f t="shared" si="11"/>
        <v>43.994500000000002</v>
      </c>
      <c r="AT25" s="161">
        <f t="shared" si="12"/>
        <v>-1.0054999999999978</v>
      </c>
      <c r="AU25" s="6"/>
      <c r="AV25" s="193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6376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6376</v>
      </c>
      <c r="AD26" s="35">
        <f t="shared" si="0"/>
        <v>6376</v>
      </c>
      <c r="AE26" s="52">
        <f t="shared" si="1"/>
        <v>175.34</v>
      </c>
      <c r="AF26" s="52">
        <f t="shared" si="2"/>
        <v>60.571999999999996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175.34</v>
      </c>
      <c r="AP26" s="53"/>
      <c r="AQ26" s="53">
        <v>50</v>
      </c>
      <c r="AR26" s="50">
        <f t="shared" si="10"/>
        <v>6150.66</v>
      </c>
      <c r="AS26" s="161">
        <f t="shared" si="11"/>
        <v>60.571999999999996</v>
      </c>
      <c r="AT26" s="161">
        <f t="shared" si="12"/>
        <v>10.571999999999996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1644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1644</v>
      </c>
      <c r="AD27" s="35">
        <f t="shared" si="0"/>
        <v>1644</v>
      </c>
      <c r="AE27" s="52">
        <f t="shared" si="1"/>
        <v>45.21</v>
      </c>
      <c r="AF27" s="52">
        <f t="shared" si="2"/>
        <v>15.618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45.21</v>
      </c>
      <c r="AP27" s="53"/>
      <c r="AQ27" s="53">
        <v>30</v>
      </c>
      <c r="AR27" s="198">
        <f t="shared" si="10"/>
        <v>1568.79</v>
      </c>
      <c r="AS27" s="161">
        <f t="shared" si="11"/>
        <v>15.618</v>
      </c>
      <c r="AT27" s="161">
        <f t="shared" si="12"/>
        <v>-14.382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134971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100</v>
      </c>
      <c r="L28" s="72">
        <f t="shared" ref="L28:AT28" si="14">SUM(L7:L27)</f>
        <v>0</v>
      </c>
      <c r="M28" s="72">
        <f t="shared" si="14"/>
        <v>220</v>
      </c>
      <c r="N28" s="72">
        <f t="shared" si="14"/>
        <v>0</v>
      </c>
      <c r="O28" s="72">
        <f t="shared" si="14"/>
        <v>0</v>
      </c>
      <c r="P28" s="72">
        <f t="shared" si="14"/>
        <v>560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0</v>
      </c>
      <c r="AB28" s="72">
        <f t="shared" si="14"/>
        <v>0</v>
      </c>
      <c r="AC28" s="141">
        <f t="shared" si="14"/>
        <v>165603</v>
      </c>
      <c r="AD28" s="141">
        <f t="shared" si="14"/>
        <v>134971</v>
      </c>
      <c r="AE28" s="141">
        <f t="shared" si="14"/>
        <v>3711.7024999999999</v>
      </c>
      <c r="AF28" s="141">
        <f t="shared" si="14"/>
        <v>1282.2244999999998</v>
      </c>
      <c r="AG28" s="141">
        <f t="shared" si="14"/>
        <v>254.1</v>
      </c>
      <c r="AH28" s="141">
        <f t="shared" si="14"/>
        <v>87.78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3735.9024999999997</v>
      </c>
      <c r="AP28" s="141">
        <f t="shared" si="14"/>
        <v>0</v>
      </c>
      <c r="AQ28" s="141">
        <f t="shared" si="14"/>
        <v>1338</v>
      </c>
      <c r="AR28" s="141">
        <f t="shared" si="14"/>
        <v>160299.19750000001</v>
      </c>
      <c r="AS28" s="141">
        <f t="shared" si="14"/>
        <v>1370.0044999999998</v>
      </c>
      <c r="AT28" s="141">
        <f t="shared" si="14"/>
        <v>32.004499999999993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149">
        <f t="shared" si="15"/>
        <v>0</v>
      </c>
      <c r="AC29" s="255"/>
      <c r="AD29" s="255"/>
      <c r="AE29" s="255"/>
      <c r="AF29" s="255"/>
      <c r="AG29" s="255"/>
      <c r="AH29" s="255"/>
      <c r="AI29" s="255"/>
      <c r="AJ29" s="255"/>
      <c r="AK29" s="255"/>
      <c r="AL29" s="255"/>
      <c r="AM29" s="255"/>
      <c r="AN29" s="255"/>
      <c r="AO29" s="255"/>
      <c r="AP29" s="255"/>
      <c r="AQ29" s="255"/>
      <c r="AR29" s="255"/>
      <c r="AS29" s="255"/>
      <c r="AT29" s="25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customHeight="1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customHeight="1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customHeight="1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customHeight="1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515" priority="37" stopIfTrue="1" operator="greaterThan">
      <formula>0</formula>
    </cfRule>
  </conditionalFormatting>
  <conditionalFormatting sqref="D29:J29 Q29:AB29 Q28:AA28 K4:P29">
    <cfRule type="cellIs" dxfId="514" priority="34" operator="equal">
      <formula>212030016606640</formula>
    </cfRule>
  </conditionalFormatting>
  <conditionalFormatting sqref="D29:J29 L29:AB29 L28:AA28 K4:K29">
    <cfRule type="cellIs" dxfId="513" priority="32" operator="equal">
      <formula>$K$4</formula>
    </cfRule>
    <cfRule type="cellIs" dxfId="512" priority="33" operator="equal">
      <formula>2120</formula>
    </cfRule>
  </conditionalFormatting>
  <conditionalFormatting sqref="D29:L29 M4:N29">
    <cfRule type="cellIs" dxfId="511" priority="30" operator="equal">
      <formula>$M$4</formula>
    </cfRule>
    <cfRule type="cellIs" dxfId="510" priority="31" operator="equal">
      <formula>300</formula>
    </cfRule>
  </conditionalFormatting>
  <conditionalFormatting sqref="O4:O29">
    <cfRule type="cellIs" dxfId="509" priority="28" operator="equal">
      <formula>$O$4</formula>
    </cfRule>
    <cfRule type="cellIs" dxfId="508" priority="29" operator="equal">
      <formula>1660</formula>
    </cfRule>
  </conditionalFormatting>
  <conditionalFormatting sqref="P4:P29">
    <cfRule type="cellIs" dxfId="507" priority="26" operator="equal">
      <formula>$P$4</formula>
    </cfRule>
    <cfRule type="cellIs" dxfId="506" priority="27" operator="equal">
      <formula>6640</formula>
    </cfRule>
  </conditionalFormatting>
  <conditionalFormatting sqref="AT6:AT28">
    <cfRule type="cellIs" dxfId="505" priority="25" operator="lessThan">
      <formula>0</formula>
    </cfRule>
  </conditionalFormatting>
  <conditionalFormatting sqref="AT7:AT18">
    <cfRule type="cellIs" dxfId="504" priority="22" operator="lessThan">
      <formula>0</formula>
    </cfRule>
    <cfRule type="cellIs" dxfId="503" priority="23" operator="lessThan">
      <formula>0</formula>
    </cfRule>
    <cfRule type="cellIs" dxfId="502" priority="24" operator="lessThan">
      <formula>0</formula>
    </cfRule>
  </conditionalFormatting>
  <conditionalFormatting sqref="L28:AA28 K4:K28">
    <cfRule type="cellIs" dxfId="501" priority="21" operator="equal">
      <formula>$K$4</formula>
    </cfRule>
  </conditionalFormatting>
  <conditionalFormatting sqref="D28:D29 D6:D22 D24:D26 D4:AA4">
    <cfRule type="cellIs" dxfId="500" priority="20" operator="equal">
      <formula>$D$4</formula>
    </cfRule>
  </conditionalFormatting>
  <conditionalFormatting sqref="S4:S29">
    <cfRule type="cellIs" dxfId="499" priority="19" operator="equal">
      <formula>$S$4</formula>
    </cfRule>
  </conditionalFormatting>
  <conditionalFormatting sqref="Z4:Z29">
    <cfRule type="cellIs" dxfId="498" priority="18" operator="equal">
      <formula>$Z$4</formula>
    </cfRule>
  </conditionalFormatting>
  <conditionalFormatting sqref="AA4:AA29">
    <cfRule type="cellIs" dxfId="497" priority="17" operator="equal">
      <formula>$AA$4</formula>
    </cfRule>
  </conditionalFormatting>
  <conditionalFormatting sqref="AB4:AB29">
    <cfRule type="cellIs" dxfId="496" priority="16" operator="equal">
      <formula>$AB$4</formula>
    </cfRule>
  </conditionalFormatting>
  <conditionalFormatting sqref="AT7:AT28">
    <cfRule type="cellIs" dxfId="495" priority="13" operator="lessThan">
      <formula>0</formula>
    </cfRule>
    <cfRule type="cellIs" dxfId="494" priority="14" operator="lessThan">
      <formula>0</formula>
    </cfRule>
    <cfRule type="cellIs" dxfId="493" priority="15" operator="lessThan">
      <formula>0</formula>
    </cfRule>
  </conditionalFormatting>
  <conditionalFormatting sqref="D5:AA5">
    <cfRule type="cellIs" dxfId="492" priority="12" operator="greaterThan">
      <formula>0</formula>
    </cfRule>
  </conditionalFormatting>
  <conditionalFormatting sqref="D7:AS7">
    <cfRule type="cellIs" dxfId="491" priority="11" operator="greaterThan">
      <formula>0</formula>
    </cfRule>
  </conditionalFormatting>
  <conditionalFormatting sqref="D9:AS9">
    <cfRule type="cellIs" dxfId="490" priority="10" operator="greaterThan">
      <formula>0</formula>
    </cfRule>
  </conditionalFormatting>
  <conditionalFormatting sqref="D11:AS11">
    <cfRule type="cellIs" dxfId="489" priority="9" operator="greaterThan">
      <formula>0</formula>
    </cfRule>
  </conditionalFormatting>
  <conditionalFormatting sqref="D13:AS13">
    <cfRule type="cellIs" dxfId="488" priority="8" operator="greaterThan">
      <formula>0</formula>
    </cfRule>
  </conditionalFormatting>
  <conditionalFormatting sqref="D15:AS15">
    <cfRule type="cellIs" dxfId="487" priority="7" operator="greaterThan">
      <formula>0</formula>
    </cfRule>
  </conditionalFormatting>
  <conditionalFormatting sqref="D17:AS17">
    <cfRule type="cellIs" dxfId="486" priority="6" operator="greaterThan">
      <formula>0</formula>
    </cfRule>
  </conditionalFormatting>
  <conditionalFormatting sqref="D19:AS19">
    <cfRule type="cellIs" dxfId="485" priority="5" operator="greaterThan">
      <formula>0</formula>
    </cfRule>
  </conditionalFormatting>
  <conditionalFormatting sqref="D21:AS21">
    <cfRule type="cellIs" dxfId="484" priority="4" operator="greaterThan">
      <formula>0</formula>
    </cfRule>
  </conditionalFormatting>
  <conditionalFormatting sqref="D23:AS23">
    <cfRule type="cellIs" dxfId="483" priority="3" operator="greaterThan">
      <formula>0</formula>
    </cfRule>
  </conditionalFormatting>
  <conditionalFormatting sqref="D25:AS25">
    <cfRule type="cellIs" dxfId="482" priority="2" operator="greaterThan">
      <formula>0</formula>
    </cfRule>
  </conditionalFormatting>
  <conditionalFormatting sqref="D27:AS27">
    <cfRule type="cellIs" dxfId="48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5" activePane="bottomLeft" state="frozen"/>
      <selection pane="bottomLeft" activeCell="S30" sqref="S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85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95"/>
      <c r="D4" s="167">
        <f>'13'!D29</f>
        <v>446539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1320</v>
      </c>
      <c r="L4" s="167">
        <f>'13'!L29</f>
        <v>0</v>
      </c>
      <c r="M4" s="167">
        <f>'13'!M29</f>
        <v>5320</v>
      </c>
      <c r="N4" s="167">
        <f>'13'!N29</f>
        <v>0</v>
      </c>
      <c r="O4" s="167">
        <f>'13'!O29</f>
        <v>820</v>
      </c>
      <c r="P4" s="167">
        <f>'13'!P29</f>
        <v>5900</v>
      </c>
      <c r="Q4" s="167">
        <f>'13'!Q29</f>
        <v>0</v>
      </c>
      <c r="R4" s="167">
        <f>'13'!R29</f>
        <v>0</v>
      </c>
      <c r="S4" s="167">
        <f>'13'!S29</f>
        <v>790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686</v>
      </c>
      <c r="AA4" s="167">
        <f>'13'!AA29</f>
        <v>624</v>
      </c>
      <c r="AB4" s="4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95"/>
      <c r="D5" s="195">
        <v>429610</v>
      </c>
      <c r="E5" s="195"/>
      <c r="F5" s="195"/>
      <c r="G5" s="195"/>
      <c r="H5" s="195"/>
      <c r="I5" s="195"/>
      <c r="J5" s="195"/>
      <c r="K5" s="7"/>
      <c r="L5" s="7"/>
      <c r="M5" s="7"/>
      <c r="N5" s="7"/>
      <c r="O5" s="7"/>
      <c r="P5" s="7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8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105</v>
      </c>
      <c r="AA6" s="200" t="s">
        <v>104</v>
      </c>
      <c r="AB6" s="200" t="s">
        <v>30</v>
      </c>
      <c r="AC6" s="194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4" t="s">
        <v>38</v>
      </c>
      <c r="AK6" s="201" t="s">
        <v>39</v>
      </c>
      <c r="AL6" s="201" t="s">
        <v>40</v>
      </c>
      <c r="AM6" s="201" t="s">
        <v>41</v>
      </c>
      <c r="AN6" s="194" t="s">
        <v>42</v>
      </c>
      <c r="AO6" s="201" t="s">
        <v>43</v>
      </c>
      <c r="AP6" s="194" t="s">
        <v>44</v>
      </c>
      <c r="AQ6" s="194" t="s">
        <v>45</v>
      </c>
      <c r="AR6" s="194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5141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60">
        <f t="shared" ref="AC7:AC27" si="0">D7*1+E7*999+F7*499+G7*75+H7*50+I7*30+K7*20+L7*19+M7*10+P7*9+N7*10+J7*29+S7*191+V7*4744+W7*110+X7*450+Y7*110+Z7*191+AA7*182+AB7*182+U7*30+T7*350+R7*4+Q7*5+O7*9</f>
        <v>5141</v>
      </c>
      <c r="AD7" s="35">
        <f t="shared" ref="AD7:AD27" si="1">D7*1</f>
        <v>5141</v>
      </c>
      <c r="AE7" s="52">
        <f t="shared" ref="AE7:AE27" si="2">D7*2.75%</f>
        <v>141.3775</v>
      </c>
      <c r="AF7" s="52">
        <f t="shared" ref="AF7:AF27" si="3">AD7*0.95%</f>
        <v>48.839500000000001</v>
      </c>
      <c r="AG7" s="52">
        <f>SUM(E7*999+F7*499+G7*75+H7*50+I7*30+K7*20+L7*19+M7*10+P7*9+N7*10+J7*29+R7*4+Q7*5+O7*9)*2.8%</f>
        <v>0</v>
      </c>
      <c r="AH7" s="52">
        <f t="shared" ref="AH7:AH27" si="4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141.3775</v>
      </c>
      <c r="AP7" s="53"/>
      <c r="AQ7" s="53">
        <v>45</v>
      </c>
      <c r="AR7" s="50">
        <f>AC7-AE7-AG7-AJ7-AK7-AL7-AM7-AN7-AP7-AQ7</f>
        <v>4954.6225000000004</v>
      </c>
      <c r="AS7" s="161">
        <f t="shared" ref="AS7:AS19" si="5">AF7+AH7+AI7</f>
        <v>48.839500000000001</v>
      </c>
      <c r="AT7" s="163">
        <f t="shared" ref="AT7:AT19" si="6">AS7-AQ7-AN7</f>
        <v>3.839500000000001</v>
      </c>
      <c r="AU7" s="103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6582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10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si="0"/>
        <v>8492</v>
      </c>
      <c r="AD8" s="35">
        <f t="shared" si="1"/>
        <v>6582</v>
      </c>
      <c r="AE8" s="52">
        <f t="shared" si="2"/>
        <v>181.005</v>
      </c>
      <c r="AF8" s="52">
        <f t="shared" si="3"/>
        <v>62.528999999999996</v>
      </c>
      <c r="AG8" s="52">
        <f t="shared" ref="AG8:AG27" si="7">SUM(E8*999+F8*499+G8*75+H8*50+I8*30+K8*20+L8*19+M8*10+P8*9+N8*10+J8*29+R8*4+Q8*5+O8*9)*2.75%</f>
        <v>0</v>
      </c>
      <c r="AH8" s="52">
        <f t="shared" si="4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181.005</v>
      </c>
      <c r="AP8" s="53"/>
      <c r="AQ8" s="53">
        <v>61</v>
      </c>
      <c r="AR8" s="50">
        <f>AC8-AE8-AG8-AJ8-AK8-AL8-AM8-AN8-AP8-AQ8</f>
        <v>8249.9950000000008</v>
      </c>
      <c r="AS8" s="161">
        <f t="shared" si="5"/>
        <v>62.528999999999996</v>
      </c>
      <c r="AT8" s="163">
        <f t="shared" si="6"/>
        <v>1.5289999999999964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15624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0"/>
        <v>16579</v>
      </c>
      <c r="AD9" s="35">
        <f t="shared" si="1"/>
        <v>15624</v>
      </c>
      <c r="AE9" s="52">
        <f t="shared" si="2"/>
        <v>429.66</v>
      </c>
      <c r="AF9" s="52">
        <f t="shared" si="3"/>
        <v>148.428</v>
      </c>
      <c r="AG9" s="52">
        <f t="shared" si="7"/>
        <v>0</v>
      </c>
      <c r="AH9" s="52">
        <f t="shared" si="4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429.66</v>
      </c>
      <c r="AP9" s="53"/>
      <c r="AQ9" s="53">
        <v>119</v>
      </c>
      <c r="AR9" s="50">
        <f t="shared" ref="AR9:AR27" si="10">AC9-AE9-AG9-AJ9-AK9-AL9-AM9-AN9-AP9-AQ9</f>
        <v>16030.34</v>
      </c>
      <c r="AS9" s="161">
        <f t="shared" si="5"/>
        <v>148.428</v>
      </c>
      <c r="AT9" s="163">
        <f t="shared" si="6"/>
        <v>29.427999999999997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5044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0"/>
        <v>5044</v>
      </c>
      <c r="AD10" s="35">
        <f>D10*1</f>
        <v>5044</v>
      </c>
      <c r="AE10" s="52">
        <f>D10*2.75%</f>
        <v>138.71</v>
      </c>
      <c r="AF10" s="52">
        <f>AD10*0.95%</f>
        <v>47.917999999999999</v>
      </c>
      <c r="AG10" s="52">
        <f t="shared" si="7"/>
        <v>0</v>
      </c>
      <c r="AH10" s="52">
        <f t="shared" si="4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138.71</v>
      </c>
      <c r="AP10" s="53"/>
      <c r="AQ10" s="53">
        <v>35</v>
      </c>
      <c r="AR10" s="50">
        <f t="shared" si="10"/>
        <v>4870.29</v>
      </c>
      <c r="AS10" s="161">
        <f>AF10+AH10+AI10</f>
        <v>47.917999999999999</v>
      </c>
      <c r="AT10" s="163">
        <f>AS10-AQ10-AN10</f>
        <v>12.917999999999999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0"/>
        <v>3905</v>
      </c>
      <c r="AD11" s="35">
        <f t="shared" si="1"/>
        <v>3905</v>
      </c>
      <c r="AE11" s="52">
        <f t="shared" si="2"/>
        <v>107.3875</v>
      </c>
      <c r="AF11" s="52">
        <f t="shared" si="3"/>
        <v>37.097499999999997</v>
      </c>
      <c r="AG11" s="52">
        <f t="shared" si="7"/>
        <v>0</v>
      </c>
      <c r="AH11" s="52">
        <f t="shared" si="4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107.3875</v>
      </c>
      <c r="AP11" s="53"/>
      <c r="AQ11" s="53">
        <v>30</v>
      </c>
      <c r="AR11" s="50">
        <f t="shared" si="10"/>
        <v>3767.6125000000002</v>
      </c>
      <c r="AS11" s="161">
        <f t="shared" si="5"/>
        <v>37.097499999999997</v>
      </c>
      <c r="AT11" s="163">
        <f t="shared" si="6"/>
        <v>7.0974999999999966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5862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 t="shared" si="0"/>
        <v>5862</v>
      </c>
      <c r="AD12" s="35">
        <f>D12*1</f>
        <v>5862</v>
      </c>
      <c r="AE12" s="52">
        <f>D12*2.75%</f>
        <v>161.20500000000001</v>
      </c>
      <c r="AF12" s="52">
        <f>AD12*0.95%</f>
        <v>55.689</v>
      </c>
      <c r="AG12" s="52">
        <f t="shared" si="7"/>
        <v>0</v>
      </c>
      <c r="AH12" s="52">
        <f t="shared" si="4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161.20500000000001</v>
      </c>
      <c r="AP12" s="53"/>
      <c r="AQ12" s="53">
        <v>51</v>
      </c>
      <c r="AR12" s="50">
        <f t="shared" si="10"/>
        <v>5649.7950000000001</v>
      </c>
      <c r="AS12" s="161">
        <f>AF12+AH12+AI12</f>
        <v>55.689</v>
      </c>
      <c r="AT12" s="163">
        <f>AS12-AQ12-AN12</f>
        <v>4.6890000000000001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5293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 t="shared" si="0"/>
        <v>5293</v>
      </c>
      <c r="AD13" s="35">
        <f t="shared" si="1"/>
        <v>5293</v>
      </c>
      <c r="AE13" s="52">
        <f t="shared" si="2"/>
        <v>145.5575</v>
      </c>
      <c r="AF13" s="52">
        <f t="shared" si="3"/>
        <v>50.283499999999997</v>
      </c>
      <c r="AG13" s="52">
        <f t="shared" si="7"/>
        <v>0</v>
      </c>
      <c r="AH13" s="52">
        <f t="shared" si="4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145.5575</v>
      </c>
      <c r="AP13" s="53"/>
      <c r="AQ13" s="53">
        <v>40</v>
      </c>
      <c r="AR13" s="50">
        <f t="shared" si="10"/>
        <v>5107.4425000000001</v>
      </c>
      <c r="AS13" s="161">
        <f t="shared" si="5"/>
        <v>50.283499999999997</v>
      </c>
      <c r="AT13" s="163">
        <f>AS13-AQ13-AN13</f>
        <v>10.283499999999997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11617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 t="shared" si="0"/>
        <v>11617</v>
      </c>
      <c r="AD14" s="35">
        <f t="shared" si="1"/>
        <v>11617</v>
      </c>
      <c r="AE14" s="52">
        <f t="shared" si="2"/>
        <v>319.46750000000003</v>
      </c>
      <c r="AF14" s="52">
        <f t="shared" si="3"/>
        <v>110.36149999999999</v>
      </c>
      <c r="AG14" s="52">
        <f t="shared" si="7"/>
        <v>0</v>
      </c>
      <c r="AH14" s="52">
        <f t="shared" si="4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319.46750000000003</v>
      </c>
      <c r="AP14" s="53"/>
      <c r="AQ14" s="53">
        <v>129</v>
      </c>
      <c r="AR14" s="50">
        <f>AC14-AE14-AG14-AJ14-AK14-AL14-AM14-AN14-AP14-AQ14</f>
        <v>11168.532499999999</v>
      </c>
      <c r="AS14" s="161">
        <f t="shared" si="5"/>
        <v>110.36149999999999</v>
      </c>
      <c r="AT14" s="164">
        <f t="shared" si="6"/>
        <v>-18.638500000000008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12812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30</v>
      </c>
      <c r="N15" s="51"/>
      <c r="O15" s="51"/>
      <c r="P15" s="51">
        <v>60</v>
      </c>
      <c r="Q15" s="35"/>
      <c r="R15" s="35"/>
      <c r="S15" s="35">
        <v>10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 t="shared" si="0"/>
        <v>15762</v>
      </c>
      <c r="AD15" s="35">
        <f t="shared" si="1"/>
        <v>12812</v>
      </c>
      <c r="AE15" s="52">
        <f t="shared" si="2"/>
        <v>352.33</v>
      </c>
      <c r="AF15" s="52">
        <f t="shared" si="3"/>
        <v>121.714</v>
      </c>
      <c r="AG15" s="52">
        <f t="shared" si="7"/>
        <v>28.6</v>
      </c>
      <c r="AH15" s="52">
        <f t="shared" si="4"/>
        <v>9.879999999999999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355.08</v>
      </c>
      <c r="AP15" s="53"/>
      <c r="AQ15" s="53">
        <v>121</v>
      </c>
      <c r="AR15" s="50">
        <f t="shared" si="10"/>
        <v>15260.07</v>
      </c>
      <c r="AS15" s="161">
        <f>AF15+AH15+AI15</f>
        <v>131.59399999999999</v>
      </c>
      <c r="AT15" s="163">
        <f>AS15-AQ15-AN15</f>
        <v>10.593999999999994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20297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200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0"/>
        <v>22097</v>
      </c>
      <c r="AD16" s="35">
        <f t="shared" si="1"/>
        <v>20297</v>
      </c>
      <c r="AE16" s="52">
        <f t="shared" si="2"/>
        <v>558.16750000000002</v>
      </c>
      <c r="AF16" s="52">
        <f t="shared" si="3"/>
        <v>192.82149999999999</v>
      </c>
      <c r="AG16" s="52">
        <f t="shared" si="7"/>
        <v>49.5</v>
      </c>
      <c r="AH16" s="52">
        <f t="shared" si="4"/>
        <v>17.099999999999998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563.66750000000002</v>
      </c>
      <c r="AP16" s="53"/>
      <c r="AQ16" s="53">
        <v>130</v>
      </c>
      <c r="AR16" s="50">
        <f>AC16-AE16-AG16-AJ16-AK16-AL16-AM16-AN16-AP16-AQ16</f>
        <v>21359.3325</v>
      </c>
      <c r="AS16" s="161">
        <f t="shared" si="5"/>
        <v>209.92149999999998</v>
      </c>
      <c r="AT16" s="163">
        <f t="shared" si="6"/>
        <v>79.92149999999998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7342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100</v>
      </c>
      <c r="N17" s="51"/>
      <c r="O17" s="51"/>
      <c r="P17" s="51">
        <v>100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>D17*1+E17*999+F17*499+G17*75+H17*50+I17*30+K17*20+L17*19+M17*10+P17*9+N17*10+J17*29+S17*191+V17*4744+W17*110+X17*450+Y17*110+Z17*191+AA17*182+AB17*182+U17*30+T17*350+R17*4+Q17*5+O17*9</f>
        <v>11579</v>
      </c>
      <c r="AD17" s="35">
        <f>D17*1</f>
        <v>7342</v>
      </c>
      <c r="AE17" s="52">
        <f>D17*2.75%</f>
        <v>201.905</v>
      </c>
      <c r="AF17" s="52">
        <f>AD17*0.95%</f>
        <v>69.748999999999995</v>
      </c>
      <c r="AG17" s="52">
        <f t="shared" si="7"/>
        <v>79.75</v>
      </c>
      <c r="AH17" s="52">
        <f t="shared" si="4"/>
        <v>27.55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208.78</v>
      </c>
      <c r="AP17" s="53"/>
      <c r="AQ17" s="53">
        <v>97</v>
      </c>
      <c r="AR17" s="50">
        <f>AC17-AE17-AG17-AJ17-AK17-AL17-AM17-AN17-AP17-AQ17</f>
        <v>11200.344999999999</v>
      </c>
      <c r="AS17" s="161">
        <f>AF17+AH17+AI17</f>
        <v>97.298999999999992</v>
      </c>
      <c r="AT17" s="163">
        <f>AS17-AQ17-AN17</f>
        <v>0.29899999999999238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4626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0"/>
        <v>5772</v>
      </c>
      <c r="AD18" s="35">
        <f>D18*1</f>
        <v>4626</v>
      </c>
      <c r="AE18" s="52">
        <f>D18*2.75%</f>
        <v>127.215</v>
      </c>
      <c r="AF18" s="52">
        <f>AD18*0.95%</f>
        <v>43.946999999999996</v>
      </c>
      <c r="AG18" s="52">
        <f t="shared" si="7"/>
        <v>0</v>
      </c>
      <c r="AH18" s="52">
        <f t="shared" si="4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127.215</v>
      </c>
      <c r="AP18" s="53"/>
      <c r="AQ18" s="53">
        <v>100</v>
      </c>
      <c r="AR18" s="50">
        <f t="shared" si="10"/>
        <v>5544.7849999999999</v>
      </c>
      <c r="AS18" s="161">
        <f>AF18+AH18+AI18</f>
        <v>43.946999999999996</v>
      </c>
      <c r="AT18" s="163">
        <f>AS18-AQ18-AN18</f>
        <v>-56.053000000000004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0"/>
        <v>1028</v>
      </c>
      <c r="AD19" s="35">
        <f t="shared" si="1"/>
        <v>1028</v>
      </c>
      <c r="AE19" s="52">
        <f t="shared" si="2"/>
        <v>28.27</v>
      </c>
      <c r="AF19" s="52">
        <f t="shared" si="3"/>
        <v>9.766</v>
      </c>
      <c r="AG19" s="52">
        <f t="shared" si="7"/>
        <v>0</v>
      </c>
      <c r="AH19" s="52">
        <f t="shared" si="4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28.27</v>
      </c>
      <c r="AP19" s="53"/>
      <c r="AQ19" s="53"/>
      <c r="AR19" s="50">
        <f>AC19-AE19-AG19-AJ19-AK19-AL19-AM19-AN19-AP19-AQ19</f>
        <v>999.73</v>
      </c>
      <c r="AS19" s="161">
        <f t="shared" si="5"/>
        <v>9.766</v>
      </c>
      <c r="AT19" s="161">
        <f t="shared" si="6"/>
        <v>9.766</v>
      </c>
      <c r="AU19" s="6"/>
      <c r="AV19" s="19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4418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0"/>
        <v>4418</v>
      </c>
      <c r="AD20" s="35">
        <f t="shared" si="1"/>
        <v>4418</v>
      </c>
      <c r="AE20" s="52">
        <f t="shared" si="2"/>
        <v>121.495</v>
      </c>
      <c r="AF20" s="52">
        <f t="shared" si="3"/>
        <v>41.970999999999997</v>
      </c>
      <c r="AG20" s="52">
        <f t="shared" si="7"/>
        <v>0</v>
      </c>
      <c r="AH20" s="52">
        <f t="shared" si="4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121.495</v>
      </c>
      <c r="AP20" s="53"/>
      <c r="AQ20" s="53">
        <v>50</v>
      </c>
      <c r="AR20" s="50">
        <f>AC20-AE20-AG20-AJ20-AK20-AL20-AM20-AN20-AP20-AQ20</f>
        <v>4246.5050000000001</v>
      </c>
      <c r="AS20" s="161">
        <f>AF20+AH20+AI20</f>
        <v>41.970999999999997</v>
      </c>
      <c r="AT20" s="161">
        <f>AS20-AQ20-AN20</f>
        <v>-8.0290000000000035</v>
      </c>
      <c r="AU20" s="6"/>
      <c r="AV20" s="19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2616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>
        <v>30</v>
      </c>
      <c r="Q21" s="35"/>
      <c r="R21" s="35"/>
      <c r="S21" s="35">
        <v>2</v>
      </c>
      <c r="T21" s="35"/>
      <c r="U21" s="35"/>
      <c r="V21" s="35"/>
      <c r="W21" s="35"/>
      <c r="X21" s="35"/>
      <c r="Y21" s="35"/>
      <c r="Z21" s="35"/>
      <c r="AA21" s="35">
        <v>5</v>
      </c>
      <c r="AB21" s="35"/>
      <c r="AC21" s="160">
        <f t="shared" si="0"/>
        <v>4378</v>
      </c>
      <c r="AD21" s="35">
        <f t="shared" si="1"/>
        <v>2616</v>
      </c>
      <c r="AE21" s="52">
        <f t="shared" si="2"/>
        <v>71.94</v>
      </c>
      <c r="AF21" s="52">
        <f t="shared" si="3"/>
        <v>24.852</v>
      </c>
      <c r="AG21" s="52">
        <f t="shared" si="7"/>
        <v>12.925000000000001</v>
      </c>
      <c r="AH21" s="52">
        <f t="shared" si="4"/>
        <v>4.4649999999999999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73.040000000000006</v>
      </c>
      <c r="AP21" s="53"/>
      <c r="AQ21" s="53">
        <v>28</v>
      </c>
      <c r="AR21" s="50">
        <f t="shared" si="10"/>
        <v>4265.1350000000002</v>
      </c>
      <c r="AS21" s="161">
        <f t="shared" ref="AS21:AS27" si="11">AF21+AH21+AI21</f>
        <v>29.317</v>
      </c>
      <c r="AT21" s="161">
        <f t="shared" ref="AT21:AT27" si="12">AS21-AQ21-AN21</f>
        <v>1.3170000000000002</v>
      </c>
      <c r="AU21" s="6"/>
      <c r="AV21" s="19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18818</v>
      </c>
      <c r="E22" s="51"/>
      <c r="F22" s="50"/>
      <c r="G22" s="51"/>
      <c r="H22" s="51"/>
      <c r="I22" s="51"/>
      <c r="J22" s="51"/>
      <c r="K22" s="51">
        <v>40</v>
      </c>
      <c r="L22" s="51"/>
      <c r="M22" s="51">
        <v>100</v>
      </c>
      <c r="N22" s="51"/>
      <c r="O22" s="35"/>
      <c r="P22" s="51">
        <v>120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>
        <v>5</v>
      </c>
      <c r="AB22" s="35"/>
      <c r="AC22" s="160">
        <f t="shared" si="0"/>
        <v>24518</v>
      </c>
      <c r="AD22" s="35">
        <f t="shared" si="1"/>
        <v>18818</v>
      </c>
      <c r="AE22" s="52">
        <f t="shared" si="2"/>
        <v>517.495</v>
      </c>
      <c r="AF22" s="52">
        <f t="shared" si="3"/>
        <v>178.77099999999999</v>
      </c>
      <c r="AG22" s="52">
        <f t="shared" si="7"/>
        <v>79.2</v>
      </c>
      <c r="AH22" s="52">
        <f t="shared" si="4"/>
        <v>27.36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524.64499999999998</v>
      </c>
      <c r="AP22" s="53"/>
      <c r="AQ22" s="53">
        <v>550</v>
      </c>
      <c r="AR22" s="50">
        <f>AC22-AE22-AG22-AJ22-AK22-AL22-AM22-AN22-AP22-AQ22</f>
        <v>23371.305</v>
      </c>
      <c r="AS22" s="161">
        <f>AF22+AH22+AI22</f>
        <v>206.13099999999997</v>
      </c>
      <c r="AT22" s="161">
        <f>AS22-AQ22-AN22</f>
        <v>-343.86900000000003</v>
      </c>
      <c r="AU22" s="6"/>
      <c r="AV22" s="19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8429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0"/>
        <v>8429</v>
      </c>
      <c r="AD23" s="35">
        <f t="shared" si="1"/>
        <v>8429</v>
      </c>
      <c r="AE23" s="52">
        <f t="shared" si="2"/>
        <v>231.79750000000001</v>
      </c>
      <c r="AF23" s="52">
        <f t="shared" si="3"/>
        <v>80.075499999999991</v>
      </c>
      <c r="AG23" s="52">
        <f t="shared" si="7"/>
        <v>0</v>
      </c>
      <c r="AH23" s="52">
        <f t="shared" si="4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231.79750000000001</v>
      </c>
      <c r="AP23" s="53"/>
      <c r="AQ23" s="53">
        <v>80</v>
      </c>
      <c r="AR23" s="50">
        <f>AC23-AE23-AG23-AJ23-AK23-AL23-AM23-AN23-AP23-AQ23</f>
        <v>8117.2024999999994</v>
      </c>
      <c r="AS23" s="161">
        <f t="shared" si="11"/>
        <v>80.075499999999991</v>
      </c>
      <c r="AT23" s="161">
        <f t="shared" si="12"/>
        <v>7.5499999999991019E-2</v>
      </c>
      <c r="AU23" s="6"/>
      <c r="AV23" s="19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18806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0"/>
        <v>18806</v>
      </c>
      <c r="AD24" s="35">
        <f t="shared" si="1"/>
        <v>18806</v>
      </c>
      <c r="AE24" s="52">
        <f t="shared" si="2"/>
        <v>517.16499999999996</v>
      </c>
      <c r="AF24" s="52">
        <f t="shared" si="3"/>
        <v>178.65699999999998</v>
      </c>
      <c r="AG24" s="52">
        <f t="shared" si="7"/>
        <v>0</v>
      </c>
      <c r="AH24" s="52">
        <f t="shared" si="4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517.16499999999996</v>
      </c>
      <c r="AP24" s="53"/>
      <c r="AQ24" s="53">
        <v>121</v>
      </c>
      <c r="AR24" s="50">
        <f t="shared" si="10"/>
        <v>18167.834999999999</v>
      </c>
      <c r="AS24" s="161">
        <f t="shared" si="11"/>
        <v>178.65699999999998</v>
      </c>
      <c r="AT24" s="161">
        <f t="shared" si="12"/>
        <v>57.656999999999982</v>
      </c>
      <c r="AU24" s="6"/>
      <c r="AV24" s="19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5247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20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0"/>
        <v>9067</v>
      </c>
      <c r="AD25" s="35">
        <f t="shared" si="1"/>
        <v>5247</v>
      </c>
      <c r="AE25" s="52">
        <f t="shared" si="2"/>
        <v>144.29249999999999</v>
      </c>
      <c r="AF25" s="52">
        <f t="shared" si="3"/>
        <v>49.846499999999999</v>
      </c>
      <c r="AG25" s="52">
        <f t="shared" si="7"/>
        <v>0</v>
      </c>
      <c r="AH25" s="52">
        <f t="shared" si="4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144.29249999999999</v>
      </c>
      <c r="AP25" s="53"/>
      <c r="AQ25" s="53">
        <v>50</v>
      </c>
      <c r="AR25" s="50">
        <f t="shared" si="10"/>
        <v>8872.7075000000004</v>
      </c>
      <c r="AS25" s="161">
        <f t="shared" si="11"/>
        <v>49.846499999999999</v>
      </c>
      <c r="AT25" s="161">
        <f t="shared" si="12"/>
        <v>-0.15350000000000108</v>
      </c>
      <c r="AU25" s="6"/>
      <c r="AV25" s="19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7717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120</v>
      </c>
      <c r="Q26" s="35"/>
      <c r="R26" s="35"/>
      <c r="S26" s="35">
        <v>9</v>
      </c>
      <c r="T26" s="35"/>
      <c r="U26" s="35"/>
      <c r="V26" s="35"/>
      <c r="W26" s="35"/>
      <c r="X26" s="35"/>
      <c r="Y26" s="35"/>
      <c r="Z26" s="35">
        <v>1</v>
      </c>
      <c r="AA26" s="35">
        <v>2</v>
      </c>
      <c r="AB26" s="35"/>
      <c r="AC26" s="160">
        <f t="shared" si="0"/>
        <v>11571</v>
      </c>
      <c r="AD26" s="35">
        <f t="shared" si="1"/>
        <v>7717</v>
      </c>
      <c r="AE26" s="52">
        <f t="shared" si="2"/>
        <v>212.2175</v>
      </c>
      <c r="AF26" s="52">
        <f t="shared" si="3"/>
        <v>73.311499999999995</v>
      </c>
      <c r="AG26" s="52">
        <f t="shared" si="7"/>
        <v>43.45</v>
      </c>
      <c r="AH26" s="52">
        <f t="shared" si="4"/>
        <v>15.01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216.89250000000001</v>
      </c>
      <c r="AP26" s="53"/>
      <c r="AQ26" s="53">
        <v>65</v>
      </c>
      <c r="AR26" s="50">
        <f t="shared" si="10"/>
        <v>11250.332499999999</v>
      </c>
      <c r="AS26" s="161">
        <f t="shared" si="11"/>
        <v>88.3215</v>
      </c>
      <c r="AT26" s="161">
        <f t="shared" si="12"/>
        <v>23.3215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4530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>
        <v>100</v>
      </c>
      <c r="Q27" s="35"/>
      <c r="R27" s="35"/>
      <c r="S27" s="35">
        <v>10</v>
      </c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0"/>
        <v>7340</v>
      </c>
      <c r="AD27" s="35">
        <f t="shared" si="1"/>
        <v>4530</v>
      </c>
      <c r="AE27" s="52">
        <f t="shared" si="2"/>
        <v>124.575</v>
      </c>
      <c r="AF27" s="52">
        <f t="shared" si="3"/>
        <v>43.034999999999997</v>
      </c>
      <c r="AG27" s="52">
        <f t="shared" si="7"/>
        <v>24.75</v>
      </c>
      <c r="AH27" s="52">
        <f t="shared" si="4"/>
        <v>8.5499999999999989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127.325</v>
      </c>
      <c r="AP27" s="53"/>
      <c r="AQ27" s="53">
        <v>40</v>
      </c>
      <c r="AR27" s="50">
        <f t="shared" si="10"/>
        <v>7150.6750000000002</v>
      </c>
      <c r="AS27" s="161">
        <f t="shared" si="11"/>
        <v>51.584999999999994</v>
      </c>
      <c r="AT27" s="161">
        <f t="shared" si="12"/>
        <v>11.584999999999994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175754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110</v>
      </c>
      <c r="L28" s="72">
        <f t="shared" ref="L28:AT28" si="14">SUM(L7:L27)</f>
        <v>0</v>
      </c>
      <c r="M28" s="72">
        <f t="shared" si="14"/>
        <v>280</v>
      </c>
      <c r="N28" s="72">
        <f t="shared" si="14"/>
        <v>0</v>
      </c>
      <c r="O28" s="72">
        <f t="shared" si="14"/>
        <v>0</v>
      </c>
      <c r="P28" s="72">
        <f t="shared" si="14"/>
        <v>730</v>
      </c>
      <c r="Q28" s="72">
        <f t="shared" si="14"/>
        <v>0</v>
      </c>
      <c r="R28" s="72">
        <f t="shared" si="14"/>
        <v>0</v>
      </c>
      <c r="S28" s="72">
        <f t="shared" si="14"/>
        <v>89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12</v>
      </c>
      <c r="AB28" s="72">
        <f t="shared" si="14"/>
        <v>0</v>
      </c>
      <c r="AC28" s="141">
        <f t="shared" si="14"/>
        <v>206698</v>
      </c>
      <c r="AD28" s="141">
        <f t="shared" si="14"/>
        <v>175754</v>
      </c>
      <c r="AE28" s="141">
        <f t="shared" si="14"/>
        <v>4833.2349999999997</v>
      </c>
      <c r="AF28" s="141">
        <f t="shared" si="14"/>
        <v>1669.6630000000002</v>
      </c>
      <c r="AG28" s="141">
        <f t="shared" si="14"/>
        <v>318.17500000000001</v>
      </c>
      <c r="AH28" s="141">
        <f t="shared" si="14"/>
        <v>109.91500000000001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4864.0349999999999</v>
      </c>
      <c r="AP28" s="141">
        <f t="shared" si="14"/>
        <v>0</v>
      </c>
      <c r="AQ28" s="141">
        <f t="shared" si="14"/>
        <v>1942</v>
      </c>
      <c r="AR28" s="141">
        <f t="shared" si="14"/>
        <v>199604.58999999994</v>
      </c>
      <c r="AS28" s="141">
        <f t="shared" si="14"/>
        <v>1779.5779999999997</v>
      </c>
      <c r="AT28" s="141">
        <f t="shared" si="14"/>
        <v>-162.42200000000014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149">
        <f t="shared" si="15"/>
        <v>0</v>
      </c>
      <c r="AC29" s="255"/>
      <c r="AD29" s="255"/>
      <c r="AE29" s="255"/>
      <c r="AF29" s="255"/>
      <c r="AG29" s="255"/>
      <c r="AH29" s="255"/>
      <c r="AI29" s="255"/>
      <c r="AJ29" s="255"/>
      <c r="AK29" s="255"/>
      <c r="AL29" s="255"/>
      <c r="AM29" s="255"/>
      <c r="AN29" s="255"/>
      <c r="AO29" s="255"/>
      <c r="AP29" s="255"/>
      <c r="AQ29" s="255"/>
      <c r="AR29" s="255"/>
      <c r="AS29" s="255"/>
      <c r="AT29" s="25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480" priority="61" stopIfTrue="1" operator="greaterThan">
      <formula>0</formula>
    </cfRule>
  </conditionalFormatting>
  <conditionalFormatting sqref="AQ31">
    <cfRule type="cellIs" dxfId="479" priority="59" operator="greaterThan">
      <formula>$AQ$7:$AQ$18&lt;100</formula>
    </cfRule>
    <cfRule type="cellIs" dxfId="478" priority="60" operator="greaterThan">
      <formula>100</formula>
    </cfRule>
  </conditionalFormatting>
  <conditionalFormatting sqref="D29:J29 Q29:AB29 Q28:AA28 K4:P29">
    <cfRule type="cellIs" dxfId="477" priority="58" operator="equal">
      <formula>212030016606640</formula>
    </cfRule>
  </conditionalFormatting>
  <conditionalFormatting sqref="D29:J29 L29:AB29 L28:AA28 K4:K29">
    <cfRule type="cellIs" dxfId="476" priority="56" operator="equal">
      <formula>$K$4</formula>
    </cfRule>
    <cfRule type="cellIs" dxfId="475" priority="57" operator="equal">
      <formula>2120</formula>
    </cfRule>
  </conditionalFormatting>
  <conditionalFormatting sqref="D29:L29 M4:N29">
    <cfRule type="cellIs" dxfId="474" priority="54" operator="equal">
      <formula>$M$4</formula>
    </cfRule>
    <cfRule type="cellIs" dxfId="473" priority="55" operator="equal">
      <formula>300</formula>
    </cfRule>
  </conditionalFormatting>
  <conditionalFormatting sqref="O4:O29">
    <cfRule type="cellIs" dxfId="472" priority="52" operator="equal">
      <formula>$O$4</formula>
    </cfRule>
    <cfRule type="cellIs" dxfId="471" priority="53" operator="equal">
      <formula>1660</formula>
    </cfRule>
  </conditionalFormatting>
  <conditionalFormatting sqref="P4:P29">
    <cfRule type="cellIs" dxfId="470" priority="50" operator="equal">
      <formula>$P$4</formula>
    </cfRule>
    <cfRule type="cellIs" dxfId="469" priority="51" operator="equal">
      <formula>6640</formula>
    </cfRule>
  </conditionalFormatting>
  <conditionalFormatting sqref="AT6:AT28">
    <cfRule type="cellIs" dxfId="468" priority="49" operator="lessThan">
      <formula>0</formula>
    </cfRule>
  </conditionalFormatting>
  <conditionalFormatting sqref="AT7:AT18">
    <cfRule type="cellIs" dxfId="467" priority="46" operator="lessThan">
      <formula>0</formula>
    </cfRule>
    <cfRule type="cellIs" dxfId="466" priority="47" operator="lessThan">
      <formula>0</formula>
    </cfRule>
    <cfRule type="cellIs" dxfId="465" priority="48" operator="lessThan">
      <formula>0</formula>
    </cfRule>
  </conditionalFormatting>
  <conditionalFormatting sqref="L28:AA28 K4:K28">
    <cfRule type="cellIs" dxfId="464" priority="45" operator="equal">
      <formula>$K$4</formula>
    </cfRule>
  </conditionalFormatting>
  <conditionalFormatting sqref="D28:D29 D6:D22 D24:D26 D4:AB4">
    <cfRule type="cellIs" dxfId="463" priority="44" operator="equal">
      <formula>$D$4</formula>
    </cfRule>
  </conditionalFormatting>
  <conditionalFormatting sqref="S4:S29">
    <cfRule type="cellIs" dxfId="462" priority="43" operator="equal">
      <formula>$S$4</formula>
    </cfRule>
  </conditionalFormatting>
  <conditionalFormatting sqref="Z4:Z29">
    <cfRule type="cellIs" dxfId="461" priority="42" operator="equal">
      <formula>$Z$4</formula>
    </cfRule>
  </conditionalFormatting>
  <conditionalFormatting sqref="AA4:AA29">
    <cfRule type="cellIs" dxfId="460" priority="41" operator="equal">
      <formula>$AA$4</formula>
    </cfRule>
  </conditionalFormatting>
  <conditionalFormatting sqref="AB4:AB29">
    <cfRule type="cellIs" dxfId="459" priority="40" operator="equal">
      <formula>$AB$4</formula>
    </cfRule>
  </conditionalFormatting>
  <conditionalFormatting sqref="AT7:AT28">
    <cfRule type="cellIs" dxfId="458" priority="37" operator="lessThan">
      <formula>0</formula>
    </cfRule>
    <cfRule type="cellIs" dxfId="457" priority="38" operator="lessThan">
      <formula>0</formula>
    </cfRule>
    <cfRule type="cellIs" dxfId="456" priority="39" operator="lessThan">
      <formula>0</formula>
    </cfRule>
  </conditionalFormatting>
  <conditionalFormatting sqref="D5:AA5">
    <cfRule type="cellIs" dxfId="455" priority="36" operator="greaterThan">
      <formula>0</formula>
    </cfRule>
  </conditionalFormatting>
  <conditionalFormatting sqref="AP7:AP27">
    <cfRule type="cellIs" dxfId="454" priority="35" stopIfTrue="1" operator="greaterThan">
      <formula>0</formula>
    </cfRule>
  </conditionalFormatting>
  <conditionalFormatting sqref="D29:J29 Q29:AB29 Q28:AA28 K4:P29">
    <cfRule type="cellIs" dxfId="453" priority="34" operator="equal">
      <formula>212030016606640</formula>
    </cfRule>
  </conditionalFormatting>
  <conditionalFormatting sqref="D29:J29 L29:AB29 L28:AA28 K4:K29">
    <cfRule type="cellIs" dxfId="452" priority="32" operator="equal">
      <formula>$K$4</formula>
    </cfRule>
    <cfRule type="cellIs" dxfId="451" priority="33" operator="equal">
      <formula>2120</formula>
    </cfRule>
  </conditionalFormatting>
  <conditionalFormatting sqref="D29:L29 M4:N29">
    <cfRule type="cellIs" dxfId="450" priority="30" operator="equal">
      <formula>$M$4</formula>
    </cfRule>
    <cfRule type="cellIs" dxfId="449" priority="31" operator="equal">
      <formula>300</formula>
    </cfRule>
  </conditionalFormatting>
  <conditionalFormatting sqref="O4:O29">
    <cfRule type="cellIs" dxfId="448" priority="28" operator="equal">
      <formula>$O$4</formula>
    </cfRule>
    <cfRule type="cellIs" dxfId="447" priority="29" operator="equal">
      <formula>1660</formula>
    </cfRule>
  </conditionalFormatting>
  <conditionalFormatting sqref="P4:P29">
    <cfRule type="cellIs" dxfId="446" priority="26" operator="equal">
      <formula>$P$4</formula>
    </cfRule>
    <cfRule type="cellIs" dxfId="445" priority="27" operator="equal">
      <formula>6640</formula>
    </cfRule>
  </conditionalFormatting>
  <conditionalFormatting sqref="AT6:AT28">
    <cfRule type="cellIs" dxfId="444" priority="25" operator="lessThan">
      <formula>0</formula>
    </cfRule>
  </conditionalFormatting>
  <conditionalFormatting sqref="AT7:AT18">
    <cfRule type="cellIs" dxfId="443" priority="22" operator="lessThan">
      <formula>0</formula>
    </cfRule>
    <cfRule type="cellIs" dxfId="442" priority="23" operator="lessThan">
      <formula>0</formula>
    </cfRule>
    <cfRule type="cellIs" dxfId="441" priority="24" operator="lessThan">
      <formula>0</formula>
    </cfRule>
  </conditionalFormatting>
  <conditionalFormatting sqref="L28:AA28 K4:K28">
    <cfRule type="cellIs" dxfId="440" priority="21" operator="equal">
      <formula>$K$4</formula>
    </cfRule>
  </conditionalFormatting>
  <conditionalFormatting sqref="D28:D29 D6:D22 D24:D26 D4:AA4">
    <cfRule type="cellIs" dxfId="439" priority="20" operator="equal">
      <formula>$D$4</formula>
    </cfRule>
  </conditionalFormatting>
  <conditionalFormatting sqref="S4:S29">
    <cfRule type="cellIs" dxfId="438" priority="19" operator="equal">
      <formula>$S$4</formula>
    </cfRule>
  </conditionalFormatting>
  <conditionalFormatting sqref="Z4:Z29">
    <cfRule type="cellIs" dxfId="437" priority="18" operator="equal">
      <formula>$Z$4</formula>
    </cfRule>
  </conditionalFormatting>
  <conditionalFormatting sqref="AA4:AA29">
    <cfRule type="cellIs" dxfId="436" priority="17" operator="equal">
      <formula>$AA$4</formula>
    </cfRule>
  </conditionalFormatting>
  <conditionalFormatting sqref="AB4:AB29">
    <cfRule type="cellIs" dxfId="435" priority="16" operator="equal">
      <formula>$AB$4</formula>
    </cfRule>
  </conditionalFormatting>
  <conditionalFormatting sqref="AT7:AT28">
    <cfRule type="cellIs" dxfId="434" priority="13" operator="lessThan">
      <formula>0</formula>
    </cfRule>
    <cfRule type="cellIs" dxfId="433" priority="14" operator="lessThan">
      <formula>0</formula>
    </cfRule>
    <cfRule type="cellIs" dxfId="432" priority="15" operator="lessThan">
      <formula>0</formula>
    </cfRule>
  </conditionalFormatting>
  <conditionalFormatting sqref="D5:AA5">
    <cfRule type="cellIs" dxfId="431" priority="12" operator="greaterThan">
      <formula>0</formula>
    </cfRule>
  </conditionalFormatting>
  <conditionalFormatting sqref="D7:AS7">
    <cfRule type="cellIs" dxfId="430" priority="11" operator="greaterThan">
      <formula>0</formula>
    </cfRule>
  </conditionalFormatting>
  <conditionalFormatting sqref="D9:AS9">
    <cfRule type="cellIs" dxfId="429" priority="10" operator="greaterThan">
      <formula>0</formula>
    </cfRule>
  </conditionalFormatting>
  <conditionalFormatting sqref="D11:AS11">
    <cfRule type="cellIs" dxfId="428" priority="9" operator="greaterThan">
      <formula>0</formula>
    </cfRule>
  </conditionalFormatting>
  <conditionalFormatting sqref="D13:AS13">
    <cfRule type="cellIs" dxfId="427" priority="8" operator="greaterThan">
      <formula>0</formula>
    </cfRule>
  </conditionalFormatting>
  <conditionalFormatting sqref="D15:AS15">
    <cfRule type="cellIs" dxfId="426" priority="7" operator="greaterThan">
      <formula>0</formula>
    </cfRule>
  </conditionalFormatting>
  <conditionalFormatting sqref="D17:AS17">
    <cfRule type="cellIs" dxfId="425" priority="6" operator="greaterThan">
      <formula>0</formula>
    </cfRule>
  </conditionalFormatting>
  <conditionalFormatting sqref="D19:AS19">
    <cfRule type="cellIs" dxfId="424" priority="5" operator="greaterThan">
      <formula>0</formula>
    </cfRule>
  </conditionalFormatting>
  <conditionalFormatting sqref="D21:AS21">
    <cfRule type="cellIs" dxfId="423" priority="4" operator="greaterThan">
      <formula>0</formula>
    </cfRule>
  </conditionalFormatting>
  <conditionalFormatting sqref="D23:AS23">
    <cfRule type="cellIs" dxfId="422" priority="3" operator="greaterThan">
      <formula>0</formula>
    </cfRule>
  </conditionalFormatting>
  <conditionalFormatting sqref="D25:AS25">
    <cfRule type="cellIs" dxfId="421" priority="2" operator="greaterThan">
      <formula>0</formula>
    </cfRule>
  </conditionalFormatting>
  <conditionalFormatting sqref="D27:AS27">
    <cfRule type="cellIs" dxfId="42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5" sqref="P3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85546875" style="2" bestFit="1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86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3"/>
      <c r="D4" s="167">
        <f>'14'!D29</f>
        <v>700395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1210</v>
      </c>
      <c r="L4" s="167">
        <f>'14'!L29</f>
        <v>0</v>
      </c>
      <c r="M4" s="167">
        <f>'14'!M29</f>
        <v>5040</v>
      </c>
      <c r="N4" s="167">
        <f>'14'!N29</f>
        <v>0</v>
      </c>
      <c r="O4" s="167">
        <f>'14'!O29</f>
        <v>820</v>
      </c>
      <c r="P4" s="167">
        <f>'14'!P29</f>
        <v>5170</v>
      </c>
      <c r="Q4" s="167">
        <f>'14'!Q29</f>
        <v>0</v>
      </c>
      <c r="R4" s="167">
        <f>'14'!R29</f>
        <v>0</v>
      </c>
      <c r="S4" s="167">
        <f>'14'!S29</f>
        <v>701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685</v>
      </c>
      <c r="AA4" s="167">
        <f>'14'!AA29</f>
        <v>612</v>
      </c>
      <c r="AB4" s="143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10742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10742</v>
      </c>
      <c r="AD7" s="35">
        <f t="shared" ref="AD7:AD27" si="0">D7*1</f>
        <v>10742</v>
      </c>
      <c r="AE7" s="52">
        <f t="shared" ref="AE7:AE27" si="1">D7*2.75%</f>
        <v>295.40500000000003</v>
      </c>
      <c r="AF7" s="52">
        <f t="shared" ref="AF7:AF27" si="2">AD7*0.95%</f>
        <v>102.04899999999999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295.40500000000003</v>
      </c>
      <c r="AP7" s="53"/>
      <c r="AQ7" s="53">
        <v>87</v>
      </c>
      <c r="AR7" s="162">
        <f>AC7-AE7-AG7-AJ7-AK7-AL7-AM7-AN7-AP7-AQ7</f>
        <v>10359.594999999999</v>
      </c>
      <c r="AS7" s="161">
        <f t="shared" ref="AS7:AS19" si="4">AF7+AH7+AI7</f>
        <v>102.04899999999999</v>
      </c>
      <c r="AT7" s="163">
        <f t="shared" ref="AT7:AT19" si="5">AS7-AQ7-AN7</f>
        <v>15.048999999999992</v>
      </c>
      <c r="AU7" s="103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5552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5552</v>
      </c>
      <c r="AD8" s="35">
        <f t="shared" si="0"/>
        <v>5552</v>
      </c>
      <c r="AE8" s="52">
        <f t="shared" si="1"/>
        <v>152.68</v>
      </c>
      <c r="AF8" s="52">
        <f t="shared" si="2"/>
        <v>52.744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152.68</v>
      </c>
      <c r="AP8" s="53"/>
      <c r="AQ8" s="53">
        <v>49</v>
      </c>
      <c r="AR8" s="162">
        <f>AC8-AE8-AG8-AJ8-AK8-AL8-AM8-AN8-AP8-AQ8</f>
        <v>5350.32</v>
      </c>
      <c r="AS8" s="161">
        <f t="shared" si="4"/>
        <v>52.744</v>
      </c>
      <c r="AT8" s="163">
        <f t="shared" si="5"/>
        <v>3.7439999999999998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15880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18745</v>
      </c>
      <c r="AD9" s="35">
        <f t="shared" si="0"/>
        <v>15880</v>
      </c>
      <c r="AE9" s="52">
        <f t="shared" si="1"/>
        <v>436.7</v>
      </c>
      <c r="AF9" s="52">
        <f t="shared" si="2"/>
        <v>150.85999999999999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436.7</v>
      </c>
      <c r="AP9" s="53"/>
      <c r="AQ9" s="53">
        <v>138</v>
      </c>
      <c r="AR9" s="162">
        <f t="shared" ref="AR9:AR27" si="10">AC9-AE9-AG9-AJ9-AK9-AL9-AM9-AN9-AP9-AQ9</f>
        <v>18170.3</v>
      </c>
      <c r="AS9" s="161">
        <f t="shared" si="4"/>
        <v>150.85999999999999</v>
      </c>
      <c r="AT9" s="163">
        <f t="shared" si="5"/>
        <v>12.859999999999985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5808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5808</v>
      </c>
      <c r="AD10" s="35">
        <f>D10*1</f>
        <v>5808</v>
      </c>
      <c r="AE10" s="52">
        <f>D10*2.75%</f>
        <v>159.72</v>
      </c>
      <c r="AF10" s="52">
        <f>AD10*0.95%</f>
        <v>55.176000000000002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159.72</v>
      </c>
      <c r="AP10" s="53"/>
      <c r="AQ10" s="53">
        <v>38</v>
      </c>
      <c r="AR10" s="162">
        <f t="shared" si="10"/>
        <v>5610.28</v>
      </c>
      <c r="AS10" s="161">
        <f>AF10+AH10+AI10</f>
        <v>55.176000000000002</v>
      </c>
      <c r="AT10" s="163">
        <f>AS10-AQ10-AN10</f>
        <v>17.176000000000002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4421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4421</v>
      </c>
      <c r="AD11" s="35">
        <f t="shared" si="0"/>
        <v>4421</v>
      </c>
      <c r="AE11" s="52">
        <f t="shared" si="1"/>
        <v>121.5775</v>
      </c>
      <c r="AF11" s="52">
        <f t="shared" si="2"/>
        <v>41.999499999999998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121.5775</v>
      </c>
      <c r="AP11" s="53"/>
      <c r="AQ11" s="53">
        <v>35</v>
      </c>
      <c r="AR11" s="162">
        <f t="shared" si="10"/>
        <v>4264.4224999999997</v>
      </c>
      <c r="AS11" s="161">
        <f t="shared" si="4"/>
        <v>41.999499999999998</v>
      </c>
      <c r="AT11" s="163">
        <f t="shared" si="5"/>
        <v>6.9994999999999976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5193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5193</v>
      </c>
      <c r="AD12" s="35">
        <f>D12*1</f>
        <v>5193</v>
      </c>
      <c r="AE12" s="52">
        <f>D12*2.75%</f>
        <v>142.8075</v>
      </c>
      <c r="AF12" s="52">
        <f>AD12*0.95%</f>
        <v>49.333500000000001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142.8075</v>
      </c>
      <c r="AP12" s="53"/>
      <c r="AQ12" s="53">
        <v>30</v>
      </c>
      <c r="AR12" s="162">
        <f t="shared" si="10"/>
        <v>5020.1925000000001</v>
      </c>
      <c r="AS12" s="161">
        <f>AF12+AH12+AI12</f>
        <v>49.333500000000001</v>
      </c>
      <c r="AT12" s="163">
        <f>AS12-AQ12-AN12</f>
        <v>19.333500000000001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5048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100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5948</v>
      </c>
      <c r="AD13" s="35">
        <f t="shared" si="0"/>
        <v>5048</v>
      </c>
      <c r="AE13" s="52">
        <f t="shared" si="1"/>
        <v>138.82</v>
      </c>
      <c r="AF13" s="52">
        <f t="shared" si="2"/>
        <v>47.955999999999996</v>
      </c>
      <c r="AG13" s="52">
        <f t="shared" si="7"/>
        <v>24.75</v>
      </c>
      <c r="AH13" s="52">
        <f t="shared" si="3"/>
        <v>8.5499999999999989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141.57</v>
      </c>
      <c r="AP13" s="53"/>
      <c r="AQ13" s="53">
        <v>50</v>
      </c>
      <c r="AR13" s="162">
        <f t="shared" si="10"/>
        <v>5734.43</v>
      </c>
      <c r="AS13" s="161">
        <f t="shared" si="4"/>
        <v>56.505999999999993</v>
      </c>
      <c r="AT13" s="163">
        <f>AS13-AQ13-AN13</f>
        <v>6.5059999999999931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16017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50</v>
      </c>
      <c r="N14" s="51"/>
      <c r="O14" s="51"/>
      <c r="P14" s="51">
        <v>200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15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22047</v>
      </c>
      <c r="AD14" s="35">
        <f t="shared" si="0"/>
        <v>16017</v>
      </c>
      <c r="AE14" s="52">
        <f t="shared" si="1"/>
        <v>440.46750000000003</v>
      </c>
      <c r="AF14" s="52">
        <f t="shared" si="2"/>
        <v>152.16149999999999</v>
      </c>
      <c r="AG14" s="52">
        <f t="shared" si="7"/>
        <v>90.75</v>
      </c>
      <c r="AH14" s="52">
        <f t="shared" si="3"/>
        <v>31.349999999999998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448.71750000000003</v>
      </c>
      <c r="AP14" s="53"/>
      <c r="AQ14" s="53">
        <v>135</v>
      </c>
      <c r="AR14" s="162">
        <f>AC14-AE14-AG14-AJ14-AK14-AL14-AM14-AN14-AP14-AQ14</f>
        <v>21380.782500000001</v>
      </c>
      <c r="AS14" s="161">
        <f t="shared" si="4"/>
        <v>183.51149999999998</v>
      </c>
      <c r="AT14" s="164">
        <f t="shared" si="5"/>
        <v>48.511499999999984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17060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17240</v>
      </c>
      <c r="AD15" s="35">
        <f t="shared" si="0"/>
        <v>17060</v>
      </c>
      <c r="AE15" s="52">
        <f t="shared" si="1"/>
        <v>469.15</v>
      </c>
      <c r="AF15" s="52">
        <f t="shared" si="2"/>
        <v>162.07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469.7</v>
      </c>
      <c r="AP15" s="53"/>
      <c r="AQ15" s="53">
        <v>150</v>
      </c>
      <c r="AR15" s="162">
        <f t="shared" si="10"/>
        <v>16615.899999999998</v>
      </c>
      <c r="AS15" s="161">
        <f>AF15+AH15+AI15</f>
        <v>163.78</v>
      </c>
      <c r="AT15" s="163">
        <f>AS15-AQ15-AN15</f>
        <v>13.780000000000001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11975</v>
      </c>
      <c r="E16" s="51"/>
      <c r="F16" s="50"/>
      <c r="G16" s="51"/>
      <c r="H16" s="51"/>
      <c r="I16" s="51"/>
      <c r="J16" s="51"/>
      <c r="K16" s="51">
        <v>50</v>
      </c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3</v>
      </c>
      <c r="AB16" s="147"/>
      <c r="AC16" s="160">
        <f t="shared" si="6"/>
        <v>15376</v>
      </c>
      <c r="AD16" s="35">
        <f t="shared" si="0"/>
        <v>11975</v>
      </c>
      <c r="AE16" s="52">
        <f t="shared" si="1"/>
        <v>329.3125</v>
      </c>
      <c r="AF16" s="52">
        <f t="shared" si="2"/>
        <v>113.7625</v>
      </c>
      <c r="AG16" s="52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333.4375</v>
      </c>
      <c r="AP16" s="53"/>
      <c r="AQ16" s="53">
        <v>98</v>
      </c>
      <c r="AR16" s="162">
        <f>AC16-AE16-AG16-AJ16-AK16-AL16-AM16-AN16-AP16-AQ16</f>
        <v>14896.4375</v>
      </c>
      <c r="AS16" s="161">
        <f t="shared" si="4"/>
        <v>131.8125</v>
      </c>
      <c r="AT16" s="163">
        <f t="shared" si="5"/>
        <v>33.8125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10383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12293</v>
      </c>
      <c r="AD17" s="35">
        <f>D17*1</f>
        <v>10383</v>
      </c>
      <c r="AE17" s="52">
        <f>D17*2.75%</f>
        <v>285.53250000000003</v>
      </c>
      <c r="AF17" s="52">
        <f>AD17*0.95%</f>
        <v>98.638499999999993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285.53250000000003</v>
      </c>
      <c r="AP17" s="53"/>
      <c r="AQ17" s="53">
        <v>87</v>
      </c>
      <c r="AR17" s="162">
        <f>AC17-AE17-AG17-AJ17-AK17-AL17-AM17-AN17-AP17-AQ17</f>
        <v>11920.467500000001</v>
      </c>
      <c r="AS17" s="161">
        <f>AF17+AH17+AI17</f>
        <v>98.638499999999993</v>
      </c>
      <c r="AT17" s="163">
        <f>AS17-AQ17-AN17</f>
        <v>11.638499999999993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10077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20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10677</v>
      </c>
      <c r="AD18" s="35">
        <f>D18*1</f>
        <v>10077</v>
      </c>
      <c r="AE18" s="52">
        <f>D18*2.75%</f>
        <v>277.11750000000001</v>
      </c>
      <c r="AF18" s="52">
        <f>AD18*0.95%</f>
        <v>95.731499999999997</v>
      </c>
      <c r="AG18" s="52">
        <f t="shared" si="7"/>
        <v>16.5</v>
      </c>
      <c r="AH18" s="52">
        <f t="shared" si="3"/>
        <v>5.7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278.21750000000003</v>
      </c>
      <c r="AP18" s="53"/>
      <c r="AQ18" s="53">
        <v>100</v>
      </c>
      <c r="AR18" s="162">
        <f t="shared" si="10"/>
        <v>10283.3825</v>
      </c>
      <c r="AS18" s="161">
        <f>AF18+AH18+AI18</f>
        <v>101.4315</v>
      </c>
      <c r="AT18" s="163">
        <f>AS18-AQ18-AN18</f>
        <v>1.4314999999999998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12618</v>
      </c>
      <c r="E19" s="51"/>
      <c r="F19" s="50"/>
      <c r="G19" s="51"/>
      <c r="H19" s="51"/>
      <c r="I19" s="51"/>
      <c r="J19" s="51"/>
      <c r="K19" s="51">
        <v>100</v>
      </c>
      <c r="L19" s="51"/>
      <c r="M19" s="51">
        <v>200</v>
      </c>
      <c r="N19" s="51"/>
      <c r="O19" s="51"/>
      <c r="P19" s="51">
        <v>500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21118</v>
      </c>
      <c r="AD19" s="35">
        <f t="shared" si="0"/>
        <v>12618</v>
      </c>
      <c r="AE19" s="52">
        <f t="shared" si="1"/>
        <v>346.995</v>
      </c>
      <c r="AF19" s="52">
        <f t="shared" si="2"/>
        <v>119.871</v>
      </c>
      <c r="AG19" s="52">
        <f t="shared" si="7"/>
        <v>233.75</v>
      </c>
      <c r="AH19" s="52">
        <f t="shared" si="3"/>
        <v>80.75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368.995</v>
      </c>
      <c r="AP19" s="53"/>
      <c r="AQ19" s="53">
        <v>177</v>
      </c>
      <c r="AR19" s="165">
        <f>AC19-AE19-AG19-AJ19-AK19-AL19-AM19-AN19-AP19-AQ19</f>
        <v>20360.255000000001</v>
      </c>
      <c r="AS19" s="161">
        <f t="shared" si="4"/>
        <v>200.62099999999998</v>
      </c>
      <c r="AT19" s="161">
        <f t="shared" si="5"/>
        <v>23.620999999999981</v>
      </c>
      <c r="AU19" s="6"/>
      <c r="AV19" s="21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9465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9465</v>
      </c>
      <c r="AD20" s="35">
        <f t="shared" si="0"/>
        <v>9465</v>
      </c>
      <c r="AE20" s="52">
        <f t="shared" si="1"/>
        <v>260.28750000000002</v>
      </c>
      <c r="AF20" s="52">
        <f t="shared" si="2"/>
        <v>89.917500000000004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260.28750000000002</v>
      </c>
      <c r="AP20" s="53"/>
      <c r="AQ20" s="53">
        <v>96</v>
      </c>
      <c r="AR20" s="165">
        <f>AC20-AE20-AG20-AJ20-AK20-AL20-AM20-AN20-AP20-AQ20</f>
        <v>9108.7124999999996</v>
      </c>
      <c r="AS20" s="161">
        <f>AF20+AH20+AI20</f>
        <v>89.917500000000004</v>
      </c>
      <c r="AT20" s="161">
        <f>AS20-AQ20-AN20</f>
        <v>-6.082499999999996</v>
      </c>
      <c r="AU20" s="6"/>
      <c r="AV20" s="21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5193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10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5283</v>
      </c>
      <c r="AD21" s="35">
        <f t="shared" si="0"/>
        <v>5193</v>
      </c>
      <c r="AE21" s="52">
        <f t="shared" si="1"/>
        <v>142.8075</v>
      </c>
      <c r="AF21" s="52">
        <f t="shared" si="2"/>
        <v>49.333500000000001</v>
      </c>
      <c r="AG21" s="52">
        <f t="shared" si="7"/>
        <v>2.4750000000000001</v>
      </c>
      <c r="AH21" s="52">
        <f t="shared" si="3"/>
        <v>0.85499999999999998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143.08250000000001</v>
      </c>
      <c r="AP21" s="53"/>
      <c r="AQ21" s="53">
        <v>47</v>
      </c>
      <c r="AR21" s="162">
        <f t="shared" si="10"/>
        <v>5090.7174999999997</v>
      </c>
      <c r="AS21" s="161">
        <f t="shared" ref="AS21:AS27" si="11">AF21+AH21+AI21</f>
        <v>50.188499999999998</v>
      </c>
      <c r="AT21" s="161">
        <f t="shared" ref="AT21:AT27" si="12">AS21-AQ21-AN21</f>
        <v>3.1884999999999977</v>
      </c>
      <c r="AU21" s="6"/>
      <c r="AV21" s="21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14618</v>
      </c>
      <c r="E22" s="51"/>
      <c r="F22" s="50"/>
      <c r="G22" s="51"/>
      <c r="H22" s="51"/>
      <c r="I22" s="51"/>
      <c r="J22" s="51"/>
      <c r="K22" s="51">
        <v>30</v>
      </c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15218</v>
      </c>
      <c r="AD22" s="35">
        <f t="shared" si="0"/>
        <v>14618</v>
      </c>
      <c r="AE22" s="52">
        <f t="shared" si="1"/>
        <v>401.995</v>
      </c>
      <c r="AF22" s="52">
        <f t="shared" si="2"/>
        <v>138.87100000000001</v>
      </c>
      <c r="AG22" s="52">
        <f t="shared" si="7"/>
        <v>16.5</v>
      </c>
      <c r="AH22" s="52">
        <f t="shared" si="3"/>
        <v>5.7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402.82</v>
      </c>
      <c r="AP22" s="53"/>
      <c r="AQ22" s="53">
        <v>109</v>
      </c>
      <c r="AR22" s="162">
        <f>AC22-AE22-AG22-AJ22-AK22-AL22-AM22-AN22-AP22-AQ22</f>
        <v>14690.504999999999</v>
      </c>
      <c r="AS22" s="161">
        <f>AF22+AH22+AI22</f>
        <v>144.571</v>
      </c>
      <c r="AT22" s="161">
        <f>AS22-AQ22-AN22</f>
        <v>35.570999999999998</v>
      </c>
      <c r="AU22" s="6"/>
      <c r="AV22" s="21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6117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8027</v>
      </c>
      <c r="AD23" s="35">
        <f t="shared" si="0"/>
        <v>6117</v>
      </c>
      <c r="AE23" s="52">
        <f t="shared" si="1"/>
        <v>168.2175</v>
      </c>
      <c r="AF23" s="52">
        <f t="shared" si="2"/>
        <v>58.111499999999999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168.2175</v>
      </c>
      <c r="AP23" s="53"/>
      <c r="AQ23" s="53">
        <v>60</v>
      </c>
      <c r="AR23" s="162">
        <f>AC23-AE23-AG23-AJ23-AK23-AL23-AM23-AN23-AP23-AQ23</f>
        <v>7798.7825000000003</v>
      </c>
      <c r="AS23" s="161">
        <f t="shared" si="11"/>
        <v>58.111499999999999</v>
      </c>
      <c r="AT23" s="161">
        <f t="shared" si="12"/>
        <v>-1.8885000000000005</v>
      </c>
      <c r="AU23" s="6"/>
      <c r="AV23" s="21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15214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15214</v>
      </c>
      <c r="AD24" s="35">
        <f t="shared" si="0"/>
        <v>15214</v>
      </c>
      <c r="AE24" s="52">
        <f t="shared" si="1"/>
        <v>418.38499999999999</v>
      </c>
      <c r="AF24" s="52">
        <f t="shared" si="2"/>
        <v>144.53299999999999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418.38499999999999</v>
      </c>
      <c r="AP24" s="53"/>
      <c r="AQ24" s="53">
        <v>106</v>
      </c>
      <c r="AR24" s="162">
        <f t="shared" si="10"/>
        <v>14689.615</v>
      </c>
      <c r="AS24" s="161">
        <f t="shared" si="11"/>
        <v>144.53299999999999</v>
      </c>
      <c r="AT24" s="161">
        <f t="shared" si="12"/>
        <v>38.532999999999987</v>
      </c>
      <c r="AU24" s="6"/>
      <c r="AV24" s="21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147.04249999999999</v>
      </c>
      <c r="AP25" s="53"/>
      <c r="AQ25" s="53">
        <v>50</v>
      </c>
      <c r="AR25" s="162">
        <f t="shared" si="10"/>
        <v>5149.9575000000004</v>
      </c>
      <c r="AS25" s="161">
        <f t="shared" si="11"/>
        <v>50.796500000000002</v>
      </c>
      <c r="AT25" s="161">
        <f t="shared" si="12"/>
        <v>0.79650000000000176</v>
      </c>
      <c r="AU25" s="6"/>
      <c r="AV25" s="21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8761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100</v>
      </c>
      <c r="Q26" s="35"/>
      <c r="R26" s="35"/>
      <c r="S26" s="35">
        <v>7</v>
      </c>
      <c r="T26" s="35"/>
      <c r="U26" s="35"/>
      <c r="V26" s="35"/>
      <c r="W26" s="35"/>
      <c r="X26" s="35"/>
      <c r="Y26" s="35"/>
      <c r="Z26" s="35">
        <v>2</v>
      </c>
      <c r="AA26" s="35">
        <v>5</v>
      </c>
      <c r="AB26" s="147"/>
      <c r="AC26" s="160">
        <f t="shared" si="6"/>
        <v>12290</v>
      </c>
      <c r="AD26" s="35">
        <f t="shared" si="0"/>
        <v>8761</v>
      </c>
      <c r="AE26" s="52">
        <f t="shared" si="1"/>
        <v>240.92750000000001</v>
      </c>
      <c r="AF26" s="52">
        <f t="shared" si="2"/>
        <v>83.229500000000002</v>
      </c>
      <c r="AG26" s="52">
        <f t="shared" si="7"/>
        <v>24.75</v>
      </c>
      <c r="AH26" s="52">
        <f t="shared" si="3"/>
        <v>8.5499999999999989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243.67750000000001</v>
      </c>
      <c r="AP26" s="53"/>
      <c r="AQ26" s="53">
        <v>84</v>
      </c>
      <c r="AR26" s="162">
        <f t="shared" si="10"/>
        <v>11940.3225</v>
      </c>
      <c r="AS26" s="161">
        <f t="shared" si="11"/>
        <v>91.779499999999999</v>
      </c>
      <c r="AT26" s="161">
        <f t="shared" si="12"/>
        <v>7.7794999999999987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6268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6268</v>
      </c>
      <c r="AD27" s="35">
        <f t="shared" si="0"/>
        <v>6268</v>
      </c>
      <c r="AE27" s="52">
        <f t="shared" si="1"/>
        <v>172.37</v>
      </c>
      <c r="AF27" s="52">
        <f t="shared" si="2"/>
        <v>59.545999999999999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172.37</v>
      </c>
      <c r="AP27" s="53"/>
      <c r="AQ27" s="53">
        <v>100</v>
      </c>
      <c r="AR27" s="162">
        <f t="shared" si="10"/>
        <v>5995.63</v>
      </c>
      <c r="AS27" s="161">
        <f t="shared" si="11"/>
        <v>59.545999999999999</v>
      </c>
      <c r="AT27" s="161">
        <f t="shared" si="12"/>
        <v>-40.454000000000001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201757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270</v>
      </c>
      <c r="N28" s="72">
        <f t="shared" si="14"/>
        <v>0</v>
      </c>
      <c r="O28" s="72">
        <f t="shared" si="14"/>
        <v>0</v>
      </c>
      <c r="P28" s="72">
        <f t="shared" si="14"/>
        <v>1030</v>
      </c>
      <c r="Q28" s="72">
        <f t="shared" si="14"/>
        <v>0</v>
      </c>
      <c r="R28" s="72">
        <f t="shared" si="14"/>
        <v>0</v>
      </c>
      <c r="S28" s="72">
        <f t="shared" si="14"/>
        <v>47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23</v>
      </c>
      <c r="AB28" s="148">
        <f t="shared" si="14"/>
        <v>0</v>
      </c>
      <c r="AC28" s="177">
        <f t="shared" si="14"/>
        <v>232272</v>
      </c>
      <c r="AD28" s="177">
        <f t="shared" si="14"/>
        <v>201757</v>
      </c>
      <c r="AE28" s="177">
        <f t="shared" si="14"/>
        <v>5548.3174999999992</v>
      </c>
      <c r="AF28" s="177">
        <f t="shared" si="14"/>
        <v>1916.6915000000001</v>
      </c>
      <c r="AG28" s="177">
        <f t="shared" si="14"/>
        <v>466.67500000000001</v>
      </c>
      <c r="AH28" s="177">
        <f t="shared" si="14"/>
        <v>161.215</v>
      </c>
      <c r="AI28" s="177">
        <f t="shared" si="14"/>
        <v>0</v>
      </c>
      <c r="AJ28" s="177">
        <f t="shared" si="14"/>
        <v>0</v>
      </c>
      <c r="AK28" s="177">
        <f t="shared" si="14"/>
        <v>0</v>
      </c>
      <c r="AL28" s="177">
        <f t="shared" si="14"/>
        <v>0</v>
      </c>
      <c r="AM28" s="177">
        <f t="shared" si="14"/>
        <v>0</v>
      </c>
      <c r="AN28" s="177">
        <f t="shared" si="14"/>
        <v>0</v>
      </c>
      <c r="AO28" s="213">
        <f t="shared" si="14"/>
        <v>5590.9424999999992</v>
      </c>
      <c r="AP28" s="177">
        <f t="shared" si="14"/>
        <v>0</v>
      </c>
      <c r="AQ28" s="177">
        <f t="shared" si="14"/>
        <v>1826</v>
      </c>
      <c r="AR28" s="177">
        <f t="shared" si="14"/>
        <v>224431.00749999998</v>
      </c>
      <c r="AS28" s="177">
        <f t="shared" si="14"/>
        <v>2077.9064999999996</v>
      </c>
      <c r="AT28" s="177">
        <f t="shared" si="14"/>
        <v>251.90649999999988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149">
        <f t="shared" si="15"/>
        <v>0</v>
      </c>
      <c r="AC29" s="255"/>
      <c r="AD29" s="255"/>
      <c r="AE29" s="255"/>
      <c r="AF29" s="255"/>
      <c r="AG29" s="255"/>
      <c r="AH29" s="255"/>
      <c r="AI29" s="255"/>
      <c r="AJ29" s="255"/>
      <c r="AK29" s="255"/>
      <c r="AL29" s="255"/>
      <c r="AM29" s="255"/>
      <c r="AN29" s="255"/>
      <c r="AO29" s="255"/>
      <c r="AP29" s="255"/>
      <c r="AQ29" s="255"/>
      <c r="AR29" s="255"/>
      <c r="AS29" s="255"/>
      <c r="AT29" s="25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419" priority="26" stopIfTrue="1" operator="greaterThan">
      <formula>0</formula>
    </cfRule>
  </conditionalFormatting>
  <conditionalFormatting sqref="AQ31">
    <cfRule type="cellIs" dxfId="418" priority="24" operator="greaterThan">
      <formula>$AQ$7:$AQ$18&lt;100</formula>
    </cfRule>
    <cfRule type="cellIs" dxfId="417" priority="25" operator="greaterThan">
      <formula>100</formula>
    </cfRule>
  </conditionalFormatting>
  <conditionalFormatting sqref="D29:J29 Q29:AB29 Q28:AA28 K4:P29">
    <cfRule type="cellIs" dxfId="416" priority="23" operator="equal">
      <formula>212030016606640</formula>
    </cfRule>
  </conditionalFormatting>
  <conditionalFormatting sqref="D29:J29 L29:AB29 L28:AA28 K4:K29">
    <cfRule type="cellIs" dxfId="415" priority="21" operator="equal">
      <formula>$K$4</formula>
    </cfRule>
    <cfRule type="cellIs" dxfId="414" priority="22" operator="equal">
      <formula>2120</formula>
    </cfRule>
  </conditionalFormatting>
  <conditionalFormatting sqref="D29:L29 M4:N29">
    <cfRule type="cellIs" dxfId="413" priority="19" operator="equal">
      <formula>$M$4</formula>
    </cfRule>
    <cfRule type="cellIs" dxfId="412" priority="20" operator="equal">
      <formula>300</formula>
    </cfRule>
  </conditionalFormatting>
  <conditionalFormatting sqref="O4:O29">
    <cfRule type="cellIs" dxfId="411" priority="17" operator="equal">
      <formula>$O$4</formula>
    </cfRule>
    <cfRule type="cellIs" dxfId="410" priority="18" operator="equal">
      <formula>1660</formula>
    </cfRule>
  </conditionalFormatting>
  <conditionalFormatting sqref="P4:P29">
    <cfRule type="cellIs" dxfId="409" priority="15" operator="equal">
      <formula>$P$4</formula>
    </cfRule>
    <cfRule type="cellIs" dxfId="408" priority="16" operator="equal">
      <formula>6640</formula>
    </cfRule>
  </conditionalFormatting>
  <conditionalFormatting sqref="AT6:AT28">
    <cfRule type="cellIs" dxfId="407" priority="14" operator="lessThan">
      <formula>0</formula>
    </cfRule>
  </conditionalFormatting>
  <conditionalFormatting sqref="AT7:AT18">
    <cfRule type="cellIs" dxfId="406" priority="11" operator="lessThan">
      <formula>0</formula>
    </cfRule>
    <cfRule type="cellIs" dxfId="405" priority="12" operator="lessThan">
      <formula>0</formula>
    </cfRule>
    <cfRule type="cellIs" dxfId="404" priority="13" operator="lessThan">
      <formula>0</formula>
    </cfRule>
  </conditionalFormatting>
  <conditionalFormatting sqref="L28:AA28 K4:K28">
    <cfRule type="cellIs" dxfId="403" priority="10" operator="equal">
      <formula>$K$4</formula>
    </cfRule>
  </conditionalFormatting>
  <conditionalFormatting sqref="D28:D29 D6:D22 D24:D26 D4:AA4">
    <cfRule type="cellIs" dxfId="402" priority="9" operator="equal">
      <formula>$D$4</formula>
    </cfRule>
  </conditionalFormatting>
  <conditionalFormatting sqref="S4:S29">
    <cfRule type="cellIs" dxfId="401" priority="8" operator="equal">
      <formula>$S$4</formula>
    </cfRule>
  </conditionalFormatting>
  <conditionalFormatting sqref="Z4:Z29">
    <cfRule type="cellIs" dxfId="400" priority="7" operator="equal">
      <formula>$Z$4</formula>
    </cfRule>
  </conditionalFormatting>
  <conditionalFormatting sqref="AA4:AA29">
    <cfRule type="cellIs" dxfId="399" priority="6" operator="equal">
      <formula>$AA$4</formula>
    </cfRule>
  </conditionalFormatting>
  <conditionalFormatting sqref="AB4:AB29">
    <cfRule type="cellIs" dxfId="398" priority="5" operator="equal">
      <formula>$AB$4</formula>
    </cfRule>
  </conditionalFormatting>
  <conditionalFormatting sqref="AT7:AT28">
    <cfRule type="cellIs" dxfId="397" priority="2" operator="lessThan">
      <formula>0</formula>
    </cfRule>
    <cfRule type="cellIs" dxfId="396" priority="3" operator="lessThan">
      <formula>0</formula>
    </cfRule>
    <cfRule type="cellIs" dxfId="395" priority="4" operator="lessThan">
      <formula>0</formula>
    </cfRule>
  </conditionalFormatting>
  <conditionalFormatting sqref="D5:AA5">
    <cfRule type="cellIs" dxfId="39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0" sqref="P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87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3"/>
      <c r="D4" s="167">
        <f>'15'!D29</f>
        <v>498638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960</v>
      </c>
      <c r="L4" s="167">
        <f>'15'!L29</f>
        <v>0</v>
      </c>
      <c r="M4" s="167">
        <f>'15'!M29</f>
        <v>4770</v>
      </c>
      <c r="N4" s="167">
        <f>'15'!N29</f>
        <v>0</v>
      </c>
      <c r="O4" s="167">
        <f>'15'!O29</f>
        <v>820</v>
      </c>
      <c r="P4" s="167">
        <f>'15'!P29</f>
        <v>4140</v>
      </c>
      <c r="Q4" s="167">
        <f>'15'!Q29</f>
        <v>0</v>
      </c>
      <c r="R4" s="167">
        <f>'15'!R29</f>
        <v>0</v>
      </c>
      <c r="S4" s="167">
        <f>'15'!S29</f>
        <v>654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683</v>
      </c>
      <c r="AA4" s="167">
        <f>'15'!AA29</f>
        <v>589</v>
      </c>
      <c r="AB4" s="4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>
        <v>1500</v>
      </c>
      <c r="T5" s="123"/>
      <c r="U5" s="123"/>
      <c r="V5" s="123"/>
      <c r="W5" s="123"/>
      <c r="X5" s="123"/>
      <c r="Y5" s="123"/>
      <c r="Z5" s="123"/>
      <c r="AA5" s="123"/>
      <c r="AB5" s="8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6" t="s">
        <v>43</v>
      </c>
      <c r="AP6" s="21" t="s">
        <v>44</v>
      </c>
      <c r="AQ6" s="27" t="s">
        <v>45</v>
      </c>
      <c r="AR6" s="28" t="s">
        <v>46</v>
      </c>
      <c r="AS6" s="220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12028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12219</v>
      </c>
      <c r="AD7" s="38">
        <f t="shared" ref="AD7:AD27" si="0">D7*1</f>
        <v>12028</v>
      </c>
      <c r="AE7" s="40">
        <f t="shared" ref="AE7:AE27" si="1">D7*2.75%</f>
        <v>330.77</v>
      </c>
      <c r="AF7" s="40">
        <f t="shared" ref="AF7:AF27" si="2">AD7*0.95%</f>
        <v>114.26599999999999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330.77</v>
      </c>
      <c r="AP7" s="43"/>
      <c r="AQ7" s="44">
        <v>99</v>
      </c>
      <c r="AR7" s="218">
        <f>AC7-AE7-AG7-AJ7-AK7-AL7-AM7-AN7-AP7-AQ7</f>
        <v>11789.23</v>
      </c>
      <c r="AS7" s="176">
        <f t="shared" ref="AS7:AS19" si="4">AF7+AH7+AI7</f>
        <v>114.26599999999999</v>
      </c>
      <c r="AT7" s="163">
        <f t="shared" ref="AT7:AT19" si="5">AS7-AQ7-AN7</f>
        <v>15.265999999999991</v>
      </c>
      <c r="AU7" s="103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5243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6198</v>
      </c>
      <c r="AD8" s="35">
        <f t="shared" si="0"/>
        <v>5243</v>
      </c>
      <c r="AE8" s="52">
        <f t="shared" si="1"/>
        <v>144.1825</v>
      </c>
      <c r="AF8" s="52">
        <f t="shared" si="2"/>
        <v>49.808500000000002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144.1825</v>
      </c>
      <c r="AP8" s="53"/>
      <c r="AQ8" s="44">
        <v>54</v>
      </c>
      <c r="AR8" s="218">
        <f>AC8-AE8-AG8-AJ8-AK8-AL8-AM8-AN8-AP8-AQ8</f>
        <v>5999.8175000000001</v>
      </c>
      <c r="AS8" s="66">
        <f t="shared" si="4"/>
        <v>49.808500000000002</v>
      </c>
      <c r="AT8" s="163">
        <f t="shared" si="5"/>
        <v>-4.1914999999999978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14727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6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19623</v>
      </c>
      <c r="AD9" s="35">
        <f t="shared" si="0"/>
        <v>14727</v>
      </c>
      <c r="AE9" s="52">
        <f t="shared" si="1"/>
        <v>404.99250000000001</v>
      </c>
      <c r="AF9" s="52">
        <f t="shared" si="2"/>
        <v>139.90649999999999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414.61750000000001</v>
      </c>
      <c r="AP9" s="53"/>
      <c r="AQ9" s="44">
        <v>145</v>
      </c>
      <c r="AR9" s="218">
        <f t="shared" ref="AR9:AR27" si="10">AC9-AE9-AG9-AJ9-AK9-AL9-AM9-AN9-AP9-AQ9</f>
        <v>18969.8825</v>
      </c>
      <c r="AS9" s="66">
        <f t="shared" si="4"/>
        <v>175.53149999999999</v>
      </c>
      <c r="AT9" s="163">
        <f t="shared" si="5"/>
        <v>30.531499999999994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5296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>
        <v>2</v>
      </c>
      <c r="AB10" s="35"/>
      <c r="AC10" s="39">
        <f t="shared" si="6"/>
        <v>6042</v>
      </c>
      <c r="AD10" s="35">
        <f>D10*1</f>
        <v>5296</v>
      </c>
      <c r="AE10" s="52">
        <f>D10*2.75%</f>
        <v>145.64000000000001</v>
      </c>
      <c r="AF10" s="52">
        <f>AD10*0.95%</f>
        <v>50.311999999999998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145.64000000000001</v>
      </c>
      <c r="AP10" s="53"/>
      <c r="AQ10" s="44">
        <v>36</v>
      </c>
      <c r="AR10" s="218">
        <f t="shared" si="10"/>
        <v>5860.36</v>
      </c>
      <c r="AS10" s="66">
        <f>AF10+AH10+AI10</f>
        <v>50.311999999999998</v>
      </c>
      <c r="AT10" s="163">
        <f>AS10-AQ10-AN10</f>
        <v>14.311999999999998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5029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>
        <v>25</v>
      </c>
      <c r="AB11" s="35"/>
      <c r="AC11" s="39">
        <f t="shared" si="6"/>
        <v>9579</v>
      </c>
      <c r="AD11" s="35">
        <f t="shared" si="0"/>
        <v>5029</v>
      </c>
      <c r="AE11" s="52">
        <f t="shared" si="1"/>
        <v>138.29750000000001</v>
      </c>
      <c r="AF11" s="52">
        <f t="shared" si="2"/>
        <v>47.775500000000001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40</v>
      </c>
      <c r="AR11" s="218">
        <f t="shared" si="10"/>
        <v>9400.7024999999994</v>
      </c>
      <c r="AS11" s="66">
        <f t="shared" si="4"/>
        <v>47.775500000000001</v>
      </c>
      <c r="AT11" s="163">
        <f t="shared" si="5"/>
        <v>7.775500000000001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5655</v>
      </c>
      <c r="AD12" s="35">
        <f>D12*1</f>
        <v>5655</v>
      </c>
      <c r="AE12" s="52">
        <f>D12*2.75%</f>
        <v>155.51249999999999</v>
      </c>
      <c r="AF12" s="52">
        <f>AD12*0.95%</f>
        <v>53.722499999999997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155.51249999999999</v>
      </c>
      <c r="AP12" s="53"/>
      <c r="AQ12" s="44">
        <v>29</v>
      </c>
      <c r="AR12" s="218">
        <f t="shared" si="10"/>
        <v>5470.4875000000002</v>
      </c>
      <c r="AS12" s="66">
        <f>AF12+AH12+AI12</f>
        <v>53.722499999999997</v>
      </c>
      <c r="AT12" s="163">
        <f>AS12-AQ12-AN12</f>
        <v>24.722499999999997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4836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5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5791</v>
      </c>
      <c r="AD13" s="35">
        <f t="shared" si="0"/>
        <v>4836</v>
      </c>
      <c r="AE13" s="52">
        <f t="shared" si="1"/>
        <v>132.99</v>
      </c>
      <c r="AF13" s="52">
        <f t="shared" si="2"/>
        <v>45.942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132.99</v>
      </c>
      <c r="AP13" s="53"/>
      <c r="AQ13" s="44">
        <v>43</v>
      </c>
      <c r="AR13" s="218">
        <f t="shared" si="10"/>
        <v>5615.01</v>
      </c>
      <c r="AS13" s="66">
        <f t="shared" si="4"/>
        <v>45.942</v>
      </c>
      <c r="AT13" s="163">
        <f>AS13-AQ13-AN13</f>
        <v>2.9420000000000002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9470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11875</v>
      </c>
      <c r="AD14" s="35">
        <f t="shared" si="0"/>
        <v>9470</v>
      </c>
      <c r="AE14" s="52">
        <f t="shared" si="1"/>
        <v>260.42500000000001</v>
      </c>
      <c r="AF14" s="52">
        <f t="shared" si="2"/>
        <v>89.965000000000003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262.07499999999999</v>
      </c>
      <c r="AP14" s="53"/>
      <c r="AQ14" s="44">
        <v>80</v>
      </c>
      <c r="AR14" s="218">
        <f>AC14-AE14-AG14-AJ14-AK14-AL14-AM14-AN14-AP14-AQ14</f>
        <v>11519.725</v>
      </c>
      <c r="AS14" s="66">
        <f t="shared" si="4"/>
        <v>95.094999999999999</v>
      </c>
      <c r="AT14" s="164">
        <f t="shared" si="5"/>
        <v>15.094999999999999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15309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16455</v>
      </c>
      <c r="AD15" s="35">
        <f t="shared" si="0"/>
        <v>15309</v>
      </c>
      <c r="AE15" s="52">
        <f t="shared" si="1"/>
        <v>420.9975</v>
      </c>
      <c r="AF15" s="52">
        <f t="shared" si="2"/>
        <v>145.43549999999999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420.9975</v>
      </c>
      <c r="AP15" s="53"/>
      <c r="AQ15" s="44">
        <v>140</v>
      </c>
      <c r="AR15" s="218">
        <f t="shared" si="10"/>
        <v>15894.002500000001</v>
      </c>
      <c r="AS15" s="66">
        <f>AF15+AH15+AI15</f>
        <v>145.43549999999999</v>
      </c>
      <c r="AT15" s="163">
        <f>AS15-AQ15-AN15</f>
        <v>5.4354999999999905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17476</v>
      </c>
      <c r="E16" s="51"/>
      <c r="F16" s="50"/>
      <c r="G16" s="51"/>
      <c r="H16" s="51"/>
      <c r="I16" s="51"/>
      <c r="J16" s="51"/>
      <c r="K16" s="51">
        <v>30</v>
      </c>
      <c r="L16" s="51"/>
      <c r="M16" s="51">
        <v>50</v>
      </c>
      <c r="N16" s="51"/>
      <c r="O16" s="51"/>
      <c r="P16" s="51">
        <v>60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19116</v>
      </c>
      <c r="AD16" s="35">
        <f t="shared" si="0"/>
        <v>17476</v>
      </c>
      <c r="AE16" s="52">
        <f t="shared" si="1"/>
        <v>480.59</v>
      </c>
      <c r="AF16" s="52">
        <f t="shared" si="2"/>
        <v>166.02199999999999</v>
      </c>
      <c r="AG16" s="40">
        <f t="shared" si="7"/>
        <v>45.1</v>
      </c>
      <c r="AH16" s="52">
        <f t="shared" si="3"/>
        <v>15.58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484.44</v>
      </c>
      <c r="AP16" s="53"/>
      <c r="AQ16" s="44">
        <v>110</v>
      </c>
      <c r="AR16" s="218">
        <f>AC16-AE16-AG16-AJ16-AK16-AL16-AM16-AN16-AP16-AQ16</f>
        <v>18480.310000000001</v>
      </c>
      <c r="AS16" s="66">
        <f t="shared" si="4"/>
        <v>181.602</v>
      </c>
      <c r="AT16" s="163">
        <f t="shared" si="5"/>
        <v>71.602000000000004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13776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/>
      <c r="P17" s="51">
        <v>150</v>
      </c>
      <c r="Q17" s="35"/>
      <c r="R17" s="35"/>
      <c r="S17" s="35">
        <v>25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20901</v>
      </c>
      <c r="AD17" s="35">
        <f>D17*1</f>
        <v>13776</v>
      </c>
      <c r="AE17" s="52">
        <f>D17*2.75%</f>
        <v>378.84</v>
      </c>
      <c r="AF17" s="52">
        <f>AD17*0.95%</f>
        <v>130.87199999999999</v>
      </c>
      <c r="AG17" s="40">
        <f t="shared" si="7"/>
        <v>64.625</v>
      </c>
      <c r="AH17" s="52">
        <f t="shared" si="3"/>
        <v>22.324999999999999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385.71499999999997</v>
      </c>
      <c r="AP17" s="53"/>
      <c r="AQ17" s="44">
        <v>108</v>
      </c>
      <c r="AR17" s="218">
        <f>AC17-AE17-AG17-AJ17-AK17-AL17-AM17-AN17-AP17-AQ17</f>
        <v>20349.535</v>
      </c>
      <c r="AS17" s="66">
        <f>AF17+AH17+AI17</f>
        <v>153.19699999999997</v>
      </c>
      <c r="AT17" s="163">
        <f>AS17-AQ17-AN17</f>
        <v>45.196999999999974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6273</v>
      </c>
      <c r="E18" s="51"/>
      <c r="F18" s="50"/>
      <c r="G18" s="51"/>
      <c r="H18" s="51"/>
      <c r="I18" s="51"/>
      <c r="J18" s="51"/>
      <c r="K18" s="51">
        <v>10</v>
      </c>
      <c r="L18" s="51"/>
      <c r="M18" s="51">
        <v>60</v>
      </c>
      <c r="N18" s="51"/>
      <c r="O18" s="51"/>
      <c r="P18" s="51">
        <v>60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7613</v>
      </c>
      <c r="AD18" s="35">
        <f>D18*1</f>
        <v>6273</v>
      </c>
      <c r="AE18" s="52">
        <f>D18*2.75%</f>
        <v>172.50749999999999</v>
      </c>
      <c r="AF18" s="52">
        <f>AD18*0.95%</f>
        <v>59.593499999999999</v>
      </c>
      <c r="AG18" s="40">
        <f t="shared" si="7"/>
        <v>36.85</v>
      </c>
      <c r="AH18" s="52">
        <f t="shared" si="3"/>
        <v>12.73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176.08250000000001</v>
      </c>
      <c r="AP18" s="53"/>
      <c r="AQ18" s="44">
        <v>99</v>
      </c>
      <c r="AR18" s="218">
        <f t="shared" si="10"/>
        <v>7304.6424999999999</v>
      </c>
      <c r="AS18" s="66">
        <f>AF18+AH18+AI18</f>
        <v>72.323499999999996</v>
      </c>
      <c r="AT18" s="163">
        <f>AS18-AQ18-AN18</f>
        <v>-26.676500000000004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10589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10971</v>
      </c>
      <c r="AD19" s="35">
        <f t="shared" si="0"/>
        <v>10589</v>
      </c>
      <c r="AE19" s="52">
        <f t="shared" si="1"/>
        <v>291.19749999999999</v>
      </c>
      <c r="AF19" s="52">
        <f t="shared" si="2"/>
        <v>100.5955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291.19749999999999</v>
      </c>
      <c r="AP19" s="53"/>
      <c r="AQ19" s="64">
        <v>165</v>
      </c>
      <c r="AR19" s="219">
        <f>AC19-AE19-AG19-AJ19-AK19-AL19-AM19-AN19-AP19-AQ19</f>
        <v>10514.8025</v>
      </c>
      <c r="AS19" s="66">
        <f t="shared" si="4"/>
        <v>100.5955</v>
      </c>
      <c r="AT19" s="161">
        <f t="shared" si="5"/>
        <v>-64.404499999999999</v>
      </c>
      <c r="AU19" s="6"/>
      <c r="AV19" s="21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6990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6990</v>
      </c>
      <c r="AD20" s="35">
        <f t="shared" si="0"/>
        <v>6990</v>
      </c>
      <c r="AE20" s="52">
        <f t="shared" si="1"/>
        <v>192.22499999999999</v>
      </c>
      <c r="AF20" s="52">
        <f t="shared" si="2"/>
        <v>66.405000000000001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192.22499999999999</v>
      </c>
      <c r="AP20" s="53"/>
      <c r="AQ20" s="64">
        <v>68</v>
      </c>
      <c r="AR20" s="219">
        <f>AC20-AE20-AG20-AJ20-AK20-AL20-AM20-AN20-AP20-AQ20</f>
        <v>6729.7749999999996</v>
      </c>
      <c r="AS20" s="66">
        <f>AF20+AH20+AI20</f>
        <v>66.405000000000001</v>
      </c>
      <c r="AT20" s="161">
        <f>AS20-AQ20-AN20</f>
        <v>-1.5949999999999989</v>
      </c>
      <c r="AU20" s="6"/>
      <c r="AV20" s="21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5605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40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2</v>
      </c>
      <c r="AB21" s="35"/>
      <c r="AC21" s="39">
        <f t="shared" si="6"/>
        <v>6329</v>
      </c>
      <c r="AD21" s="35">
        <f t="shared" si="0"/>
        <v>5605</v>
      </c>
      <c r="AE21" s="52">
        <f t="shared" si="1"/>
        <v>154.13749999999999</v>
      </c>
      <c r="AF21" s="52">
        <f t="shared" si="2"/>
        <v>53.247499999999995</v>
      </c>
      <c r="AG21" s="40">
        <f t="shared" si="7"/>
        <v>9.9</v>
      </c>
      <c r="AH21" s="52">
        <f t="shared" si="3"/>
        <v>3.42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155.23750000000001</v>
      </c>
      <c r="AP21" s="53"/>
      <c r="AQ21" s="64">
        <v>55</v>
      </c>
      <c r="AR21" s="217">
        <f t="shared" si="10"/>
        <v>6109.9625000000005</v>
      </c>
      <c r="AS21" s="66">
        <f t="shared" ref="AS21:AS27" si="11">AF21+AH21+AI21</f>
        <v>56.667499999999997</v>
      </c>
      <c r="AT21" s="161">
        <f t="shared" ref="AT21:AT27" si="12">AS21-AQ21-AN21</f>
        <v>1.6674999999999969</v>
      </c>
      <c r="AU21" s="6"/>
      <c r="AV21" s="21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18875</v>
      </c>
      <c r="E22" s="51"/>
      <c r="F22" s="50"/>
      <c r="G22" s="51"/>
      <c r="H22" s="51"/>
      <c r="I22" s="51"/>
      <c r="J22" s="51"/>
      <c r="K22" s="51">
        <v>30</v>
      </c>
      <c r="L22" s="51"/>
      <c r="M22" s="51">
        <v>50</v>
      </c>
      <c r="N22" s="51"/>
      <c r="O22" s="35"/>
      <c r="P22" s="51">
        <v>100</v>
      </c>
      <c r="Q22" s="35"/>
      <c r="R22" s="35"/>
      <c r="S22" s="35">
        <v>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21830</v>
      </c>
      <c r="AD22" s="35">
        <f t="shared" si="0"/>
        <v>18875</v>
      </c>
      <c r="AE22" s="52">
        <f t="shared" si="1"/>
        <v>519.0625</v>
      </c>
      <c r="AF22" s="52">
        <f t="shared" si="2"/>
        <v>179.3125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524.01250000000005</v>
      </c>
      <c r="AP22" s="53"/>
      <c r="AQ22" s="64">
        <v>146</v>
      </c>
      <c r="AR22" s="217">
        <f>AC22-AE22-AG22-AJ22-AK22-AL22-AM22-AN22-AP22-AQ22</f>
        <v>21109.9375</v>
      </c>
      <c r="AS22" s="66">
        <f>AF22+AH22+AI22</f>
        <v>198.3125</v>
      </c>
      <c r="AT22" s="161">
        <f>AS22-AQ22-AN22</f>
        <v>52.3125</v>
      </c>
      <c r="AU22" s="6">
        <v>-1450</v>
      </c>
      <c r="AV22" s="21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7004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7004</v>
      </c>
      <c r="AD23" s="35">
        <f t="shared" si="0"/>
        <v>7004</v>
      </c>
      <c r="AE23" s="52">
        <f t="shared" si="1"/>
        <v>192.61</v>
      </c>
      <c r="AF23" s="52">
        <f t="shared" si="2"/>
        <v>66.537999999999997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192.61</v>
      </c>
      <c r="AP23" s="53"/>
      <c r="AQ23" s="64">
        <v>70</v>
      </c>
      <c r="AR23" s="217">
        <f>AC23-AE23-AG23-AJ23-AK23-AL23-AM23-AN23-AP23-AQ23</f>
        <v>6741.39</v>
      </c>
      <c r="AS23" s="66">
        <f t="shared" si="11"/>
        <v>66.537999999999997</v>
      </c>
      <c r="AT23" s="161">
        <f t="shared" si="12"/>
        <v>-3.4620000000000033</v>
      </c>
      <c r="AU23" s="6"/>
      <c r="AV23" s="21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17054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18964</v>
      </c>
      <c r="AD24" s="35">
        <f t="shared" si="0"/>
        <v>17054</v>
      </c>
      <c r="AE24" s="52">
        <f t="shared" si="1"/>
        <v>468.98500000000001</v>
      </c>
      <c r="AF24" s="52">
        <f t="shared" si="2"/>
        <v>162.01300000000001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468.98500000000001</v>
      </c>
      <c r="AP24" s="53"/>
      <c r="AQ24" s="64">
        <v>115</v>
      </c>
      <c r="AR24" s="217">
        <f t="shared" si="10"/>
        <v>18380.014999999999</v>
      </c>
      <c r="AS24" s="66">
        <f t="shared" si="11"/>
        <v>162.01300000000001</v>
      </c>
      <c r="AT24" s="161">
        <f t="shared" si="12"/>
        <v>47.013000000000005</v>
      </c>
      <c r="AU24" s="6"/>
      <c r="AV24" s="21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7034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7034</v>
      </c>
      <c r="AD25" s="35">
        <f t="shared" si="0"/>
        <v>7034</v>
      </c>
      <c r="AE25" s="52">
        <f t="shared" si="1"/>
        <v>193.435</v>
      </c>
      <c r="AF25" s="52">
        <f t="shared" si="2"/>
        <v>66.822999999999993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193.435</v>
      </c>
      <c r="AP25" s="53"/>
      <c r="AQ25" s="64">
        <v>70</v>
      </c>
      <c r="AR25" s="217">
        <f t="shared" si="10"/>
        <v>6770.5649999999996</v>
      </c>
      <c r="AS25" s="66">
        <f t="shared" si="11"/>
        <v>66.822999999999993</v>
      </c>
      <c r="AT25" s="161">
        <f t="shared" si="12"/>
        <v>-3.1770000000000067</v>
      </c>
      <c r="AU25" s="6"/>
      <c r="AV25" s="21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6903</v>
      </c>
      <c r="E26" s="51"/>
      <c r="F26" s="50"/>
      <c r="G26" s="51"/>
      <c r="H26" s="51"/>
      <c r="I26" s="51"/>
      <c r="J26" s="51"/>
      <c r="K26" s="50">
        <v>40</v>
      </c>
      <c r="L26" s="51"/>
      <c r="M26" s="51">
        <v>50</v>
      </c>
      <c r="N26" s="51"/>
      <c r="O26" s="51"/>
      <c r="P26" s="51">
        <v>100</v>
      </c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10968</v>
      </c>
      <c r="AD26" s="35">
        <f t="shared" si="0"/>
        <v>6903</v>
      </c>
      <c r="AE26" s="52">
        <f t="shared" si="1"/>
        <v>189.83250000000001</v>
      </c>
      <c r="AF26" s="52">
        <f t="shared" si="2"/>
        <v>65.578500000000005</v>
      </c>
      <c r="AG26" s="40">
        <f t="shared" si="7"/>
        <v>60.5</v>
      </c>
      <c r="AH26" s="52">
        <f t="shared" si="3"/>
        <v>20.9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195.0575</v>
      </c>
      <c r="AP26" s="53"/>
      <c r="AQ26" s="64">
        <v>70</v>
      </c>
      <c r="AR26" s="217">
        <f t="shared" si="10"/>
        <v>10647.6675</v>
      </c>
      <c r="AS26" s="66">
        <f t="shared" si="11"/>
        <v>86.478499999999997</v>
      </c>
      <c r="AT26" s="161">
        <f t="shared" si="12"/>
        <v>16.478499999999997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7195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7195</v>
      </c>
      <c r="AD27" s="35">
        <f t="shared" si="0"/>
        <v>7195</v>
      </c>
      <c r="AE27" s="52">
        <f t="shared" si="1"/>
        <v>197.86250000000001</v>
      </c>
      <c r="AF27" s="52">
        <f t="shared" si="2"/>
        <v>68.352499999999992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197.86250000000001</v>
      </c>
      <c r="AP27" s="53"/>
      <c r="AQ27" s="64">
        <v>80</v>
      </c>
      <c r="AR27" s="217">
        <f t="shared" si="10"/>
        <v>6917.1374999999998</v>
      </c>
      <c r="AS27" s="66">
        <f t="shared" si="11"/>
        <v>68.352499999999992</v>
      </c>
      <c r="AT27" s="161">
        <f t="shared" si="12"/>
        <v>-11.647500000000008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202367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820</v>
      </c>
      <c r="Q28" s="72">
        <f t="shared" si="14"/>
        <v>0</v>
      </c>
      <c r="R28" s="72">
        <f t="shared" si="14"/>
        <v>0</v>
      </c>
      <c r="S28" s="72">
        <f t="shared" si="14"/>
        <v>76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39</v>
      </c>
      <c r="AB28" s="72">
        <f t="shared" si="14"/>
        <v>0</v>
      </c>
      <c r="AC28" s="73">
        <f t="shared" si="14"/>
        <v>238352</v>
      </c>
      <c r="AD28" s="73">
        <f t="shared" si="14"/>
        <v>202367</v>
      </c>
      <c r="AE28" s="73">
        <f t="shared" si="14"/>
        <v>5565.0925000000007</v>
      </c>
      <c r="AF28" s="73">
        <f t="shared" si="14"/>
        <v>1922.4865</v>
      </c>
      <c r="AG28" s="73">
        <f t="shared" si="14"/>
        <v>389.95</v>
      </c>
      <c r="AH28" s="73">
        <f t="shared" si="14"/>
        <v>134.71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5601.942500000001</v>
      </c>
      <c r="AP28" s="73">
        <f t="shared" si="14"/>
        <v>0</v>
      </c>
      <c r="AQ28" s="75">
        <f t="shared" si="14"/>
        <v>1822</v>
      </c>
      <c r="AR28" s="76">
        <f t="shared" si="14"/>
        <v>230574.95750000005</v>
      </c>
      <c r="AS28" s="77">
        <f t="shared" si="14"/>
        <v>2057.1965</v>
      </c>
      <c r="AT28" s="141">
        <f t="shared" si="14"/>
        <v>235.19649999999993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216"/>
      <c r="AT29" s="21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30</v>
      </c>
      <c r="L30" s="91"/>
      <c r="M30" s="91">
        <v>-140</v>
      </c>
      <c r="N30" s="91"/>
      <c r="O30" s="91">
        <v>20</v>
      </c>
      <c r="P30" s="91">
        <v>-360</v>
      </c>
      <c r="Q30" s="90"/>
      <c r="R30" s="90"/>
      <c r="S30" s="89">
        <v>-102</v>
      </c>
      <c r="T30" s="89"/>
      <c r="U30" s="89"/>
      <c r="V30" s="89"/>
      <c r="W30" s="89"/>
      <c r="X30" s="89"/>
      <c r="Y30" s="89"/>
      <c r="Z30" s="89">
        <v>-44</v>
      </c>
      <c r="AA30" s="89">
        <v>-30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93" priority="26" stopIfTrue="1" operator="greaterThan">
      <formula>0</formula>
    </cfRule>
  </conditionalFormatting>
  <conditionalFormatting sqref="AQ31">
    <cfRule type="cellIs" dxfId="392" priority="24" operator="greaterThan">
      <formula>$AQ$7:$AQ$18&lt;100</formula>
    </cfRule>
    <cfRule type="cellIs" dxfId="391" priority="25" operator="greaterThan">
      <formula>100</formula>
    </cfRule>
  </conditionalFormatting>
  <conditionalFormatting sqref="D29:J29 Q29:AB29 Q28:AA28 K4:P29">
    <cfRule type="cellIs" dxfId="390" priority="23" operator="equal">
      <formula>212030016606640</formula>
    </cfRule>
  </conditionalFormatting>
  <conditionalFormatting sqref="D29:J29 L29:AB29 L28:AA28 K4:K29">
    <cfRule type="cellIs" dxfId="389" priority="21" operator="equal">
      <formula>$K$4</formula>
    </cfRule>
    <cfRule type="cellIs" dxfId="388" priority="22" operator="equal">
      <formula>2120</formula>
    </cfRule>
  </conditionalFormatting>
  <conditionalFormatting sqref="D29:L29 M4:N29">
    <cfRule type="cellIs" dxfId="387" priority="19" operator="equal">
      <formula>$M$4</formula>
    </cfRule>
    <cfRule type="cellIs" dxfId="386" priority="20" operator="equal">
      <formula>300</formula>
    </cfRule>
  </conditionalFormatting>
  <conditionalFormatting sqref="O4:O29">
    <cfRule type="cellIs" dxfId="385" priority="17" operator="equal">
      <formula>$O$4</formula>
    </cfRule>
    <cfRule type="cellIs" dxfId="384" priority="18" operator="equal">
      <formula>1660</formula>
    </cfRule>
  </conditionalFormatting>
  <conditionalFormatting sqref="P4:P29">
    <cfRule type="cellIs" dxfId="383" priority="15" operator="equal">
      <formula>$P$4</formula>
    </cfRule>
    <cfRule type="cellIs" dxfId="382" priority="16" operator="equal">
      <formula>6640</formula>
    </cfRule>
  </conditionalFormatting>
  <conditionalFormatting sqref="AT6:AT28">
    <cfRule type="cellIs" dxfId="381" priority="14" operator="lessThan">
      <formula>0</formula>
    </cfRule>
  </conditionalFormatting>
  <conditionalFormatting sqref="AT7:AT18">
    <cfRule type="cellIs" dxfId="380" priority="11" operator="lessThan">
      <formula>0</formula>
    </cfRule>
    <cfRule type="cellIs" dxfId="379" priority="12" operator="lessThan">
      <formula>0</formula>
    </cfRule>
    <cfRule type="cellIs" dxfId="378" priority="13" operator="lessThan">
      <formula>0</formula>
    </cfRule>
  </conditionalFormatting>
  <conditionalFormatting sqref="L28:AA28 K4:K28">
    <cfRule type="cellIs" dxfId="377" priority="10" operator="equal">
      <formula>$K$4</formula>
    </cfRule>
  </conditionalFormatting>
  <conditionalFormatting sqref="D28:D29 D6:D22 D24:D26 D4:AA4">
    <cfRule type="cellIs" dxfId="376" priority="9" operator="equal">
      <formula>$D$4</formula>
    </cfRule>
  </conditionalFormatting>
  <conditionalFormatting sqref="S4:S29">
    <cfRule type="cellIs" dxfId="375" priority="8" operator="equal">
      <formula>$S$4</formula>
    </cfRule>
  </conditionalFormatting>
  <conditionalFormatting sqref="Z4:Z29">
    <cfRule type="cellIs" dxfId="374" priority="7" operator="equal">
      <formula>$Z$4</formula>
    </cfRule>
  </conditionalFormatting>
  <conditionalFormatting sqref="AA4:AA29">
    <cfRule type="cellIs" dxfId="373" priority="6" operator="equal">
      <formula>$AA$4</formula>
    </cfRule>
  </conditionalFormatting>
  <conditionalFormatting sqref="AB4:AB29">
    <cfRule type="cellIs" dxfId="372" priority="5" operator="equal">
      <formula>$AB$4</formula>
    </cfRule>
  </conditionalFormatting>
  <conditionalFormatting sqref="AT7:AT28">
    <cfRule type="cellIs" dxfId="371" priority="2" operator="lessThan">
      <formula>0</formula>
    </cfRule>
    <cfRule type="cellIs" dxfId="370" priority="3" operator="lessThan">
      <formula>0</formula>
    </cfRule>
    <cfRule type="cellIs" dxfId="369" priority="4" operator="lessThan">
      <formula>0</formula>
    </cfRule>
  </conditionalFormatting>
  <conditionalFormatting sqref="D5:AA5">
    <cfRule type="cellIs" dxfId="36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A16" sqref="A16:XFD1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88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3"/>
      <c r="D4" s="167">
        <f>'16'!D29</f>
        <v>296271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800</v>
      </c>
      <c r="L4" s="167">
        <f>'16'!L29</f>
        <v>0</v>
      </c>
      <c r="M4" s="167">
        <f>'16'!M29</f>
        <v>4410</v>
      </c>
      <c r="N4" s="167">
        <f>'16'!N29</f>
        <v>0</v>
      </c>
      <c r="O4" s="167">
        <f>'16'!O29</f>
        <v>820</v>
      </c>
      <c r="P4" s="167">
        <f>'16'!P29</f>
        <v>3320</v>
      </c>
      <c r="Q4" s="167">
        <f>'16'!Q29</f>
        <v>0</v>
      </c>
      <c r="R4" s="167">
        <f>'16'!R29</f>
        <v>0</v>
      </c>
      <c r="S4" s="167">
        <f>'16'!S29</f>
        <v>2078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682</v>
      </c>
      <c r="AA4" s="167">
        <f>'16'!AA29</f>
        <v>550</v>
      </c>
      <c r="AB4" s="4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>
        <v>831169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6"/>
      <c r="AV5" s="6"/>
      <c r="AW5" s="6"/>
      <c r="AX5" s="6"/>
      <c r="AY5" s="6"/>
      <c r="AZ5" s="6"/>
      <c r="BA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2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6" ht="15.75">
      <c r="A7" s="34">
        <v>1</v>
      </c>
      <c r="B7" s="35">
        <v>1908446134</v>
      </c>
      <c r="C7" s="35" t="s">
        <v>50</v>
      </c>
      <c r="D7" s="36">
        <v>10133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14717</v>
      </c>
      <c r="AD7" s="38">
        <f t="shared" ref="AD7:AD27" si="0">D7*1</f>
        <v>10133</v>
      </c>
      <c r="AE7" s="40">
        <f t="shared" ref="AE7:AE27" si="1">D7*2.75%</f>
        <v>278.65750000000003</v>
      </c>
      <c r="AF7" s="40">
        <f t="shared" ref="AF7:AF27" si="2">AD7*0.95%</f>
        <v>96.263499999999993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278.65750000000003</v>
      </c>
      <c r="AP7" s="43"/>
      <c r="AQ7" s="44">
        <v>89</v>
      </c>
      <c r="AR7" s="45">
        <f>AC7-AE7-AG7-AJ7-AK7-AL7-AM7-AN7-AP7-AQ7</f>
        <v>14349.342500000001</v>
      </c>
      <c r="AS7" s="176">
        <f t="shared" ref="AS7:AS19" si="4">AF7+AH7+AI7</f>
        <v>96.263499999999993</v>
      </c>
      <c r="AT7" s="163">
        <f t="shared" ref="AT7:AT19" si="5">AS7-AQ7-AN7</f>
        <v>7.2634999999999934</v>
      </c>
      <c r="AU7" s="6"/>
      <c r="AV7" s="6"/>
      <c r="AW7" s="6"/>
      <c r="AX7" s="6"/>
      <c r="AY7" s="6"/>
      <c r="AZ7" s="6"/>
      <c r="BA7" s="6"/>
    </row>
    <row r="8" spans="1:56" ht="15.75">
      <c r="A8" s="49">
        <v>2</v>
      </c>
      <c r="B8" s="35">
        <v>1908446135</v>
      </c>
      <c r="C8" s="38" t="s">
        <v>103</v>
      </c>
      <c r="D8" s="50">
        <v>4543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35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11228</v>
      </c>
      <c r="AD8" s="35">
        <f t="shared" si="0"/>
        <v>4543</v>
      </c>
      <c r="AE8" s="52">
        <f t="shared" si="1"/>
        <v>124.9325</v>
      </c>
      <c r="AF8" s="52">
        <f t="shared" si="2"/>
        <v>43.158499999999997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124.9325</v>
      </c>
      <c r="AP8" s="53"/>
      <c r="AQ8" s="44">
        <v>43</v>
      </c>
      <c r="AR8" s="45">
        <f>AC8-AE8-AG8-AJ8-AK8-AL8-AM8-AN8-AP8-AQ8</f>
        <v>11060.067499999999</v>
      </c>
      <c r="AS8" s="66">
        <f t="shared" si="4"/>
        <v>43.158499999999997</v>
      </c>
      <c r="AT8" s="163">
        <f t="shared" si="5"/>
        <v>0.15849999999999653</v>
      </c>
      <c r="AU8" s="6"/>
      <c r="AV8" s="6"/>
      <c r="AW8" s="6"/>
      <c r="AX8" s="6"/>
      <c r="AY8" s="6"/>
      <c r="AZ8" s="6"/>
      <c r="BA8" s="6"/>
    </row>
    <row r="9" spans="1:56" ht="15.75">
      <c r="A9" s="49">
        <v>3</v>
      </c>
      <c r="B9" s="35">
        <v>1908446136</v>
      </c>
      <c r="C9" s="35" t="s">
        <v>51</v>
      </c>
      <c r="D9" s="50">
        <v>13202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27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18359</v>
      </c>
      <c r="AD9" s="35">
        <f t="shared" si="0"/>
        <v>13202</v>
      </c>
      <c r="AE9" s="52">
        <f t="shared" si="1"/>
        <v>363.05500000000001</v>
      </c>
      <c r="AF9" s="52">
        <f t="shared" si="2"/>
        <v>125.419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363.05500000000001</v>
      </c>
      <c r="AP9" s="53"/>
      <c r="AQ9" s="44">
        <v>116</v>
      </c>
      <c r="AR9" s="45">
        <f t="shared" ref="AR9:AR26" si="10">AC9-AE9-AG9-AJ9-AK9-AL9-AM9-AN9-AP9-AQ9</f>
        <v>17879.945</v>
      </c>
      <c r="AS9" s="66">
        <f t="shared" si="4"/>
        <v>125.419</v>
      </c>
      <c r="AT9" s="163">
        <f t="shared" si="5"/>
        <v>9.4189999999999969</v>
      </c>
      <c r="AU9" s="57"/>
      <c r="AV9" s="57"/>
      <c r="AW9" s="57"/>
      <c r="AX9" s="6"/>
      <c r="AY9" s="6"/>
      <c r="AZ9" s="6"/>
      <c r="BA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7404</v>
      </c>
      <c r="AD10" s="35">
        <f>D10*1</f>
        <v>4730</v>
      </c>
      <c r="AE10" s="52">
        <f>D10*2.75%</f>
        <v>130.07499999999999</v>
      </c>
      <c r="AF10" s="52">
        <f>AD10*0.95%</f>
        <v>44.935000000000002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130.07499999999999</v>
      </c>
      <c r="AP10" s="53"/>
      <c r="AQ10" s="44">
        <v>39</v>
      </c>
      <c r="AR10" s="45">
        <f t="shared" si="10"/>
        <v>7234.9250000000002</v>
      </c>
      <c r="AS10" s="66">
        <f>AF10+AH10+AI10</f>
        <v>44.935000000000002</v>
      </c>
      <c r="AT10" s="163">
        <f>AS10-AQ10-AN10</f>
        <v>5.9350000000000023</v>
      </c>
      <c r="AU10" s="57"/>
      <c r="AV10" s="57"/>
      <c r="AW10" s="57"/>
      <c r="AX10" s="6"/>
      <c r="AY10" s="6"/>
      <c r="AZ10" s="6"/>
      <c r="BA10" s="6"/>
    </row>
    <row r="11" spans="1:56" ht="15.75">
      <c r="A11" s="49">
        <v>5</v>
      </c>
      <c r="B11" s="35">
        <v>1908446138</v>
      </c>
      <c r="C11" s="58" t="s">
        <v>53</v>
      </c>
      <c r="D11" s="50">
        <v>5796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28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14844</v>
      </c>
      <c r="AD11" s="35">
        <f t="shared" si="0"/>
        <v>5796</v>
      </c>
      <c r="AE11" s="52">
        <f t="shared" si="1"/>
        <v>159.39000000000001</v>
      </c>
      <c r="AF11" s="52">
        <f t="shared" si="2"/>
        <v>55.061999999999998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170.39000000000001</v>
      </c>
      <c r="AP11" s="53"/>
      <c r="AQ11" s="44">
        <v>52</v>
      </c>
      <c r="AR11" s="45">
        <f t="shared" si="10"/>
        <v>14530.86</v>
      </c>
      <c r="AS11" s="66">
        <f t="shared" si="4"/>
        <v>90.211999999999989</v>
      </c>
      <c r="AT11" s="163">
        <f t="shared" si="5"/>
        <v>38.211999999999989</v>
      </c>
      <c r="AU11" s="57"/>
      <c r="AV11" s="57"/>
      <c r="AW11" s="57"/>
      <c r="AX11" s="6"/>
      <c r="AY11" s="6"/>
      <c r="AZ11" s="6"/>
      <c r="BA11" s="6"/>
    </row>
    <row r="12" spans="1:56" ht="15.75">
      <c r="A12" s="49">
        <v>6</v>
      </c>
      <c r="B12" s="35">
        <v>1908446139</v>
      </c>
      <c r="C12" s="35" t="s">
        <v>54</v>
      </c>
      <c r="D12" s="50">
        <v>4835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4835</v>
      </c>
      <c r="AD12" s="35">
        <f>D12*1</f>
        <v>4835</v>
      </c>
      <c r="AE12" s="52">
        <f>D12*2.75%</f>
        <v>132.96250000000001</v>
      </c>
      <c r="AF12" s="52">
        <f>AD12*0.95%</f>
        <v>45.932499999999997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132.96250000000001</v>
      </c>
      <c r="AP12" s="53"/>
      <c r="AQ12" s="44">
        <v>32</v>
      </c>
      <c r="AR12" s="45">
        <f t="shared" si="10"/>
        <v>4670.0375000000004</v>
      </c>
      <c r="AS12" s="66">
        <f>AF12+AH12+AI12</f>
        <v>45.932499999999997</v>
      </c>
      <c r="AT12" s="163">
        <f>AS12-AQ12-AN12</f>
        <v>13.932499999999997</v>
      </c>
      <c r="AU12" s="57"/>
      <c r="AV12" s="57"/>
      <c r="AW12" s="57"/>
      <c r="AX12" s="6"/>
      <c r="AY12" s="6"/>
      <c r="AZ12" s="6"/>
      <c r="BA12" s="6"/>
    </row>
    <row r="13" spans="1:56" ht="15.75">
      <c r="A13" s="49">
        <v>7</v>
      </c>
      <c r="B13" s="35">
        <v>1908446140</v>
      </c>
      <c r="C13" s="35" t="s">
        <v>55</v>
      </c>
      <c r="D13" s="50">
        <v>5766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5766</v>
      </c>
      <c r="AD13" s="35">
        <f t="shared" si="0"/>
        <v>5766</v>
      </c>
      <c r="AE13" s="52">
        <f t="shared" si="1"/>
        <v>158.565</v>
      </c>
      <c r="AF13" s="52">
        <f t="shared" si="2"/>
        <v>54.777000000000001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158.565</v>
      </c>
      <c r="AP13" s="53"/>
      <c r="AQ13" s="44">
        <v>37</v>
      </c>
      <c r="AR13" s="45">
        <f t="shared" si="10"/>
        <v>5570.4350000000004</v>
      </c>
      <c r="AS13" s="66">
        <f t="shared" si="4"/>
        <v>54.777000000000001</v>
      </c>
      <c r="AT13" s="163">
        <f>AS13-AQ13-AN13</f>
        <v>17.777000000000001</v>
      </c>
      <c r="AU13" s="57"/>
      <c r="AV13" s="57"/>
      <c r="AW13" s="57"/>
      <c r="AX13" s="6"/>
      <c r="AY13" s="6"/>
      <c r="AZ13" s="6"/>
      <c r="BA13" s="6"/>
    </row>
    <row r="14" spans="1:56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60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29656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500.39</v>
      </c>
      <c r="AP14" s="53"/>
      <c r="AQ14" s="44">
        <v>145</v>
      </c>
      <c r="AR14" s="45">
        <f>AC14-AE14-AG14-AJ14-AK14-AL14-AM14-AN14-AP14-AQ14</f>
        <v>29010.61</v>
      </c>
      <c r="AS14" s="66">
        <f t="shared" si="4"/>
        <v>172.86199999999999</v>
      </c>
      <c r="AT14" s="164">
        <f t="shared" si="5"/>
        <v>27.861999999999995</v>
      </c>
      <c r="AU14" s="57"/>
      <c r="AV14" s="57"/>
      <c r="AW14" s="57"/>
      <c r="AX14" s="6"/>
      <c r="AY14" s="6"/>
      <c r="AZ14" s="6"/>
      <c r="BA14" s="6"/>
    </row>
    <row r="15" spans="1:56" ht="17.25">
      <c r="A15" s="49">
        <v>9</v>
      </c>
      <c r="B15" s="35">
        <v>1908446142</v>
      </c>
      <c r="C15" s="62" t="s">
        <v>57</v>
      </c>
      <c r="D15" s="50">
        <v>16598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10</v>
      </c>
      <c r="N15" s="51"/>
      <c r="O15" s="51"/>
      <c r="P15" s="51">
        <v>160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20194</v>
      </c>
      <c r="AD15" s="35">
        <f t="shared" si="0"/>
        <v>16598</v>
      </c>
      <c r="AE15" s="52">
        <f t="shared" si="1"/>
        <v>456.44499999999999</v>
      </c>
      <c r="AF15" s="52">
        <f t="shared" si="2"/>
        <v>157.68099999999998</v>
      </c>
      <c r="AG15" s="40">
        <f t="shared" si="7"/>
        <v>58.85</v>
      </c>
      <c r="AH15" s="52">
        <f t="shared" si="3"/>
        <v>20.329999999999998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461.94499999999999</v>
      </c>
      <c r="AP15" s="53"/>
      <c r="AQ15" s="44">
        <v>150</v>
      </c>
      <c r="AR15" s="45">
        <f t="shared" si="10"/>
        <v>19528.705000000002</v>
      </c>
      <c r="AS15" s="66">
        <f>AF15+AH15+AI15</f>
        <v>178.01099999999997</v>
      </c>
      <c r="AT15" s="163">
        <f>AS15-AQ15-AN15</f>
        <v>28.010999999999967</v>
      </c>
      <c r="AU15" s="63"/>
      <c r="AV15" s="57"/>
      <c r="AW15" s="57"/>
      <c r="AX15" s="6"/>
      <c r="AY15" s="6"/>
      <c r="AZ15" s="6"/>
      <c r="BA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10482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60</v>
      </c>
      <c r="Q16" s="35"/>
      <c r="R16" s="35"/>
      <c r="S16" s="35">
        <v>22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15224</v>
      </c>
      <c r="AD16" s="35">
        <f t="shared" si="0"/>
        <v>10482</v>
      </c>
      <c r="AE16" s="52">
        <f t="shared" si="1"/>
        <v>288.255</v>
      </c>
      <c r="AF16" s="52">
        <f t="shared" si="2"/>
        <v>99.578999999999994</v>
      </c>
      <c r="AG16" s="40">
        <f t="shared" si="7"/>
        <v>14.85</v>
      </c>
      <c r="AH16" s="52">
        <f t="shared" si="3"/>
        <v>5.13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289.90500000000003</v>
      </c>
      <c r="AP16" s="53"/>
      <c r="AQ16" s="44">
        <v>81</v>
      </c>
      <c r="AR16" s="45">
        <f>AC16-AE16-AG16-AJ16-AK16-AL16-AM16-AN16-AP16-AQ16</f>
        <v>14839.895</v>
      </c>
      <c r="AS16" s="66">
        <f t="shared" si="4"/>
        <v>104.70899999999999</v>
      </c>
      <c r="AT16" s="163">
        <f t="shared" si="5"/>
        <v>23.708999999999989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35"/>
      <c r="AC17" s="39">
        <f t="shared" si="6"/>
        <v>14159</v>
      </c>
      <c r="AD17" s="35">
        <f>D17*1</f>
        <v>13249</v>
      </c>
      <c r="AE17" s="52">
        <f>D17*2.75%</f>
        <v>364.34750000000003</v>
      </c>
      <c r="AF17" s="52">
        <f>AD17*0.95%</f>
        <v>125.8655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364.34750000000003</v>
      </c>
      <c r="AP17" s="53"/>
      <c r="AQ17" s="44">
        <v>100</v>
      </c>
      <c r="AR17" s="45">
        <f>AC17-AE17-AG17-AJ17-AK17-AL17-AM17-AN17-AP17-AQ17</f>
        <v>13694.6525</v>
      </c>
      <c r="AS17" s="66">
        <f>AF17+AH17+AI17</f>
        <v>125.8655</v>
      </c>
      <c r="AT17" s="163">
        <f>AS17-AQ17-AN17</f>
        <v>25.865499999999997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11618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11618</v>
      </c>
      <c r="AD18" s="35">
        <f>D18*1</f>
        <v>11618</v>
      </c>
      <c r="AE18" s="52">
        <f>D18*2.75%</f>
        <v>319.495</v>
      </c>
      <c r="AF18" s="52">
        <f>AD18*0.95%</f>
        <v>110.371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319.495</v>
      </c>
      <c r="AP18" s="53"/>
      <c r="AQ18" s="44">
        <v>98</v>
      </c>
      <c r="AR18" s="45">
        <f t="shared" si="10"/>
        <v>11200.504999999999</v>
      </c>
      <c r="AS18" s="66">
        <f>AF18+AH18+AI18</f>
        <v>110.371</v>
      </c>
      <c r="AT18" s="163">
        <f>AS18-AQ18-AN18</f>
        <v>12.370999999999995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18068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300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20768</v>
      </c>
      <c r="AD19" s="35">
        <f t="shared" si="0"/>
        <v>18068</v>
      </c>
      <c r="AE19" s="52">
        <f t="shared" si="1"/>
        <v>496.87</v>
      </c>
      <c r="AF19" s="52">
        <f t="shared" si="2"/>
        <v>171.64599999999999</v>
      </c>
      <c r="AG19" s="40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505.12</v>
      </c>
      <c r="AP19" s="53"/>
      <c r="AQ19" s="64">
        <v>166</v>
      </c>
      <c r="AR19" s="65">
        <f>AC19-AE19-AG19-AJ19-AK19-AL19-AM19-AN19-AP19-AQ19</f>
        <v>20030.88</v>
      </c>
      <c r="AS19" s="66">
        <f t="shared" si="4"/>
        <v>197.29599999999999</v>
      </c>
      <c r="AT19" s="161">
        <f t="shared" si="5"/>
        <v>31.295999999999992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62</v>
      </c>
      <c r="D20" s="50">
        <v>6065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6065</v>
      </c>
      <c r="AD20" s="35">
        <f t="shared" si="0"/>
        <v>6065</v>
      </c>
      <c r="AE20" s="52">
        <f t="shared" si="1"/>
        <v>166.78749999999999</v>
      </c>
      <c r="AF20" s="52">
        <f t="shared" si="2"/>
        <v>57.6175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166.78749999999999</v>
      </c>
      <c r="AP20" s="53"/>
      <c r="AQ20" s="64">
        <v>58</v>
      </c>
      <c r="AR20" s="65">
        <f>AC20-AE20-AG20-AJ20-AK20-AL20-AM20-AN20-AP20-AQ20</f>
        <v>5840.2124999999996</v>
      </c>
      <c r="AS20" s="66">
        <f>AF20+AH20+AI20</f>
        <v>57.6175</v>
      </c>
      <c r="AT20" s="161">
        <f>AS20-AQ20-AN20</f>
        <v>-0.38250000000000028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4728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50</v>
      </c>
      <c r="Q21" s="35"/>
      <c r="R21" s="35"/>
      <c r="S21" s="35">
        <v>4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6342</v>
      </c>
      <c r="AD21" s="35">
        <f t="shared" si="0"/>
        <v>4728</v>
      </c>
      <c r="AE21" s="52">
        <f t="shared" si="1"/>
        <v>130.02000000000001</v>
      </c>
      <c r="AF21" s="52">
        <f t="shared" si="2"/>
        <v>44.915999999999997</v>
      </c>
      <c r="AG21" s="40">
        <f t="shared" si="7"/>
        <v>23.375</v>
      </c>
      <c r="AH21" s="52">
        <f t="shared" si="3"/>
        <v>8.0749999999999993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131.94499999999999</v>
      </c>
      <c r="AP21" s="53"/>
      <c r="AQ21" s="64">
        <v>48</v>
      </c>
      <c r="AR21" s="68">
        <f t="shared" si="10"/>
        <v>6140.6049999999996</v>
      </c>
      <c r="AS21" s="66">
        <f t="shared" ref="AS21:AS27" si="11">AF21+AH21+AI21</f>
        <v>52.991</v>
      </c>
      <c r="AT21" s="161">
        <f t="shared" ref="AT21:AT27" si="12">AS21-AQ21-AN21</f>
        <v>4.9909999999999997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13944</v>
      </c>
      <c r="E22" s="51"/>
      <c r="F22" s="50"/>
      <c r="G22" s="51"/>
      <c r="H22" s="51"/>
      <c r="I22" s="51"/>
      <c r="J22" s="51"/>
      <c r="K22" s="51">
        <v>90</v>
      </c>
      <c r="L22" s="51"/>
      <c r="M22" s="51"/>
      <c r="N22" s="51"/>
      <c r="O22" s="35"/>
      <c r="P22" s="51">
        <v>60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16284</v>
      </c>
      <c r="AD22" s="35">
        <f t="shared" si="0"/>
        <v>13944</v>
      </c>
      <c r="AE22" s="52">
        <f t="shared" si="1"/>
        <v>383.46</v>
      </c>
      <c r="AF22" s="52">
        <f t="shared" si="2"/>
        <v>132.46799999999999</v>
      </c>
      <c r="AG22" s="40">
        <f t="shared" si="7"/>
        <v>64.349999999999994</v>
      </c>
      <c r="AH22" s="52">
        <f t="shared" si="3"/>
        <v>22.23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387.58499999999998</v>
      </c>
      <c r="AP22" s="53"/>
      <c r="AQ22" s="64">
        <v>115</v>
      </c>
      <c r="AR22" s="68">
        <f>AC22-AE22-AG22-AJ22-AK22-AL22-AM22-AN22-AP22-AQ22</f>
        <v>15721.19</v>
      </c>
      <c r="AS22" s="66">
        <f>AF22+AH22+AI22</f>
        <v>154.69799999999998</v>
      </c>
      <c r="AT22" s="161">
        <f>AS22-AQ22-AN22</f>
        <v>39.697999999999979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10023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10023</v>
      </c>
      <c r="AD23" s="35">
        <f t="shared" si="0"/>
        <v>10023</v>
      </c>
      <c r="AE23" s="52">
        <f t="shared" si="1"/>
        <v>275.63249999999999</v>
      </c>
      <c r="AF23" s="52">
        <f t="shared" si="2"/>
        <v>95.218499999999992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275.63249999999999</v>
      </c>
      <c r="AP23" s="53"/>
      <c r="AQ23" s="64">
        <v>100</v>
      </c>
      <c r="AR23" s="68">
        <f>AC23-AE23-AG23-AJ23-AK23-AL23-AM23-AN23-AP23-AQ23</f>
        <v>9647.3675000000003</v>
      </c>
      <c r="AS23" s="66">
        <f t="shared" si="11"/>
        <v>95.218499999999992</v>
      </c>
      <c r="AT23" s="161">
        <f t="shared" si="12"/>
        <v>-4.7815000000000083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14941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17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18188</v>
      </c>
      <c r="AD24" s="35">
        <f t="shared" si="0"/>
        <v>14941</v>
      </c>
      <c r="AE24" s="52">
        <f t="shared" si="1"/>
        <v>410.8775</v>
      </c>
      <c r="AF24" s="52">
        <f t="shared" si="2"/>
        <v>141.93950000000001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410.8775</v>
      </c>
      <c r="AP24" s="53"/>
      <c r="AQ24" s="64">
        <v>117</v>
      </c>
      <c r="AR24" s="68">
        <f t="shared" si="10"/>
        <v>17660.122500000001</v>
      </c>
      <c r="AS24" s="66">
        <f t="shared" si="11"/>
        <v>141.93950000000001</v>
      </c>
      <c r="AT24" s="161">
        <f t="shared" si="12"/>
        <v>24.93950000000001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6028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6028</v>
      </c>
      <c r="AD25" s="35">
        <f t="shared" si="0"/>
        <v>6028</v>
      </c>
      <c r="AE25" s="52">
        <f t="shared" si="1"/>
        <v>165.77</v>
      </c>
      <c r="AF25" s="52">
        <f t="shared" si="2"/>
        <v>57.265999999999998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165.77</v>
      </c>
      <c r="AP25" s="53"/>
      <c r="AQ25" s="64">
        <v>59</v>
      </c>
      <c r="AR25" s="68">
        <f t="shared" si="10"/>
        <v>5803.23</v>
      </c>
      <c r="AS25" s="66">
        <f t="shared" si="11"/>
        <v>57.265999999999998</v>
      </c>
      <c r="AT25" s="161">
        <f t="shared" si="12"/>
        <v>-1.7340000000000018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8460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10325</v>
      </c>
      <c r="AD26" s="35">
        <f t="shared" si="0"/>
        <v>8460</v>
      </c>
      <c r="AE26" s="52">
        <f t="shared" si="1"/>
        <v>232.65</v>
      </c>
      <c r="AF26" s="52">
        <f t="shared" si="2"/>
        <v>80.37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232.65</v>
      </c>
      <c r="AP26" s="53"/>
      <c r="AQ26" s="64">
        <v>72</v>
      </c>
      <c r="AR26" s="68">
        <f t="shared" si="10"/>
        <v>10020.35</v>
      </c>
      <c r="AS26" s="66">
        <f t="shared" si="11"/>
        <v>80.37</v>
      </c>
      <c r="AT26" s="161">
        <f t="shared" si="12"/>
        <v>8.3700000000000045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5860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5860</v>
      </c>
      <c r="AD27" s="35">
        <f t="shared" si="0"/>
        <v>5860</v>
      </c>
      <c r="AE27" s="52">
        <f t="shared" si="1"/>
        <v>161.15</v>
      </c>
      <c r="AF27" s="52">
        <f t="shared" si="2"/>
        <v>55.67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161.15</v>
      </c>
      <c r="AP27" s="53"/>
      <c r="AQ27" s="64">
        <v>80</v>
      </c>
      <c r="AR27" s="68">
        <f>AC27-AE27-AG27-AJ27-AK27-AL27-AM27-AN27-AP27-AQ27</f>
        <v>5618.85</v>
      </c>
      <c r="AS27" s="66">
        <f t="shared" si="11"/>
        <v>55.67</v>
      </c>
      <c r="AT27" s="161">
        <f t="shared" si="12"/>
        <v>-24.33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44" t="s">
        <v>69</v>
      </c>
      <c r="B28" s="245"/>
      <c r="C28" s="245"/>
      <c r="D28" s="72">
        <f t="shared" ref="D28:K28" si="13">SUM(D7:D27)</f>
        <v>207265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0</v>
      </c>
      <c r="P28" s="72">
        <f t="shared" si="14"/>
        <v>930</v>
      </c>
      <c r="Q28" s="72">
        <f t="shared" si="14"/>
        <v>0</v>
      </c>
      <c r="R28" s="72">
        <f t="shared" si="14"/>
        <v>0</v>
      </c>
      <c r="S28" s="72">
        <f t="shared" si="14"/>
        <v>235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18</v>
      </c>
      <c r="AB28" s="72">
        <f t="shared" si="14"/>
        <v>0</v>
      </c>
      <c r="AC28" s="73">
        <f t="shared" si="14"/>
        <v>267887</v>
      </c>
      <c r="AD28" s="73">
        <f t="shared" si="14"/>
        <v>207265</v>
      </c>
      <c r="AE28" s="73">
        <f t="shared" si="14"/>
        <v>5699.7874999999985</v>
      </c>
      <c r="AF28" s="73">
        <f t="shared" si="14"/>
        <v>1969.0174999999999</v>
      </c>
      <c r="AG28" s="73">
        <f t="shared" si="14"/>
        <v>337.42499999999995</v>
      </c>
      <c r="AH28" s="73">
        <f t="shared" si="14"/>
        <v>116.565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5732.2374999999993</v>
      </c>
      <c r="AP28" s="73">
        <f t="shared" si="14"/>
        <v>0</v>
      </c>
      <c r="AQ28" s="75">
        <f t="shared" si="14"/>
        <v>1797</v>
      </c>
      <c r="AR28" s="76">
        <f t="shared" si="14"/>
        <v>260052.78750000003</v>
      </c>
      <c r="AS28" s="77">
        <f t="shared" si="14"/>
        <v>2085.5825</v>
      </c>
      <c r="AT28" s="177">
        <f t="shared" si="14"/>
        <v>288.58249999999992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46" t="s">
        <v>70</v>
      </c>
      <c r="B29" s="247"/>
      <c r="C29" s="248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149">
        <f t="shared" si="15"/>
        <v>0</v>
      </c>
      <c r="AC29" s="255"/>
      <c r="AD29" s="255"/>
      <c r="AE29" s="255"/>
      <c r="AF29" s="255"/>
      <c r="AG29" s="255"/>
      <c r="AH29" s="255"/>
      <c r="AI29" s="255"/>
      <c r="AJ29" s="255"/>
      <c r="AK29" s="255"/>
      <c r="AL29" s="255"/>
      <c r="AM29" s="255"/>
      <c r="AN29" s="255"/>
      <c r="AO29" s="255"/>
      <c r="AP29" s="255"/>
      <c r="AQ29" s="255"/>
      <c r="AR29" s="255"/>
      <c r="AS29" s="255"/>
      <c r="AT29" s="255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28:C28"/>
    <mergeCell ref="A29:C29"/>
    <mergeCell ref="AC29:AT29"/>
  </mergeCells>
  <conditionalFormatting sqref="AP7:AP27">
    <cfRule type="cellIs" dxfId="367" priority="26" stopIfTrue="1" operator="greaterThan">
      <formula>0</formula>
    </cfRule>
  </conditionalFormatting>
  <conditionalFormatting sqref="AQ31">
    <cfRule type="cellIs" dxfId="366" priority="24" operator="greaterThan">
      <formula>$AQ$7:$AQ$18&lt;100</formula>
    </cfRule>
    <cfRule type="cellIs" dxfId="365" priority="25" operator="greaterThan">
      <formula>100</formula>
    </cfRule>
  </conditionalFormatting>
  <conditionalFormatting sqref="D29:J29 Q29:AB29 Q28:AA28 K4:P29">
    <cfRule type="cellIs" dxfId="364" priority="23" operator="equal">
      <formula>212030016606640</formula>
    </cfRule>
  </conditionalFormatting>
  <conditionalFormatting sqref="D29:J29 L29:AB29 L28:AA28 K4:K29">
    <cfRule type="cellIs" dxfId="363" priority="21" operator="equal">
      <formula>$K$4</formula>
    </cfRule>
    <cfRule type="cellIs" dxfId="362" priority="22" operator="equal">
      <formula>2120</formula>
    </cfRule>
  </conditionalFormatting>
  <conditionalFormatting sqref="D29:L29 M4:N29">
    <cfRule type="cellIs" dxfId="361" priority="19" operator="equal">
      <formula>$M$4</formula>
    </cfRule>
    <cfRule type="cellIs" dxfId="360" priority="20" operator="equal">
      <formula>300</formula>
    </cfRule>
  </conditionalFormatting>
  <conditionalFormatting sqref="O4:O29">
    <cfRule type="cellIs" dxfId="359" priority="17" operator="equal">
      <formula>$O$4</formula>
    </cfRule>
    <cfRule type="cellIs" dxfId="358" priority="18" operator="equal">
      <formula>1660</formula>
    </cfRule>
  </conditionalFormatting>
  <conditionalFormatting sqref="P4:P29">
    <cfRule type="cellIs" dxfId="357" priority="15" operator="equal">
      <formula>$P$4</formula>
    </cfRule>
    <cfRule type="cellIs" dxfId="356" priority="16" operator="equal">
      <formula>6640</formula>
    </cfRule>
  </conditionalFormatting>
  <conditionalFormatting sqref="AT6:AT28">
    <cfRule type="cellIs" dxfId="355" priority="14" operator="lessThan">
      <formula>0</formula>
    </cfRule>
  </conditionalFormatting>
  <conditionalFormatting sqref="AT7:AT18">
    <cfRule type="cellIs" dxfId="354" priority="11" operator="lessThan">
      <formula>0</formula>
    </cfRule>
    <cfRule type="cellIs" dxfId="353" priority="12" operator="lessThan">
      <formula>0</formula>
    </cfRule>
    <cfRule type="cellIs" dxfId="352" priority="13" operator="lessThan">
      <formula>0</formula>
    </cfRule>
  </conditionalFormatting>
  <conditionalFormatting sqref="L28:AA28 K4:K28">
    <cfRule type="cellIs" dxfId="351" priority="10" operator="equal">
      <formula>$K$4</formula>
    </cfRule>
  </conditionalFormatting>
  <conditionalFormatting sqref="D28:D29 D6:D22 D24:D26 D4:AA4">
    <cfRule type="cellIs" dxfId="350" priority="9" operator="equal">
      <formula>$D$4</formula>
    </cfRule>
  </conditionalFormatting>
  <conditionalFormatting sqref="S4:S29">
    <cfRule type="cellIs" dxfId="349" priority="8" operator="equal">
      <formula>$S$4</formula>
    </cfRule>
  </conditionalFormatting>
  <conditionalFormatting sqref="Z4:Z29">
    <cfRule type="cellIs" dxfId="348" priority="7" operator="equal">
      <formula>$Z$4</formula>
    </cfRule>
  </conditionalFormatting>
  <conditionalFormatting sqref="AA4:AA29">
    <cfRule type="cellIs" dxfId="347" priority="6" operator="equal">
      <formula>$AA$4</formula>
    </cfRule>
  </conditionalFormatting>
  <conditionalFormatting sqref="AB4:AB29">
    <cfRule type="cellIs" dxfId="346" priority="5" operator="equal">
      <formula>$AB$4</formula>
    </cfRule>
  </conditionalFormatting>
  <conditionalFormatting sqref="AT7:AT28">
    <cfRule type="cellIs" dxfId="345" priority="2" operator="lessThan">
      <formula>0</formula>
    </cfRule>
    <cfRule type="cellIs" dxfId="344" priority="3" operator="lessThan">
      <formula>0</formula>
    </cfRule>
    <cfRule type="cellIs" dxfId="343" priority="4" operator="lessThan">
      <formula>0</formula>
    </cfRule>
  </conditionalFormatting>
  <conditionalFormatting sqref="D5:AA5">
    <cfRule type="cellIs" dxfId="34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D26" sqref="D2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89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3"/>
      <c r="D4" s="167">
        <f>'17'!D29</f>
        <v>920175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660</v>
      </c>
      <c r="L4" s="167">
        <f>'17'!L29</f>
        <v>0</v>
      </c>
      <c r="M4" s="167">
        <f>'17'!M29</f>
        <v>4300</v>
      </c>
      <c r="N4" s="167">
        <f>'17'!N29</f>
        <v>0</v>
      </c>
      <c r="O4" s="167">
        <f>'17'!O29</f>
        <v>820</v>
      </c>
      <c r="P4" s="167">
        <f>'17'!P29</f>
        <v>2390</v>
      </c>
      <c r="Q4" s="167">
        <f>'17'!Q29</f>
        <v>0</v>
      </c>
      <c r="R4" s="167">
        <f>'17'!R29</f>
        <v>0</v>
      </c>
      <c r="S4" s="167">
        <f>'17'!S29</f>
        <v>1843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681</v>
      </c>
      <c r="AA4" s="167">
        <f>'17'!AA29</f>
        <v>532</v>
      </c>
      <c r="AB4" s="143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>
        <v>574272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24840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24840</v>
      </c>
      <c r="AD7" s="35">
        <f t="shared" ref="AD7:AD27" si="0">D7*1</f>
        <v>24840</v>
      </c>
      <c r="AE7" s="52">
        <f t="shared" ref="AE7:AE27" si="1">D7*2.75%</f>
        <v>683.1</v>
      </c>
      <c r="AF7" s="52">
        <f t="shared" ref="AF7:AF27" si="2">AD7*0.95%</f>
        <v>235.98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683.1</v>
      </c>
      <c r="AP7" s="53"/>
      <c r="AQ7" s="53">
        <v>147</v>
      </c>
      <c r="AR7" s="198">
        <f>AC7-AE7-AG7-AJ7-AK7-AL7-AM7-AN7-AP7-AQ7</f>
        <v>24009.9</v>
      </c>
      <c r="AS7" s="161">
        <f t="shared" ref="AS7:AS19" si="4">AF7+AH7+AI7</f>
        <v>235.98</v>
      </c>
      <c r="AT7" s="163">
        <f t="shared" ref="AT7:AT19" si="5">AS7-AQ7-AN7</f>
        <v>88.97999999999999</v>
      </c>
      <c r="AU7" s="103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8437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11302</v>
      </c>
      <c r="AD8" s="35">
        <f t="shared" si="0"/>
        <v>8437</v>
      </c>
      <c r="AE8" s="52">
        <f t="shared" si="1"/>
        <v>232.01750000000001</v>
      </c>
      <c r="AF8" s="52">
        <f t="shared" si="2"/>
        <v>80.151499999999999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232.01750000000001</v>
      </c>
      <c r="AP8" s="53"/>
      <c r="AQ8" s="53">
        <v>70</v>
      </c>
      <c r="AR8" s="198">
        <f>AC8-AE8-AG8-AJ8-AK8-AL8-AM8-AN8-AP8-AQ8</f>
        <v>10999.9825</v>
      </c>
      <c r="AS8" s="161">
        <f t="shared" si="4"/>
        <v>80.151499999999999</v>
      </c>
      <c r="AT8" s="163">
        <f t="shared" si="5"/>
        <v>10.151499999999999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20402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23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24795</v>
      </c>
      <c r="AD9" s="35">
        <f t="shared" si="0"/>
        <v>20402</v>
      </c>
      <c r="AE9" s="52">
        <f t="shared" si="1"/>
        <v>561.05499999999995</v>
      </c>
      <c r="AF9" s="52">
        <f t="shared" si="2"/>
        <v>193.81899999999999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561.05499999999995</v>
      </c>
      <c r="AP9" s="53"/>
      <c r="AQ9" s="53">
        <v>144</v>
      </c>
      <c r="AR9" s="198">
        <f t="shared" ref="AR9:AR27" si="10">AC9-AE9-AG9-AJ9-AK9-AL9-AM9-AN9-AP9-AQ9</f>
        <v>24089.945</v>
      </c>
      <c r="AS9" s="161">
        <f t="shared" si="4"/>
        <v>193.81899999999999</v>
      </c>
      <c r="AT9" s="163">
        <f t="shared" si="5"/>
        <v>49.818999999999988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7109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50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7559</v>
      </c>
      <c r="AD10" s="35">
        <f>D10*1</f>
        <v>7109</v>
      </c>
      <c r="AE10" s="52">
        <f>D10*2.75%</f>
        <v>195.4975</v>
      </c>
      <c r="AF10" s="52">
        <f>AD10*0.95%</f>
        <v>67.535499999999999</v>
      </c>
      <c r="AG10" s="52">
        <f t="shared" si="7"/>
        <v>12.375</v>
      </c>
      <c r="AH10" s="52">
        <f t="shared" si="3"/>
        <v>4.2749999999999995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196.8725</v>
      </c>
      <c r="AP10" s="53"/>
      <c r="AQ10" s="53">
        <v>51</v>
      </c>
      <c r="AR10" s="198">
        <f t="shared" si="10"/>
        <v>7300.1274999999996</v>
      </c>
      <c r="AS10" s="161">
        <f>AF10+AH10+AI10</f>
        <v>71.810500000000005</v>
      </c>
      <c r="AT10" s="163">
        <f>AS10-AQ10-AN10</f>
        <v>20.810500000000005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14059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14059</v>
      </c>
      <c r="AD11" s="35">
        <f t="shared" si="0"/>
        <v>14059</v>
      </c>
      <c r="AE11" s="52">
        <f t="shared" si="1"/>
        <v>386.6225</v>
      </c>
      <c r="AF11" s="52">
        <f t="shared" si="2"/>
        <v>133.56049999999999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386.6225</v>
      </c>
      <c r="AP11" s="53"/>
      <c r="AQ11" s="53">
        <v>82</v>
      </c>
      <c r="AR11" s="198">
        <f t="shared" si="10"/>
        <v>13590.377500000001</v>
      </c>
      <c r="AS11" s="161">
        <f t="shared" si="4"/>
        <v>133.56049999999999</v>
      </c>
      <c r="AT11" s="163">
        <f t="shared" si="5"/>
        <v>51.56049999999999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7623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7623</v>
      </c>
      <c r="AD12" s="35">
        <f>D12*1</f>
        <v>7623</v>
      </c>
      <c r="AE12" s="52">
        <f>D12*2.75%</f>
        <v>209.63249999999999</v>
      </c>
      <c r="AF12" s="52">
        <f>AD12*0.95%</f>
        <v>72.418499999999995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209.63249999999999</v>
      </c>
      <c r="AP12" s="53"/>
      <c r="AQ12" s="53">
        <v>53</v>
      </c>
      <c r="AR12" s="198">
        <f t="shared" si="10"/>
        <v>7360.3675000000003</v>
      </c>
      <c r="AS12" s="161">
        <f>AF12+AH12+AI12</f>
        <v>72.418499999999995</v>
      </c>
      <c r="AT12" s="163">
        <f>AS12-AQ12-AN12</f>
        <v>19.418499999999995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7803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7803</v>
      </c>
      <c r="AD13" s="35">
        <f t="shared" si="0"/>
        <v>7803</v>
      </c>
      <c r="AE13" s="52">
        <f t="shared" si="1"/>
        <v>214.58250000000001</v>
      </c>
      <c r="AF13" s="52">
        <f t="shared" si="2"/>
        <v>74.128500000000003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214.58250000000001</v>
      </c>
      <c r="AP13" s="53"/>
      <c r="AQ13" s="53">
        <v>48</v>
      </c>
      <c r="AR13" s="198">
        <f t="shared" si="10"/>
        <v>7540.4174999999996</v>
      </c>
      <c r="AS13" s="161">
        <f t="shared" si="4"/>
        <v>74.128500000000003</v>
      </c>
      <c r="AT13" s="163">
        <f>AS13-AQ13-AN13</f>
        <v>26.128500000000003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24261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24261</v>
      </c>
      <c r="AD14" s="35">
        <f t="shared" si="0"/>
        <v>24261</v>
      </c>
      <c r="AE14" s="52">
        <f t="shared" si="1"/>
        <v>667.17750000000001</v>
      </c>
      <c r="AF14" s="52">
        <f t="shared" si="2"/>
        <v>230.4795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667.17750000000001</v>
      </c>
      <c r="AP14" s="53"/>
      <c r="AQ14" s="53">
        <v>154</v>
      </c>
      <c r="AR14" s="198">
        <f>AC14-AE14-AG14-AJ14-AK14-AL14-AM14-AN14-AP14-AQ14</f>
        <v>23439.822499999998</v>
      </c>
      <c r="AS14" s="161">
        <f t="shared" si="4"/>
        <v>230.4795</v>
      </c>
      <c r="AT14" s="164">
        <f t="shared" si="5"/>
        <v>76.479500000000002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14516</v>
      </c>
      <c r="E15" s="51"/>
      <c r="F15" s="50"/>
      <c r="G15" s="51"/>
      <c r="H15" s="51"/>
      <c r="I15" s="51"/>
      <c r="J15" s="51"/>
      <c r="K15" s="51"/>
      <c r="L15" s="51"/>
      <c r="M15" s="51">
        <v>10</v>
      </c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15189</v>
      </c>
      <c r="AD15" s="35">
        <f t="shared" si="0"/>
        <v>14516</v>
      </c>
      <c r="AE15" s="52">
        <f t="shared" si="1"/>
        <v>399.19</v>
      </c>
      <c r="AF15" s="52">
        <f t="shared" si="2"/>
        <v>137.90199999999999</v>
      </c>
      <c r="AG15" s="52">
        <f t="shared" si="7"/>
        <v>2.75</v>
      </c>
      <c r="AH15" s="52">
        <f t="shared" si="3"/>
        <v>0.95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399.46499999999997</v>
      </c>
      <c r="AP15" s="53"/>
      <c r="AQ15" s="53">
        <v>130</v>
      </c>
      <c r="AR15" s="198">
        <f t="shared" si="10"/>
        <v>14657.06</v>
      </c>
      <c r="AS15" s="161">
        <f>AF15+AH15+AI15</f>
        <v>138.85199999999998</v>
      </c>
      <c r="AT15" s="163">
        <f>AS15-AQ15-AN15</f>
        <v>8.8519999999999754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28590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31837</v>
      </c>
      <c r="AD16" s="35">
        <f t="shared" si="0"/>
        <v>28590</v>
      </c>
      <c r="AE16" s="52">
        <f t="shared" si="1"/>
        <v>786.22500000000002</v>
      </c>
      <c r="AF16" s="52">
        <f t="shared" si="2"/>
        <v>271.60500000000002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786.22500000000002</v>
      </c>
      <c r="AP16" s="53"/>
      <c r="AQ16" s="53">
        <v>171</v>
      </c>
      <c r="AR16" s="198">
        <f>AC16-AE16-AG16-AJ16-AK16-AL16-AM16-AN16-AP16-AQ16</f>
        <v>30879.775000000001</v>
      </c>
      <c r="AS16" s="161">
        <f t="shared" si="4"/>
        <v>271.60500000000002</v>
      </c>
      <c r="AT16" s="163">
        <f t="shared" si="5"/>
        <v>100.60500000000002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12456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60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13496</v>
      </c>
      <c r="AD17" s="35">
        <f>D17*1</f>
        <v>12456</v>
      </c>
      <c r="AE17" s="52">
        <f>D17*2.75%</f>
        <v>342.54</v>
      </c>
      <c r="AF17" s="52">
        <f>AD17*0.95%</f>
        <v>118.33199999999999</v>
      </c>
      <c r="AG17" s="52">
        <f t="shared" si="7"/>
        <v>28.6</v>
      </c>
      <c r="AH17" s="52">
        <f t="shared" si="3"/>
        <v>9.879999999999999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345.565</v>
      </c>
      <c r="AP17" s="53"/>
      <c r="AQ17" s="53">
        <v>100</v>
      </c>
      <c r="AR17" s="198">
        <f>AC17-AE17-AG17-AJ17-AK17-AL17-AM17-AN17-AP17-AQ17</f>
        <v>13024.859999999999</v>
      </c>
      <c r="AS17" s="161">
        <f>AF17+AH17+AI17</f>
        <v>128.21199999999999</v>
      </c>
      <c r="AT17" s="163">
        <f>AS17-AQ17-AN17</f>
        <v>28.211999999999989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12954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13909</v>
      </c>
      <c r="AD18" s="35">
        <f>D18*1</f>
        <v>12954</v>
      </c>
      <c r="AE18" s="52">
        <f>D18*2.75%</f>
        <v>356.23500000000001</v>
      </c>
      <c r="AF18" s="52">
        <f>AD18*0.95%</f>
        <v>123.063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356.23500000000001</v>
      </c>
      <c r="AP18" s="53"/>
      <c r="AQ18" s="53">
        <v>228</v>
      </c>
      <c r="AR18" s="198">
        <f t="shared" si="10"/>
        <v>13324.764999999999</v>
      </c>
      <c r="AS18" s="161">
        <f>AF18+AH18+AI18</f>
        <v>123.063</v>
      </c>
      <c r="AT18" s="163">
        <f>AS18-AQ18-AN18</f>
        <v>-104.937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14027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18802</v>
      </c>
      <c r="AD19" s="35">
        <f t="shared" si="0"/>
        <v>14027</v>
      </c>
      <c r="AE19" s="52">
        <f t="shared" si="1"/>
        <v>385.74250000000001</v>
      </c>
      <c r="AF19" s="52">
        <f t="shared" si="2"/>
        <v>133.25649999999999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385.74250000000001</v>
      </c>
      <c r="AP19" s="53"/>
      <c r="AQ19" s="53">
        <v>166</v>
      </c>
      <c r="AR19" s="223">
        <f>AC19-AE19-AG19-AJ19-AK19-AL19-AM19-AN19-AP19-AQ19</f>
        <v>18250.2575</v>
      </c>
      <c r="AS19" s="161">
        <f t="shared" si="4"/>
        <v>133.25649999999999</v>
      </c>
      <c r="AT19" s="161">
        <f t="shared" si="5"/>
        <v>-32.743500000000012</v>
      </c>
      <c r="AU19" s="6"/>
      <c r="AV19" s="2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14700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14700</v>
      </c>
      <c r="AD20" s="35">
        <f t="shared" si="0"/>
        <v>14700</v>
      </c>
      <c r="AE20" s="52">
        <f t="shared" si="1"/>
        <v>404.25</v>
      </c>
      <c r="AF20" s="52">
        <f t="shared" si="2"/>
        <v>139.65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404.25</v>
      </c>
      <c r="AP20" s="53"/>
      <c r="AQ20" s="53">
        <v>146</v>
      </c>
      <c r="AR20" s="223">
        <f>AC20-AE20-AG20-AJ20-AK20-AL20-AM20-AN20-AP20-AQ20</f>
        <v>14149.75</v>
      </c>
      <c r="AS20" s="161">
        <f>AF20+AH20+AI20</f>
        <v>139.65</v>
      </c>
      <c r="AT20" s="161">
        <f>AS20-AQ20-AN20</f>
        <v>-6.3499999999999943</v>
      </c>
      <c r="AU20" s="6"/>
      <c r="AV20" s="2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11237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11237</v>
      </c>
      <c r="AD21" s="35">
        <f t="shared" si="0"/>
        <v>11237</v>
      </c>
      <c r="AE21" s="52">
        <f t="shared" si="1"/>
        <v>309.01749999999998</v>
      </c>
      <c r="AF21" s="52">
        <f t="shared" si="2"/>
        <v>106.75149999999999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309.01749999999998</v>
      </c>
      <c r="AP21" s="53"/>
      <c r="AQ21" s="53">
        <v>58</v>
      </c>
      <c r="AR21" s="198">
        <f t="shared" si="10"/>
        <v>10869.9825</v>
      </c>
      <c r="AS21" s="161">
        <f t="shared" ref="AS21:AS27" si="11">AF21+AH21+AI21</f>
        <v>106.75149999999999</v>
      </c>
      <c r="AT21" s="161">
        <f t="shared" ref="AT21:AT27" si="12">AS21-AQ21-AN21</f>
        <v>48.751499999999993</v>
      </c>
      <c r="AU21" s="6"/>
      <c r="AV21" s="2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32000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32000</v>
      </c>
      <c r="AD22" s="35">
        <f t="shared" si="0"/>
        <v>32000</v>
      </c>
      <c r="AE22" s="52">
        <f t="shared" si="1"/>
        <v>880</v>
      </c>
      <c r="AF22" s="52">
        <f t="shared" si="2"/>
        <v>304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880</v>
      </c>
      <c r="AP22" s="53"/>
      <c r="AQ22" s="53">
        <v>170</v>
      </c>
      <c r="AR22" s="198">
        <f>AC22-AE22-AG22-AJ22-AK22-AL22-AM22-AN22-AP22-AQ22</f>
        <v>30950</v>
      </c>
      <c r="AS22" s="161">
        <f>AF22+AH22+AI22</f>
        <v>304</v>
      </c>
      <c r="AT22" s="161">
        <f>AS22-AQ22-AN22</f>
        <v>134</v>
      </c>
      <c r="AU22" s="6"/>
      <c r="AV22" s="22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14053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14053</v>
      </c>
      <c r="AD23" s="35">
        <f t="shared" si="0"/>
        <v>14053</v>
      </c>
      <c r="AE23" s="52">
        <f t="shared" si="1"/>
        <v>386.45749999999998</v>
      </c>
      <c r="AF23" s="52">
        <f t="shared" si="2"/>
        <v>133.5035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386.45749999999998</v>
      </c>
      <c r="AP23" s="53"/>
      <c r="AQ23" s="53">
        <v>120</v>
      </c>
      <c r="AR23" s="198">
        <f>AC23-AE23-AG23-AJ23-AK23-AL23-AM23-AN23-AP23-AQ23</f>
        <v>13546.5425</v>
      </c>
      <c r="AS23" s="161">
        <f t="shared" si="11"/>
        <v>133.5035</v>
      </c>
      <c r="AT23" s="161">
        <f t="shared" si="12"/>
        <v>13.503500000000003</v>
      </c>
      <c r="AU23" s="6"/>
      <c r="AV23" s="2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27804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29714</v>
      </c>
      <c r="AD24" s="35">
        <f t="shared" si="0"/>
        <v>27804</v>
      </c>
      <c r="AE24" s="52">
        <f t="shared" si="1"/>
        <v>764.61</v>
      </c>
      <c r="AF24" s="52">
        <f t="shared" si="2"/>
        <v>264.13799999999998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764.61</v>
      </c>
      <c r="AP24" s="53"/>
      <c r="AQ24" s="53">
        <v>129</v>
      </c>
      <c r="AR24" s="198">
        <f t="shared" si="10"/>
        <v>28820.39</v>
      </c>
      <c r="AS24" s="161">
        <f t="shared" si="11"/>
        <v>264.13799999999998</v>
      </c>
      <c r="AT24" s="161">
        <f t="shared" si="12"/>
        <v>135.13799999999998</v>
      </c>
      <c r="AU24" s="6"/>
      <c r="AV24" s="2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18000</v>
      </c>
      <c r="E25" s="51"/>
      <c r="F25" s="50"/>
      <c r="G25" s="51"/>
      <c r="H25" s="51"/>
      <c r="I25" s="51"/>
      <c r="J25" s="51"/>
      <c r="K25" s="51">
        <v>200</v>
      </c>
      <c r="L25" s="51"/>
      <c r="M25" s="51">
        <v>330</v>
      </c>
      <c r="N25" s="51"/>
      <c r="O25" s="51">
        <v>100</v>
      </c>
      <c r="P25" s="51">
        <v>680</v>
      </c>
      <c r="Q25" s="35"/>
      <c r="R25" s="35"/>
      <c r="S25" s="35">
        <v>70</v>
      </c>
      <c r="T25" s="35"/>
      <c r="U25" s="35"/>
      <c r="V25" s="35"/>
      <c r="W25" s="35"/>
      <c r="X25" s="35"/>
      <c r="Y25" s="35"/>
      <c r="Z25" s="35">
        <v>10</v>
      </c>
      <c r="AA25" s="35">
        <v>20</v>
      </c>
      <c r="AB25" s="147"/>
      <c r="AC25" s="160">
        <f t="shared" si="6"/>
        <v>51240</v>
      </c>
      <c r="AD25" s="35">
        <f t="shared" si="0"/>
        <v>18000</v>
      </c>
      <c r="AE25" s="52">
        <f t="shared" si="1"/>
        <v>495</v>
      </c>
      <c r="AF25" s="52">
        <f t="shared" si="2"/>
        <v>171</v>
      </c>
      <c r="AG25" s="52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531.02499999999998</v>
      </c>
      <c r="AP25" s="53"/>
      <c r="AQ25" s="53">
        <v>170</v>
      </c>
      <c r="AR25" s="198">
        <f t="shared" si="10"/>
        <v>50181.2</v>
      </c>
      <c r="AS25" s="161">
        <f t="shared" si="11"/>
        <v>307.03999999999996</v>
      </c>
      <c r="AT25" s="161">
        <f t="shared" si="12"/>
        <v>137.03999999999996</v>
      </c>
      <c r="AU25" s="6"/>
      <c r="AV25" s="2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12709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12709</v>
      </c>
      <c r="AD26" s="35">
        <f t="shared" si="0"/>
        <v>12709</v>
      </c>
      <c r="AE26" s="52">
        <f t="shared" si="1"/>
        <v>349.4975</v>
      </c>
      <c r="AF26" s="52">
        <f t="shared" si="2"/>
        <v>120.7355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349.4975</v>
      </c>
      <c r="AP26" s="53"/>
      <c r="AQ26" s="53">
        <v>100</v>
      </c>
      <c r="AR26" s="198">
        <f t="shared" si="10"/>
        <v>12259.502500000001</v>
      </c>
      <c r="AS26" s="161">
        <f t="shared" si="11"/>
        <v>120.7355</v>
      </c>
      <c r="AT26" s="161">
        <f t="shared" si="12"/>
        <v>20.735500000000002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18810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50</v>
      </c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28360</v>
      </c>
      <c r="AD27" s="35">
        <f t="shared" si="0"/>
        <v>18810</v>
      </c>
      <c r="AE27" s="52">
        <f t="shared" si="1"/>
        <v>517.27499999999998</v>
      </c>
      <c r="AF27" s="52">
        <f t="shared" si="2"/>
        <v>178.69499999999999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517.27499999999998</v>
      </c>
      <c r="AP27" s="53"/>
      <c r="AQ27" s="53">
        <v>150</v>
      </c>
      <c r="AR27" s="198">
        <f t="shared" si="10"/>
        <v>27692.724999999999</v>
      </c>
      <c r="AS27" s="161">
        <f t="shared" si="11"/>
        <v>178.69499999999999</v>
      </c>
      <c r="AT27" s="161">
        <f t="shared" si="12"/>
        <v>28.694999999999993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346390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200</v>
      </c>
      <c r="L28" s="72">
        <f t="shared" ref="L28:AT28" si="14">SUM(L7:L27)</f>
        <v>0</v>
      </c>
      <c r="M28" s="72">
        <f t="shared" si="14"/>
        <v>390</v>
      </c>
      <c r="N28" s="72">
        <f t="shared" si="14"/>
        <v>0</v>
      </c>
      <c r="O28" s="72">
        <f t="shared" si="14"/>
        <v>100</v>
      </c>
      <c r="P28" s="72">
        <f t="shared" si="14"/>
        <v>790</v>
      </c>
      <c r="Q28" s="72">
        <f t="shared" si="14"/>
        <v>0</v>
      </c>
      <c r="R28" s="72">
        <f t="shared" si="14"/>
        <v>0</v>
      </c>
      <c r="S28" s="72">
        <f t="shared" si="14"/>
        <v>218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10</v>
      </c>
      <c r="AA28" s="72">
        <f t="shared" si="14"/>
        <v>20</v>
      </c>
      <c r="AB28" s="148">
        <f t="shared" si="14"/>
        <v>0</v>
      </c>
      <c r="AC28" s="141">
        <f t="shared" si="14"/>
        <v>409488</v>
      </c>
      <c r="AD28" s="141">
        <f t="shared" si="14"/>
        <v>346390</v>
      </c>
      <c r="AE28" s="141">
        <f t="shared" si="14"/>
        <v>9525.7249999999985</v>
      </c>
      <c r="AF28" s="141">
        <f t="shared" si="14"/>
        <v>3290.7049999999995</v>
      </c>
      <c r="AG28" s="141">
        <f t="shared" si="14"/>
        <v>437.52500000000003</v>
      </c>
      <c r="AH28" s="141">
        <f t="shared" si="14"/>
        <v>151.14499999999998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9566.4249999999993</v>
      </c>
      <c r="AP28" s="141">
        <f t="shared" si="14"/>
        <v>0</v>
      </c>
      <c r="AQ28" s="141">
        <f t="shared" si="14"/>
        <v>2587</v>
      </c>
      <c r="AR28" s="141">
        <f t="shared" si="14"/>
        <v>396937.75</v>
      </c>
      <c r="AS28" s="141">
        <f t="shared" si="14"/>
        <v>3441.85</v>
      </c>
      <c r="AT28" s="141">
        <f t="shared" si="14"/>
        <v>854.84999999999968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149">
        <f t="shared" si="15"/>
        <v>0</v>
      </c>
      <c r="AC29" s="256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341" priority="26" stopIfTrue="1" operator="greaterThan">
      <formula>0</formula>
    </cfRule>
  </conditionalFormatting>
  <conditionalFormatting sqref="AQ31">
    <cfRule type="cellIs" dxfId="340" priority="24" operator="greaterThan">
      <formula>$AQ$7:$AQ$18&lt;100</formula>
    </cfRule>
    <cfRule type="cellIs" dxfId="339" priority="25" operator="greaterThan">
      <formula>100</formula>
    </cfRule>
  </conditionalFormatting>
  <conditionalFormatting sqref="D29:J29 Q29:AB29 Q28:AA28 K4:P29">
    <cfRule type="cellIs" dxfId="338" priority="23" operator="equal">
      <formula>212030016606640</formula>
    </cfRule>
  </conditionalFormatting>
  <conditionalFormatting sqref="D29:J29 L29:AB29 L28:AA28 K4:K29">
    <cfRule type="cellIs" dxfId="337" priority="21" operator="equal">
      <formula>$K$4</formula>
    </cfRule>
    <cfRule type="cellIs" dxfId="336" priority="22" operator="equal">
      <formula>2120</formula>
    </cfRule>
  </conditionalFormatting>
  <conditionalFormatting sqref="D29:L29 M4:N29">
    <cfRule type="cellIs" dxfId="335" priority="19" operator="equal">
      <formula>$M$4</formula>
    </cfRule>
    <cfRule type="cellIs" dxfId="334" priority="20" operator="equal">
      <formula>300</formula>
    </cfRule>
  </conditionalFormatting>
  <conditionalFormatting sqref="O4:O29">
    <cfRule type="cellIs" dxfId="333" priority="17" operator="equal">
      <formula>$O$4</formula>
    </cfRule>
    <cfRule type="cellIs" dxfId="332" priority="18" operator="equal">
      <formula>1660</formula>
    </cfRule>
  </conditionalFormatting>
  <conditionalFormatting sqref="P4:P29">
    <cfRule type="cellIs" dxfId="331" priority="15" operator="equal">
      <formula>$P$4</formula>
    </cfRule>
    <cfRule type="cellIs" dxfId="330" priority="16" operator="equal">
      <formula>6640</formula>
    </cfRule>
  </conditionalFormatting>
  <conditionalFormatting sqref="AT6:AT28">
    <cfRule type="cellIs" dxfId="329" priority="14" operator="lessThan">
      <formula>0</formula>
    </cfRule>
  </conditionalFormatting>
  <conditionalFormatting sqref="AT7:AT18">
    <cfRule type="cellIs" dxfId="328" priority="11" operator="lessThan">
      <formula>0</formula>
    </cfRule>
    <cfRule type="cellIs" dxfId="327" priority="12" operator="lessThan">
      <formula>0</formula>
    </cfRule>
    <cfRule type="cellIs" dxfId="326" priority="13" operator="lessThan">
      <formula>0</formula>
    </cfRule>
  </conditionalFormatting>
  <conditionalFormatting sqref="L28:AA28 K4:K28">
    <cfRule type="cellIs" dxfId="325" priority="10" operator="equal">
      <formula>$K$4</formula>
    </cfRule>
  </conditionalFormatting>
  <conditionalFormatting sqref="D28:D29 D6:D22 D24:D26 D4:AA4">
    <cfRule type="cellIs" dxfId="324" priority="9" operator="equal">
      <formula>$D$4</formula>
    </cfRule>
  </conditionalFormatting>
  <conditionalFormatting sqref="S4:S29">
    <cfRule type="cellIs" dxfId="323" priority="8" operator="equal">
      <formula>$S$4</formula>
    </cfRule>
  </conditionalFormatting>
  <conditionalFormatting sqref="Z4:Z29">
    <cfRule type="cellIs" dxfId="322" priority="7" operator="equal">
      <formula>$Z$4</formula>
    </cfRule>
  </conditionalFormatting>
  <conditionalFormatting sqref="AA4:AA29">
    <cfRule type="cellIs" dxfId="321" priority="6" operator="equal">
      <formula>$AA$4</formula>
    </cfRule>
  </conditionalFormatting>
  <conditionalFormatting sqref="AB4:AB29">
    <cfRule type="cellIs" dxfId="320" priority="5" operator="equal">
      <formula>$AB$4</formula>
    </cfRule>
  </conditionalFormatting>
  <conditionalFormatting sqref="AT7:AT28">
    <cfRule type="cellIs" dxfId="319" priority="2" operator="lessThan">
      <formula>0</formula>
    </cfRule>
    <cfRule type="cellIs" dxfId="318" priority="3" operator="lessThan">
      <formula>0</formula>
    </cfRule>
    <cfRule type="cellIs" dxfId="317" priority="4" operator="lessThan">
      <formula>0</formula>
    </cfRule>
  </conditionalFormatting>
  <conditionalFormatting sqref="D5:AA5">
    <cfRule type="cellIs" dxfId="316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Z32" sqref="Z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90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3"/>
      <c r="D4" s="167">
        <f>'18'!D29</f>
        <v>1148057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460</v>
      </c>
      <c r="L4" s="167">
        <f>'18'!L29</f>
        <v>0</v>
      </c>
      <c r="M4" s="167">
        <f>'18'!M29</f>
        <v>3910</v>
      </c>
      <c r="N4" s="167">
        <f>'18'!N29</f>
        <v>0</v>
      </c>
      <c r="O4" s="167">
        <f>'18'!O29</f>
        <v>720</v>
      </c>
      <c r="P4" s="167">
        <f>'18'!P29</f>
        <v>1600</v>
      </c>
      <c r="Q4" s="167">
        <f>'18'!Q29</f>
        <v>0</v>
      </c>
      <c r="R4" s="167">
        <f>'18'!R29</f>
        <v>0</v>
      </c>
      <c r="S4" s="167">
        <f>'18'!S29</f>
        <v>1625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671</v>
      </c>
      <c r="AA4" s="167">
        <f>'18'!AA29</f>
        <v>512</v>
      </c>
      <c r="AB4" s="4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15" priority="26" stopIfTrue="1" operator="greaterThan">
      <formula>0</formula>
    </cfRule>
  </conditionalFormatting>
  <conditionalFormatting sqref="AQ31">
    <cfRule type="cellIs" dxfId="314" priority="24" operator="greaterThan">
      <formula>$AQ$7:$AQ$18&lt;100</formula>
    </cfRule>
    <cfRule type="cellIs" dxfId="313" priority="25" operator="greaterThan">
      <formula>100</formula>
    </cfRule>
  </conditionalFormatting>
  <conditionalFormatting sqref="D29:J29 Q29:AB29 Q28:AA28 K4:P29">
    <cfRule type="cellIs" dxfId="312" priority="23" operator="equal">
      <formula>212030016606640</formula>
    </cfRule>
  </conditionalFormatting>
  <conditionalFormatting sqref="D29:J29 L29:AB29 L28:AA28 K4:K29">
    <cfRule type="cellIs" dxfId="311" priority="21" operator="equal">
      <formula>$K$4</formula>
    </cfRule>
    <cfRule type="cellIs" dxfId="310" priority="22" operator="equal">
      <formula>2120</formula>
    </cfRule>
  </conditionalFormatting>
  <conditionalFormatting sqref="D29:L29 M4:N29">
    <cfRule type="cellIs" dxfId="309" priority="19" operator="equal">
      <formula>$M$4</formula>
    </cfRule>
    <cfRule type="cellIs" dxfId="308" priority="20" operator="equal">
      <formula>300</formula>
    </cfRule>
  </conditionalFormatting>
  <conditionalFormatting sqref="O4:O29">
    <cfRule type="cellIs" dxfId="307" priority="17" operator="equal">
      <formula>$O$4</formula>
    </cfRule>
    <cfRule type="cellIs" dxfId="306" priority="18" operator="equal">
      <formula>1660</formula>
    </cfRule>
  </conditionalFormatting>
  <conditionalFormatting sqref="P4:P29">
    <cfRule type="cellIs" dxfId="305" priority="15" operator="equal">
      <formula>$P$4</formula>
    </cfRule>
    <cfRule type="cellIs" dxfId="304" priority="16" operator="equal">
      <formula>6640</formula>
    </cfRule>
  </conditionalFormatting>
  <conditionalFormatting sqref="AT6:AT28">
    <cfRule type="cellIs" dxfId="303" priority="14" operator="lessThan">
      <formula>0</formula>
    </cfRule>
  </conditionalFormatting>
  <conditionalFormatting sqref="AT7:AT18">
    <cfRule type="cellIs" dxfId="302" priority="11" operator="lessThan">
      <formula>0</formula>
    </cfRule>
    <cfRule type="cellIs" dxfId="301" priority="12" operator="lessThan">
      <formula>0</formula>
    </cfRule>
    <cfRule type="cellIs" dxfId="300" priority="13" operator="lessThan">
      <formula>0</formula>
    </cfRule>
  </conditionalFormatting>
  <conditionalFormatting sqref="L28:AA28 K4:K28">
    <cfRule type="cellIs" dxfId="299" priority="10" operator="equal">
      <formula>$K$4</formula>
    </cfRule>
  </conditionalFormatting>
  <conditionalFormatting sqref="D28:D29 D6:D22 D24:D26 D4:AA4">
    <cfRule type="cellIs" dxfId="298" priority="9" operator="equal">
      <formula>$D$4</formula>
    </cfRule>
  </conditionalFormatting>
  <conditionalFormatting sqref="S4:S29">
    <cfRule type="cellIs" dxfId="297" priority="8" operator="equal">
      <formula>$S$4</formula>
    </cfRule>
  </conditionalFormatting>
  <conditionalFormatting sqref="Z4:Z29">
    <cfRule type="cellIs" dxfId="296" priority="7" operator="equal">
      <formula>$Z$4</formula>
    </cfRule>
  </conditionalFormatting>
  <conditionalFormatting sqref="AA4:AA29">
    <cfRule type="cellIs" dxfId="295" priority="6" operator="equal">
      <formula>$AA$4</formula>
    </cfRule>
  </conditionalFormatting>
  <conditionalFormatting sqref="AB4:AB29">
    <cfRule type="cellIs" dxfId="294" priority="5" operator="equal">
      <formula>$AB$4</formula>
    </cfRule>
  </conditionalFormatting>
  <conditionalFormatting sqref="AT7:AT28">
    <cfRule type="cellIs" dxfId="293" priority="2" operator="lessThan">
      <formula>0</formula>
    </cfRule>
    <cfRule type="cellIs" dxfId="292" priority="3" operator="lessThan">
      <formula>0</formula>
    </cfRule>
    <cfRule type="cellIs" dxfId="291" priority="4" operator="lessThan">
      <formula>0</formula>
    </cfRule>
  </conditionalFormatting>
  <conditionalFormatting sqref="D5:AA5">
    <cfRule type="cellIs" dxfId="29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21" customHeight="1" thickBo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73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805" priority="26" stopIfTrue="1" operator="greaterThan">
      <formula>0</formula>
    </cfRule>
  </conditionalFormatting>
  <conditionalFormatting sqref="AQ31">
    <cfRule type="cellIs" dxfId="804" priority="24" operator="greaterThan">
      <formula>$AQ$7:$AQ$18&lt;100</formula>
    </cfRule>
    <cfRule type="cellIs" dxfId="803" priority="25" operator="greaterThan">
      <formula>100</formula>
    </cfRule>
  </conditionalFormatting>
  <conditionalFormatting sqref="D29:J29 Q29:AB29 Q28:AA28 K4:P29">
    <cfRule type="cellIs" dxfId="802" priority="23" operator="equal">
      <formula>212030016606640</formula>
    </cfRule>
  </conditionalFormatting>
  <conditionalFormatting sqref="D29:J29 L29:AB29 L28:AA28 K4:K29">
    <cfRule type="cellIs" dxfId="801" priority="21" operator="equal">
      <formula>$K$4</formula>
    </cfRule>
    <cfRule type="cellIs" dxfId="800" priority="22" operator="equal">
      <formula>2120</formula>
    </cfRule>
  </conditionalFormatting>
  <conditionalFormatting sqref="D29:L29 M4:N29">
    <cfRule type="cellIs" dxfId="799" priority="19" operator="equal">
      <formula>$M$4</formula>
    </cfRule>
    <cfRule type="cellIs" dxfId="798" priority="20" operator="equal">
      <formula>300</formula>
    </cfRule>
  </conditionalFormatting>
  <conditionalFormatting sqref="O4:O29">
    <cfRule type="cellIs" dxfId="797" priority="17" operator="equal">
      <formula>$O$4</formula>
    </cfRule>
    <cfRule type="cellIs" dxfId="796" priority="18" operator="equal">
      <formula>1660</formula>
    </cfRule>
  </conditionalFormatting>
  <conditionalFormatting sqref="P4:P29">
    <cfRule type="cellIs" dxfId="795" priority="15" operator="equal">
      <formula>$P$4</formula>
    </cfRule>
    <cfRule type="cellIs" dxfId="794" priority="16" operator="equal">
      <formula>6640</formula>
    </cfRule>
  </conditionalFormatting>
  <conditionalFormatting sqref="AT6:AT28">
    <cfRule type="cellIs" dxfId="793" priority="14" operator="lessThan">
      <formula>0</formula>
    </cfRule>
  </conditionalFormatting>
  <conditionalFormatting sqref="AT7:AT18">
    <cfRule type="cellIs" dxfId="792" priority="11" operator="lessThan">
      <formula>0</formula>
    </cfRule>
    <cfRule type="cellIs" dxfId="791" priority="12" operator="lessThan">
      <formula>0</formula>
    </cfRule>
    <cfRule type="cellIs" dxfId="790" priority="13" operator="lessThan">
      <formula>0</formula>
    </cfRule>
  </conditionalFormatting>
  <conditionalFormatting sqref="L28:AA28 K4:K28">
    <cfRule type="cellIs" dxfId="789" priority="10" operator="equal">
      <formula>$K$4</formula>
    </cfRule>
  </conditionalFormatting>
  <conditionalFormatting sqref="D6:D29 D4:AA4">
    <cfRule type="cellIs" dxfId="788" priority="9" operator="equal">
      <formula>$D$4</formula>
    </cfRule>
  </conditionalFormatting>
  <conditionalFormatting sqref="S4:S29">
    <cfRule type="cellIs" dxfId="787" priority="8" operator="equal">
      <formula>$S$4</formula>
    </cfRule>
  </conditionalFormatting>
  <conditionalFormatting sqref="Z4:Z29">
    <cfRule type="cellIs" dxfId="786" priority="7" operator="equal">
      <formula>$Z$4</formula>
    </cfRule>
  </conditionalFormatting>
  <conditionalFormatting sqref="AA4:AA29">
    <cfRule type="cellIs" dxfId="785" priority="6" operator="equal">
      <formula>$AA$4</formula>
    </cfRule>
  </conditionalFormatting>
  <conditionalFormatting sqref="AB4:AB29">
    <cfRule type="cellIs" dxfId="784" priority="5" operator="equal">
      <formula>$AB$4</formula>
    </cfRule>
  </conditionalFormatting>
  <conditionalFormatting sqref="AT7:AT28">
    <cfRule type="cellIs" dxfId="783" priority="2" operator="lessThan">
      <formula>0</formula>
    </cfRule>
    <cfRule type="cellIs" dxfId="782" priority="3" operator="lessThan">
      <formula>0</formula>
    </cfRule>
    <cfRule type="cellIs" dxfId="781" priority="4" operator="lessThan">
      <formula>0</formula>
    </cfRule>
  </conditionalFormatting>
  <conditionalFormatting sqref="D5:AA5">
    <cfRule type="cellIs" dxfId="78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A18" sqref="AA1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91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3"/>
      <c r="D4" s="167">
        <f>'19'!D29</f>
        <v>1148057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460</v>
      </c>
      <c r="L4" s="167">
        <f>'19'!L29</f>
        <v>0</v>
      </c>
      <c r="M4" s="167">
        <f>'19'!M29</f>
        <v>3910</v>
      </c>
      <c r="N4" s="167">
        <f>'19'!N29</f>
        <v>0</v>
      </c>
      <c r="O4" s="167">
        <f>'19'!O29</f>
        <v>720</v>
      </c>
      <c r="P4" s="167">
        <f>'19'!P29</f>
        <v>1600</v>
      </c>
      <c r="Q4" s="167">
        <f>'19'!Q29</f>
        <v>0</v>
      </c>
      <c r="R4" s="167">
        <f>'19'!R29</f>
        <v>0</v>
      </c>
      <c r="S4" s="167">
        <f>'19'!S29</f>
        <v>1625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671</v>
      </c>
      <c r="AA4" s="167">
        <f>'19'!AA29</f>
        <v>512</v>
      </c>
      <c r="AB4" s="143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16720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17102</v>
      </c>
      <c r="AD7" s="35">
        <f t="shared" ref="AD7:AD27" si="0">D7*1</f>
        <v>16720</v>
      </c>
      <c r="AE7" s="52">
        <f t="shared" ref="AE7:AE27" si="1">D7*2.75%</f>
        <v>459.8</v>
      </c>
      <c r="AF7" s="52">
        <f t="shared" ref="AF7:AF27" si="2">AD7*0.95%</f>
        <v>158.84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459.8</v>
      </c>
      <c r="AP7" s="53"/>
      <c r="AQ7" s="53">
        <v>132</v>
      </c>
      <c r="AR7" s="198">
        <f>AC7-AE7-AG7-AJ7-AK7-AL7-AM7-AN7-AP7-AQ7</f>
        <v>16510.2</v>
      </c>
      <c r="AS7" s="161">
        <f t="shared" ref="AS7:AS19" si="4">AF7+AH7+AI7</f>
        <v>158.84</v>
      </c>
      <c r="AT7" s="163">
        <f t="shared" ref="AT7:AT19" si="5">AS7-AQ7-AN7</f>
        <v>26.840000000000003</v>
      </c>
      <c r="AU7" s="103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13989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13989</v>
      </c>
      <c r="AD8" s="35">
        <f t="shared" si="0"/>
        <v>13989</v>
      </c>
      <c r="AE8" s="52">
        <f t="shared" si="1"/>
        <v>384.69749999999999</v>
      </c>
      <c r="AF8" s="52">
        <f t="shared" si="2"/>
        <v>132.8955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384.69749999999999</v>
      </c>
      <c r="AP8" s="53"/>
      <c r="AQ8" s="53">
        <v>104</v>
      </c>
      <c r="AR8" s="198">
        <f>AC8-AE8-AG8-AJ8-AK8-AL8-AM8-AN8-AP8-AQ8</f>
        <v>13500.3025</v>
      </c>
      <c r="AS8" s="161">
        <f t="shared" si="4"/>
        <v>132.8955</v>
      </c>
      <c r="AT8" s="163">
        <f t="shared" si="5"/>
        <v>28.895499999999998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32000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7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33337</v>
      </c>
      <c r="AD9" s="35">
        <f t="shared" si="0"/>
        <v>32000</v>
      </c>
      <c r="AE9" s="52">
        <f t="shared" si="1"/>
        <v>880</v>
      </c>
      <c r="AF9" s="52">
        <f t="shared" si="2"/>
        <v>304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880</v>
      </c>
      <c r="AP9" s="53"/>
      <c r="AQ9" s="53">
        <v>197</v>
      </c>
      <c r="AR9" s="198">
        <f t="shared" ref="AR9:AR27" si="10">AC9-AE9-AG9-AJ9-AK9-AL9-AM9-AN9-AP9-AQ9</f>
        <v>32260</v>
      </c>
      <c r="AS9" s="161">
        <f t="shared" si="4"/>
        <v>304</v>
      </c>
      <c r="AT9" s="163">
        <f t="shared" si="5"/>
        <v>107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12870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12870</v>
      </c>
      <c r="AD10" s="35">
        <f>D10*1</f>
        <v>12870</v>
      </c>
      <c r="AE10" s="52">
        <f>D10*2.75%</f>
        <v>353.92500000000001</v>
      </c>
      <c r="AF10" s="52">
        <f>AD10*0.95%</f>
        <v>122.265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353.92500000000001</v>
      </c>
      <c r="AP10" s="53"/>
      <c r="AQ10" s="53">
        <v>66</v>
      </c>
      <c r="AR10" s="198">
        <f t="shared" si="10"/>
        <v>12450.075000000001</v>
      </c>
      <c r="AS10" s="161">
        <f>AF10+AH10+AI10</f>
        <v>122.265</v>
      </c>
      <c r="AT10" s="163">
        <f>AS10-AQ10-AN10</f>
        <v>56.265000000000001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7813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7813</v>
      </c>
      <c r="AD11" s="35">
        <f t="shared" si="0"/>
        <v>7813</v>
      </c>
      <c r="AE11" s="52">
        <f t="shared" si="1"/>
        <v>214.85749999999999</v>
      </c>
      <c r="AF11" s="52">
        <f t="shared" si="2"/>
        <v>74.223500000000001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214.85749999999999</v>
      </c>
      <c r="AP11" s="53"/>
      <c r="AQ11" s="53">
        <v>48</v>
      </c>
      <c r="AR11" s="198">
        <f t="shared" si="10"/>
        <v>7550.1424999999999</v>
      </c>
      <c r="AS11" s="161">
        <f t="shared" si="4"/>
        <v>74.223500000000001</v>
      </c>
      <c r="AT11" s="163">
        <f t="shared" si="5"/>
        <v>26.223500000000001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17712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17712</v>
      </c>
      <c r="AD12" s="35">
        <f>D12*1</f>
        <v>17712</v>
      </c>
      <c r="AE12" s="52">
        <f>D12*2.75%</f>
        <v>487.08</v>
      </c>
      <c r="AF12" s="52">
        <f>AD12*0.95%</f>
        <v>168.26400000000001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487.08</v>
      </c>
      <c r="AP12" s="53"/>
      <c r="AQ12" s="53">
        <v>105</v>
      </c>
      <c r="AR12" s="198">
        <f t="shared" si="10"/>
        <v>17119.919999999998</v>
      </c>
      <c r="AS12" s="161">
        <f>AF12+AH12+AI12</f>
        <v>168.26400000000001</v>
      </c>
      <c r="AT12" s="163">
        <f>AS12-AQ12-AN12</f>
        <v>63.26400000000001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8400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8400</v>
      </c>
      <c r="AD13" s="35">
        <f t="shared" si="0"/>
        <v>8400</v>
      </c>
      <c r="AE13" s="52">
        <f t="shared" si="1"/>
        <v>231</v>
      </c>
      <c r="AF13" s="52">
        <f t="shared" si="2"/>
        <v>79.8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231</v>
      </c>
      <c r="AP13" s="53"/>
      <c r="AQ13" s="53">
        <v>59</v>
      </c>
      <c r="AR13" s="198">
        <f t="shared" si="10"/>
        <v>8110</v>
      </c>
      <c r="AS13" s="161">
        <f t="shared" si="4"/>
        <v>79.8</v>
      </c>
      <c r="AT13" s="163">
        <f>AS13-AQ13-AN13</f>
        <v>20.799999999999997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33061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33061</v>
      </c>
      <c r="AD14" s="35">
        <f t="shared" si="0"/>
        <v>33061</v>
      </c>
      <c r="AE14" s="52">
        <f t="shared" si="1"/>
        <v>909.17750000000001</v>
      </c>
      <c r="AF14" s="52">
        <f t="shared" si="2"/>
        <v>314.0795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909.17750000000001</v>
      </c>
      <c r="AP14" s="53"/>
      <c r="AQ14" s="53">
        <v>152</v>
      </c>
      <c r="AR14" s="198">
        <f>AC14-AE14-AG14-AJ14-AK14-AL14-AM14-AN14-AP14-AQ14</f>
        <v>31999.822499999998</v>
      </c>
      <c r="AS14" s="161">
        <f t="shared" si="4"/>
        <v>314.0795</v>
      </c>
      <c r="AT14" s="164">
        <f t="shared" si="5"/>
        <v>162.0795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21114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>
        <v>5</v>
      </c>
      <c r="AB15" s="147"/>
      <c r="AC15" s="160">
        <f>D15*1+E15*999+F15*499+G15*75+H15*50+I15*30+K15*20+L15*19+M15*10+P15*9+N15*10+J15*29+S15*191+V15*4744+W15*110+X15*450+Y15*110+Z15*191+AA15*182+AB15*182+U15*30+T15*350+R15*4+Q15*5+O15*9</f>
        <v>23170</v>
      </c>
      <c r="AD15" s="35">
        <f t="shared" si="0"/>
        <v>21114</v>
      </c>
      <c r="AE15" s="52">
        <f t="shared" si="1"/>
        <v>580.63499999999999</v>
      </c>
      <c r="AF15" s="52">
        <f t="shared" si="2"/>
        <v>200.583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580.63499999999999</v>
      </c>
      <c r="AP15" s="53"/>
      <c r="AQ15" s="53">
        <v>180</v>
      </c>
      <c r="AR15" s="198">
        <f t="shared" si="10"/>
        <v>22409.365000000002</v>
      </c>
      <c r="AS15" s="161">
        <f>AF15+AH15+AI15</f>
        <v>200.583</v>
      </c>
      <c r="AT15" s="163">
        <f>AS15-AQ15-AN15</f>
        <v>20.582999999999998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25331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25331</v>
      </c>
      <c r="AD16" s="35">
        <f t="shared" si="0"/>
        <v>25331</v>
      </c>
      <c r="AE16" s="52">
        <f t="shared" si="1"/>
        <v>696.60249999999996</v>
      </c>
      <c r="AF16" s="52">
        <f t="shared" si="2"/>
        <v>240.64449999999999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696.60249999999996</v>
      </c>
      <c r="AP16" s="53"/>
      <c r="AQ16" s="53">
        <v>164</v>
      </c>
      <c r="AR16" s="198">
        <f>AC16-AE16-AG16-AJ16-AK16-AL16-AM16-AN16-AP16-AQ16</f>
        <v>24470.397499999999</v>
      </c>
      <c r="AS16" s="161">
        <f t="shared" si="4"/>
        <v>240.64449999999999</v>
      </c>
      <c r="AT16" s="163">
        <f t="shared" si="5"/>
        <v>76.644499999999994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23249</v>
      </c>
      <c r="AD17" s="35">
        <f>D17*1</f>
        <v>23249</v>
      </c>
      <c r="AE17" s="52">
        <f>D17*2.75%</f>
        <v>639.34749999999997</v>
      </c>
      <c r="AF17" s="52">
        <f>AD17*0.95%</f>
        <v>220.8655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639.34749999999997</v>
      </c>
      <c r="AP17" s="53"/>
      <c r="AQ17" s="53">
        <v>150</v>
      </c>
      <c r="AR17" s="198">
        <f>AC17-AE17-AG17-AJ17-AK17-AL17-AM17-AN17-AP17-AQ17</f>
        <v>22459.6525</v>
      </c>
      <c r="AS17" s="161">
        <f>AF17+AH17+AI17</f>
        <v>220.8655</v>
      </c>
      <c r="AT17" s="163">
        <f>AS17-AQ17-AN17</f>
        <v>70.865499999999997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15960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15960</v>
      </c>
      <c r="AD18" s="35">
        <f>D18*1</f>
        <v>15960</v>
      </c>
      <c r="AE18" s="52">
        <f>D18*2.75%</f>
        <v>438.9</v>
      </c>
      <c r="AF18" s="52">
        <f>AD18*0.95%</f>
        <v>151.62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438.9</v>
      </c>
      <c r="AP18" s="53"/>
      <c r="AQ18" s="53">
        <v>101</v>
      </c>
      <c r="AR18" s="198">
        <f t="shared" si="10"/>
        <v>15420.1</v>
      </c>
      <c r="AS18" s="161">
        <f>AF18+AH18+AI18</f>
        <v>151.62</v>
      </c>
      <c r="AT18" s="163">
        <f>AS18-AQ18-AN18</f>
        <v>50.620000000000005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26082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26082</v>
      </c>
      <c r="AD19" s="35">
        <f t="shared" si="0"/>
        <v>26082</v>
      </c>
      <c r="AE19" s="52">
        <f t="shared" si="1"/>
        <v>717.255</v>
      </c>
      <c r="AF19" s="52">
        <f t="shared" si="2"/>
        <v>247.779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717.255</v>
      </c>
      <c r="AP19" s="53"/>
      <c r="AQ19" s="53">
        <v>784</v>
      </c>
      <c r="AR19" s="223">
        <f>AC19-AE19-AG19-AJ19-AK19-AL19-AM19-AN19-AP19-AQ19</f>
        <v>24580.744999999999</v>
      </c>
      <c r="AS19" s="161">
        <f t="shared" si="4"/>
        <v>247.779</v>
      </c>
      <c r="AT19" s="161">
        <f t="shared" si="5"/>
        <v>-536.221</v>
      </c>
      <c r="AU19" s="6"/>
      <c r="AV19" s="2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5653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5653</v>
      </c>
      <c r="AD20" s="35">
        <f t="shared" si="0"/>
        <v>5653</v>
      </c>
      <c r="AE20" s="52">
        <f t="shared" si="1"/>
        <v>155.45750000000001</v>
      </c>
      <c r="AF20" s="52">
        <f t="shared" si="2"/>
        <v>53.703499999999998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155.45750000000001</v>
      </c>
      <c r="AP20" s="53"/>
      <c r="AQ20" s="53">
        <v>60</v>
      </c>
      <c r="AR20" s="223">
        <f>AC20-AE20-AG20-AJ20-AK20-AL20-AM20-AN20-AP20-AQ20</f>
        <v>5437.5424999999996</v>
      </c>
      <c r="AS20" s="161">
        <f>AF20+AH20+AI20</f>
        <v>53.703499999999998</v>
      </c>
      <c r="AT20" s="161">
        <f>AS20-AQ20-AN20</f>
        <v>-6.2965000000000018</v>
      </c>
      <c r="AU20" s="6"/>
      <c r="AV20" s="2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9655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9655</v>
      </c>
      <c r="AD21" s="35">
        <f t="shared" si="0"/>
        <v>9655</v>
      </c>
      <c r="AE21" s="52">
        <f t="shared" si="1"/>
        <v>265.51249999999999</v>
      </c>
      <c r="AF21" s="52">
        <f t="shared" si="2"/>
        <v>91.722499999999997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265.51249999999999</v>
      </c>
      <c r="AP21" s="53"/>
      <c r="AQ21" s="53">
        <v>59</v>
      </c>
      <c r="AR21" s="198">
        <f t="shared" si="10"/>
        <v>9330.4874999999993</v>
      </c>
      <c r="AS21" s="161">
        <f t="shared" ref="AS21:AS27" si="11">AF21+AH21+AI21</f>
        <v>91.722499999999997</v>
      </c>
      <c r="AT21" s="161">
        <f t="shared" ref="AT21:AT27" si="12">AS21-AQ21-AN21</f>
        <v>32.722499999999997</v>
      </c>
      <c r="AU21" s="6"/>
      <c r="AV21" s="2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31972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31972</v>
      </c>
      <c r="AD22" s="35">
        <f t="shared" si="0"/>
        <v>31972</v>
      </c>
      <c r="AE22" s="52">
        <f t="shared" si="1"/>
        <v>879.23</v>
      </c>
      <c r="AF22" s="52">
        <f t="shared" si="2"/>
        <v>303.73399999999998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879.23</v>
      </c>
      <c r="AP22" s="53"/>
      <c r="AQ22" s="53">
        <v>193</v>
      </c>
      <c r="AR22" s="198">
        <f>AC22-AE22-AG22-AJ22-AK22-AL22-AM22-AN22-AP22-AQ22</f>
        <v>30899.77</v>
      </c>
      <c r="AS22" s="161">
        <f>AF22+AH22+AI22</f>
        <v>303.73399999999998</v>
      </c>
      <c r="AT22" s="161">
        <f>AS22-AQ22-AN22</f>
        <v>110.73399999999998</v>
      </c>
      <c r="AU22" s="6"/>
      <c r="AV22" s="2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14412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14412</v>
      </c>
      <c r="AD23" s="35">
        <f t="shared" si="0"/>
        <v>14412</v>
      </c>
      <c r="AE23" s="52">
        <f t="shared" si="1"/>
        <v>396.33</v>
      </c>
      <c r="AF23" s="52">
        <f t="shared" si="2"/>
        <v>136.91399999999999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396.33</v>
      </c>
      <c r="AP23" s="53"/>
      <c r="AQ23" s="53">
        <v>120</v>
      </c>
      <c r="AR23" s="198">
        <f>AC23-AE23-AG23-AJ23-AK23-AL23-AM23-AN23-AP23-AQ23</f>
        <v>13895.67</v>
      </c>
      <c r="AS23" s="161">
        <f t="shared" si="11"/>
        <v>136.91399999999999</v>
      </c>
      <c r="AT23" s="161">
        <f t="shared" si="12"/>
        <v>16.913999999999987</v>
      </c>
      <c r="AU23" s="6"/>
      <c r="AV23" s="2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39071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39071</v>
      </c>
      <c r="AD24" s="35">
        <f t="shared" si="0"/>
        <v>39071</v>
      </c>
      <c r="AE24" s="52">
        <f t="shared" si="1"/>
        <v>1074.4525000000001</v>
      </c>
      <c r="AF24" s="52">
        <f t="shared" si="2"/>
        <v>371.17449999999997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1074.4525000000001</v>
      </c>
      <c r="AP24" s="53"/>
      <c r="AQ24" s="53">
        <v>207</v>
      </c>
      <c r="AR24" s="198">
        <f t="shared" si="10"/>
        <v>37789.547500000001</v>
      </c>
      <c r="AS24" s="161">
        <f t="shared" si="11"/>
        <v>371.17449999999997</v>
      </c>
      <c r="AT24" s="161">
        <f t="shared" si="12"/>
        <v>164.17449999999997</v>
      </c>
      <c r="AU24" s="6"/>
      <c r="AV24" s="2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14190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14190</v>
      </c>
      <c r="AD25" s="35">
        <f t="shared" si="0"/>
        <v>14190</v>
      </c>
      <c r="AE25" s="52">
        <f t="shared" si="1"/>
        <v>390.22500000000002</v>
      </c>
      <c r="AF25" s="52">
        <f t="shared" si="2"/>
        <v>134.80500000000001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390.22500000000002</v>
      </c>
      <c r="AP25" s="53"/>
      <c r="AQ25" s="53">
        <v>100</v>
      </c>
      <c r="AR25" s="198">
        <f t="shared" si="10"/>
        <v>13699.775</v>
      </c>
      <c r="AS25" s="161">
        <f t="shared" si="11"/>
        <v>134.80500000000001</v>
      </c>
      <c r="AT25" s="161">
        <f t="shared" si="12"/>
        <v>34.805000000000007</v>
      </c>
      <c r="AU25" s="6"/>
      <c r="AV25" s="2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20766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20766</v>
      </c>
      <c r="AD26" s="35">
        <f t="shared" si="0"/>
        <v>20766</v>
      </c>
      <c r="AE26" s="52">
        <f t="shared" si="1"/>
        <v>571.06500000000005</v>
      </c>
      <c r="AF26" s="52">
        <f t="shared" si="2"/>
        <v>197.27699999999999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571.06500000000005</v>
      </c>
      <c r="AP26" s="53"/>
      <c r="AQ26" s="53">
        <v>105</v>
      </c>
      <c r="AR26" s="198">
        <f t="shared" si="10"/>
        <v>20089.935000000001</v>
      </c>
      <c r="AS26" s="161">
        <f t="shared" si="11"/>
        <v>197.27699999999999</v>
      </c>
      <c r="AT26" s="161">
        <f t="shared" si="12"/>
        <v>92.276999999999987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10382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10382</v>
      </c>
      <c r="AD27" s="35">
        <f t="shared" si="0"/>
        <v>10382</v>
      </c>
      <c r="AE27" s="52">
        <f t="shared" si="1"/>
        <v>285.505</v>
      </c>
      <c r="AF27" s="52">
        <f t="shared" si="2"/>
        <v>98.628999999999991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285.505</v>
      </c>
      <c r="AP27" s="53"/>
      <c r="AQ27" s="53">
        <v>100</v>
      </c>
      <c r="AR27" s="198">
        <f t="shared" si="10"/>
        <v>9996.4950000000008</v>
      </c>
      <c r="AS27" s="161">
        <f t="shared" si="11"/>
        <v>98.628999999999991</v>
      </c>
      <c r="AT27" s="161">
        <f t="shared" si="12"/>
        <v>-1.3710000000000093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400402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15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148">
        <f t="shared" si="14"/>
        <v>0</v>
      </c>
      <c r="AC28" s="141">
        <f t="shared" si="14"/>
        <v>404177</v>
      </c>
      <c r="AD28" s="141">
        <f t="shared" si="14"/>
        <v>400402</v>
      </c>
      <c r="AE28" s="141">
        <f t="shared" si="14"/>
        <v>11011.055</v>
      </c>
      <c r="AF28" s="141">
        <f t="shared" si="14"/>
        <v>3803.819</v>
      </c>
      <c r="AG28" s="141">
        <f t="shared" si="14"/>
        <v>0</v>
      </c>
      <c r="AH28" s="141">
        <f t="shared" si="14"/>
        <v>0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11011.055</v>
      </c>
      <c r="AP28" s="141">
        <f t="shared" si="14"/>
        <v>0</v>
      </c>
      <c r="AQ28" s="141">
        <f t="shared" si="14"/>
        <v>3186</v>
      </c>
      <c r="AR28" s="141">
        <f t="shared" si="14"/>
        <v>389979.94500000001</v>
      </c>
      <c r="AS28" s="141">
        <f t="shared" si="14"/>
        <v>3803.819</v>
      </c>
      <c r="AT28" s="141">
        <f t="shared" si="14"/>
        <v>617.81900000000007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747655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507</v>
      </c>
      <c r="AB29" s="149">
        <f t="shared" si="15"/>
        <v>0</v>
      </c>
      <c r="AC29" s="256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289" priority="26" stopIfTrue="1" operator="greaterThan">
      <formula>0</formula>
    </cfRule>
  </conditionalFormatting>
  <conditionalFormatting sqref="AQ31">
    <cfRule type="cellIs" dxfId="288" priority="24" operator="greaterThan">
      <formula>$AQ$7:$AQ$18&lt;100</formula>
    </cfRule>
    <cfRule type="cellIs" dxfId="287" priority="25" operator="greaterThan">
      <formula>100</formula>
    </cfRule>
  </conditionalFormatting>
  <conditionalFormatting sqref="D29:J29 Q29:AB29 Q28:AA28 K4:P29">
    <cfRule type="cellIs" dxfId="286" priority="23" operator="equal">
      <formula>212030016606640</formula>
    </cfRule>
  </conditionalFormatting>
  <conditionalFormatting sqref="D29:J29 L29:AB29 L28:AA28 K4:K29">
    <cfRule type="cellIs" dxfId="285" priority="21" operator="equal">
      <formula>$K$4</formula>
    </cfRule>
    <cfRule type="cellIs" dxfId="284" priority="22" operator="equal">
      <formula>2120</formula>
    </cfRule>
  </conditionalFormatting>
  <conditionalFormatting sqref="D29:L29 M4:N29">
    <cfRule type="cellIs" dxfId="283" priority="19" operator="equal">
      <formula>$M$4</formula>
    </cfRule>
    <cfRule type="cellIs" dxfId="282" priority="20" operator="equal">
      <formula>300</formula>
    </cfRule>
  </conditionalFormatting>
  <conditionalFormatting sqref="O4:O29">
    <cfRule type="cellIs" dxfId="281" priority="17" operator="equal">
      <formula>$O$4</formula>
    </cfRule>
    <cfRule type="cellIs" dxfId="280" priority="18" operator="equal">
      <formula>1660</formula>
    </cfRule>
  </conditionalFormatting>
  <conditionalFormatting sqref="P4:P29">
    <cfRule type="cellIs" dxfId="279" priority="15" operator="equal">
      <formula>$P$4</formula>
    </cfRule>
    <cfRule type="cellIs" dxfId="278" priority="16" operator="equal">
      <formula>6640</formula>
    </cfRule>
  </conditionalFormatting>
  <conditionalFormatting sqref="AT6:AT28">
    <cfRule type="cellIs" dxfId="277" priority="14" operator="lessThan">
      <formula>0</formula>
    </cfRule>
  </conditionalFormatting>
  <conditionalFormatting sqref="AT7:AT18">
    <cfRule type="cellIs" dxfId="276" priority="11" operator="lessThan">
      <formula>0</formula>
    </cfRule>
    <cfRule type="cellIs" dxfId="275" priority="12" operator="lessThan">
      <formula>0</formula>
    </cfRule>
    <cfRule type="cellIs" dxfId="274" priority="13" operator="lessThan">
      <formula>0</formula>
    </cfRule>
  </conditionalFormatting>
  <conditionalFormatting sqref="L28:AA28 K4:K28">
    <cfRule type="cellIs" dxfId="273" priority="10" operator="equal">
      <formula>$K$4</formula>
    </cfRule>
  </conditionalFormatting>
  <conditionalFormatting sqref="D28:D29 D6:D22 D24:D26 D4:AA4">
    <cfRule type="cellIs" dxfId="272" priority="9" operator="equal">
      <formula>$D$4</formula>
    </cfRule>
  </conditionalFormatting>
  <conditionalFormatting sqref="S4:S29">
    <cfRule type="cellIs" dxfId="271" priority="8" operator="equal">
      <formula>$S$4</formula>
    </cfRule>
  </conditionalFormatting>
  <conditionalFormatting sqref="Z4:Z29">
    <cfRule type="cellIs" dxfId="270" priority="7" operator="equal">
      <formula>$Z$4</formula>
    </cfRule>
  </conditionalFormatting>
  <conditionalFormatting sqref="AA4:AA29">
    <cfRule type="cellIs" dxfId="269" priority="6" operator="equal">
      <formula>$AA$4</formula>
    </cfRule>
  </conditionalFormatting>
  <conditionalFormatting sqref="AB4:AB29">
    <cfRule type="cellIs" dxfId="268" priority="5" operator="equal">
      <formula>$AB$4</formula>
    </cfRule>
  </conditionalFormatting>
  <conditionalFormatting sqref="AT7:AT28">
    <cfRule type="cellIs" dxfId="267" priority="2" operator="lessThan">
      <formula>0</formula>
    </cfRule>
    <cfRule type="cellIs" dxfId="266" priority="3" operator="lessThan">
      <formula>0</formula>
    </cfRule>
    <cfRule type="cellIs" dxfId="265" priority="4" operator="lessThan">
      <formula>0</formula>
    </cfRule>
  </conditionalFormatting>
  <conditionalFormatting sqref="D5:AA5">
    <cfRule type="cellIs" dxfId="264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P31" sqref="P31:S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92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4"/>
      <c r="AD3" s="254"/>
      <c r="AE3" s="254"/>
      <c r="AF3" s="254"/>
      <c r="AG3" s="254"/>
      <c r="AH3" s="254"/>
      <c r="AI3" s="254"/>
      <c r="AJ3" s="254"/>
      <c r="AK3" s="254"/>
      <c r="AL3" s="254"/>
      <c r="AM3" s="254"/>
      <c r="AN3" s="254"/>
      <c r="AO3" s="254"/>
      <c r="AP3" s="254"/>
      <c r="AQ3" s="254"/>
      <c r="AR3" s="254"/>
      <c r="AS3" s="254"/>
      <c r="AT3" s="254"/>
    </row>
    <row r="4" spans="1:56">
      <c r="A4" s="241" t="s">
        <v>1</v>
      </c>
      <c r="B4" s="241"/>
      <c r="C4" s="123"/>
      <c r="D4" s="167">
        <f>'20'!D29</f>
        <v>747655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460</v>
      </c>
      <c r="L4" s="167">
        <f>'20'!L29</f>
        <v>0</v>
      </c>
      <c r="M4" s="167">
        <f>'20'!M29</f>
        <v>3910</v>
      </c>
      <c r="N4" s="167">
        <f>'20'!N29</f>
        <v>0</v>
      </c>
      <c r="O4" s="167">
        <f>'20'!O29</f>
        <v>720</v>
      </c>
      <c r="P4" s="167">
        <f>'20'!P29</f>
        <v>1600</v>
      </c>
      <c r="Q4" s="167">
        <f>'20'!Q29</f>
        <v>0</v>
      </c>
      <c r="R4" s="167">
        <f>'20'!R29</f>
        <v>0</v>
      </c>
      <c r="S4" s="167">
        <f>'20'!S29</f>
        <v>1610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671</v>
      </c>
      <c r="AA4" s="167">
        <f>'20'!AA29</f>
        <v>507</v>
      </c>
      <c r="AB4" s="143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8186</v>
      </c>
      <c r="E7" s="37"/>
      <c r="F7" s="36"/>
      <c r="G7" s="37"/>
      <c r="H7" s="37"/>
      <c r="I7" s="37"/>
      <c r="J7" s="37"/>
      <c r="K7" s="37"/>
      <c r="L7" s="37"/>
      <c r="M7" s="37">
        <v>100</v>
      </c>
      <c r="N7" s="37"/>
      <c r="O7" s="37"/>
      <c r="P7" s="37">
        <v>300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11886</v>
      </c>
      <c r="AD7" s="35">
        <f t="shared" ref="AD7:AD27" si="0">D7*1</f>
        <v>8186</v>
      </c>
      <c r="AE7" s="52">
        <f t="shared" ref="AE7:AE27" si="1">D7*2.75%</f>
        <v>225.11500000000001</v>
      </c>
      <c r="AF7" s="52">
        <f t="shared" ref="AF7:AF27" si="2">AD7*0.95%</f>
        <v>77.766999999999996</v>
      </c>
      <c r="AG7" s="52">
        <f>SUM(E7*999+F7*499+G7*75+H7*50+I7*30+K7*20+L7*19+M7*10+P7*9+N7*10+J7*29+R7*4+Q7*5+O7*9)*2.8%</f>
        <v>103.6</v>
      </c>
      <c r="AH7" s="52">
        <f t="shared" ref="AH7:AH27" si="3">SUM(E7*999+F7*499+G7*75+H7*50+I7*30+J7*29+K7*20+L7*19+M7*10+N7*10+O7*9+P7*9+Q7*5+R7*4)*0.95%</f>
        <v>35.15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236.11500000000001</v>
      </c>
      <c r="AP7" s="53"/>
      <c r="AQ7" s="53">
        <v>78</v>
      </c>
      <c r="AR7" s="198">
        <f>AC7-AE7-AG7-AJ7-AK7-AL7-AM7-AN7-AP7-AQ7</f>
        <v>11479.285</v>
      </c>
      <c r="AS7" s="161">
        <f t="shared" ref="AS7:AS19" si="4">AF7+AH7+AI7</f>
        <v>112.917</v>
      </c>
      <c r="AT7" s="163">
        <f t="shared" ref="AT7:AT19" si="5">AS7-AQ7-AN7</f>
        <v>34.917000000000002</v>
      </c>
      <c r="AU7" s="103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1234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2224</v>
      </c>
      <c r="AD8" s="35">
        <f t="shared" si="0"/>
        <v>1234</v>
      </c>
      <c r="AE8" s="52">
        <f t="shared" si="1"/>
        <v>33.935000000000002</v>
      </c>
      <c r="AF8" s="52">
        <f t="shared" si="2"/>
        <v>11.722999999999999</v>
      </c>
      <c r="AG8" s="52">
        <f t="shared" ref="AG8:AG27" si="7">SUM(E8*999+F8*499+G8*75+H8*50+I8*30+K8*20+L8*19+M8*10+P8*9+N8*10+J8*29+R8*4+Q8*5+O8*9)*2.75%</f>
        <v>27.225000000000001</v>
      </c>
      <c r="AH8" s="52">
        <f t="shared" si="3"/>
        <v>9.4049999999999994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36.96</v>
      </c>
      <c r="AP8" s="53"/>
      <c r="AQ8" s="53">
        <v>13</v>
      </c>
      <c r="AR8" s="198">
        <f>AC8-AE8-AG8-AJ8-AK8-AL8-AM8-AN8-AP8-AQ8</f>
        <v>2149.84</v>
      </c>
      <c r="AS8" s="161">
        <f t="shared" si="4"/>
        <v>21.128</v>
      </c>
      <c r="AT8" s="163">
        <f t="shared" si="5"/>
        <v>8.1280000000000001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11010</v>
      </c>
      <c r="E9" s="51"/>
      <c r="F9" s="50"/>
      <c r="G9" s="51"/>
      <c r="H9" s="51"/>
      <c r="I9" s="51"/>
      <c r="J9" s="51"/>
      <c r="K9" s="51">
        <v>30</v>
      </c>
      <c r="L9" s="51"/>
      <c r="M9" s="51">
        <v>20</v>
      </c>
      <c r="N9" s="51"/>
      <c r="O9" s="51"/>
      <c r="P9" s="51">
        <v>80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>
        <v>3</v>
      </c>
      <c r="AB9" s="147"/>
      <c r="AC9" s="160">
        <f t="shared" si="6"/>
        <v>13076</v>
      </c>
      <c r="AD9" s="35">
        <f t="shared" si="0"/>
        <v>11010</v>
      </c>
      <c r="AE9" s="52">
        <f t="shared" si="1"/>
        <v>302.77499999999998</v>
      </c>
      <c r="AF9" s="52">
        <f t="shared" si="2"/>
        <v>104.595</v>
      </c>
      <c r="AG9" s="52">
        <f t="shared" si="7"/>
        <v>41.8</v>
      </c>
      <c r="AH9" s="52">
        <f t="shared" si="3"/>
        <v>14.44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306.35000000000002</v>
      </c>
      <c r="AP9" s="53"/>
      <c r="AQ9" s="53">
        <v>111</v>
      </c>
      <c r="AR9" s="198">
        <f t="shared" ref="AR9:AR27" si="10">AC9-AE9-AG9-AJ9-AK9-AL9-AM9-AN9-AP9-AQ9</f>
        <v>12620.425000000001</v>
      </c>
      <c r="AS9" s="161">
        <f t="shared" si="4"/>
        <v>119.035</v>
      </c>
      <c r="AT9" s="163">
        <f t="shared" si="5"/>
        <v>8.0349999999999966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3038</v>
      </c>
      <c r="E10" s="51"/>
      <c r="F10" s="50"/>
      <c r="G10" s="51"/>
      <c r="H10" s="51"/>
      <c r="I10" s="51"/>
      <c r="J10" s="51"/>
      <c r="K10" s="51"/>
      <c r="L10" s="51"/>
      <c r="M10" s="51">
        <v>100</v>
      </c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4038</v>
      </c>
      <c r="AD10" s="35">
        <f>D10*1</f>
        <v>3038</v>
      </c>
      <c r="AE10" s="52">
        <f>D10*2.75%</f>
        <v>83.545000000000002</v>
      </c>
      <c r="AF10" s="52">
        <f>AD10*0.95%</f>
        <v>28.861000000000001</v>
      </c>
      <c r="AG10" s="52">
        <f t="shared" si="7"/>
        <v>27.5</v>
      </c>
      <c r="AH10" s="52">
        <f t="shared" si="3"/>
        <v>9.5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86.295000000000002</v>
      </c>
      <c r="AP10" s="53"/>
      <c r="AQ10" s="53">
        <v>27</v>
      </c>
      <c r="AR10" s="198">
        <f t="shared" si="10"/>
        <v>3899.9549999999999</v>
      </c>
      <c r="AS10" s="161">
        <f>AF10+AH10+AI10</f>
        <v>38.361000000000004</v>
      </c>
      <c r="AT10" s="163">
        <f>AS10-AQ10-AN10</f>
        <v>11.361000000000004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4016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4016</v>
      </c>
      <c r="AD11" s="35">
        <f t="shared" si="0"/>
        <v>4016</v>
      </c>
      <c r="AE11" s="52">
        <f t="shared" si="1"/>
        <v>110.44</v>
      </c>
      <c r="AF11" s="52">
        <f t="shared" si="2"/>
        <v>38.152000000000001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110.44</v>
      </c>
      <c r="AP11" s="53"/>
      <c r="AQ11" s="53">
        <v>30</v>
      </c>
      <c r="AR11" s="198">
        <f t="shared" si="10"/>
        <v>3875.56</v>
      </c>
      <c r="AS11" s="161">
        <f t="shared" si="4"/>
        <v>38.152000000000001</v>
      </c>
      <c r="AT11" s="163">
        <f t="shared" si="5"/>
        <v>8.152000000000001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3429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3429</v>
      </c>
      <c r="AD12" s="35">
        <f>D12*1</f>
        <v>3429</v>
      </c>
      <c r="AE12" s="52">
        <f>D12*2.75%</f>
        <v>94.297499999999999</v>
      </c>
      <c r="AF12" s="52">
        <f>AD12*0.95%</f>
        <v>32.575499999999998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94.297499999999999</v>
      </c>
      <c r="AP12" s="53"/>
      <c r="AQ12" s="53">
        <v>15</v>
      </c>
      <c r="AR12" s="198">
        <f t="shared" si="10"/>
        <v>3319.7024999999999</v>
      </c>
      <c r="AS12" s="161">
        <f>AF12+AH12+AI12</f>
        <v>32.575499999999998</v>
      </c>
      <c r="AT12" s="163">
        <f>AS12-AQ12-AN12</f>
        <v>17.575499999999998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4592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4592</v>
      </c>
      <c r="AD13" s="35">
        <f t="shared" si="0"/>
        <v>4592</v>
      </c>
      <c r="AE13" s="52">
        <f t="shared" si="1"/>
        <v>126.28</v>
      </c>
      <c r="AF13" s="52">
        <f t="shared" si="2"/>
        <v>43.624000000000002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126.28</v>
      </c>
      <c r="AP13" s="53"/>
      <c r="AQ13" s="53">
        <v>41</v>
      </c>
      <c r="AR13" s="198">
        <f t="shared" si="10"/>
        <v>4424.72</v>
      </c>
      <c r="AS13" s="161">
        <f t="shared" si="4"/>
        <v>43.624000000000002</v>
      </c>
      <c r="AT13" s="163">
        <f>AS13-AQ13-AN13</f>
        <v>2.6240000000000023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8074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3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8620</v>
      </c>
      <c r="AD14" s="35">
        <f t="shared" si="0"/>
        <v>8074</v>
      </c>
      <c r="AE14" s="52">
        <f t="shared" si="1"/>
        <v>222.035</v>
      </c>
      <c r="AF14" s="52">
        <f t="shared" si="2"/>
        <v>76.703000000000003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222.035</v>
      </c>
      <c r="AP14" s="53"/>
      <c r="AQ14" s="53">
        <v>73</v>
      </c>
      <c r="AR14" s="198">
        <f>AC14-AE14-AG14-AJ14-AK14-AL14-AM14-AN14-AP14-AQ14</f>
        <v>8324.9650000000001</v>
      </c>
      <c r="AS14" s="161">
        <f t="shared" si="4"/>
        <v>76.703000000000003</v>
      </c>
      <c r="AT14" s="164">
        <f t="shared" si="5"/>
        <v>3.703000000000003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8634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8634</v>
      </c>
      <c r="AD15" s="35">
        <f t="shared" si="0"/>
        <v>8634</v>
      </c>
      <c r="AE15" s="52">
        <f t="shared" si="1"/>
        <v>237.435</v>
      </c>
      <c r="AF15" s="52">
        <f t="shared" si="2"/>
        <v>82.022999999999996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237.435</v>
      </c>
      <c r="AP15" s="53"/>
      <c r="AQ15" s="53">
        <v>80</v>
      </c>
      <c r="AR15" s="198">
        <f t="shared" si="10"/>
        <v>8316.5650000000005</v>
      </c>
      <c r="AS15" s="161">
        <f>AF15+AH15+AI15</f>
        <v>82.022999999999996</v>
      </c>
      <c r="AT15" s="163">
        <f>AS15-AQ15-AN15</f>
        <v>2.0229999999999961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11967</v>
      </c>
      <c r="E16" s="51"/>
      <c r="F16" s="50"/>
      <c r="G16" s="51"/>
      <c r="H16" s="51"/>
      <c r="I16" s="51"/>
      <c r="J16" s="51"/>
      <c r="K16" s="51"/>
      <c r="L16" s="51"/>
      <c r="M16" s="51">
        <v>60</v>
      </c>
      <c r="N16" s="51"/>
      <c r="O16" s="51"/>
      <c r="P16" s="51">
        <v>40</v>
      </c>
      <c r="Q16" s="35"/>
      <c r="R16" s="35"/>
      <c r="S16" s="35">
        <v>20</v>
      </c>
      <c r="T16" s="35"/>
      <c r="U16" s="35"/>
      <c r="V16" s="35"/>
      <c r="W16" s="35"/>
      <c r="X16" s="35"/>
      <c r="Y16" s="35"/>
      <c r="Z16" s="35">
        <v>5</v>
      </c>
      <c r="AA16" s="35">
        <v>5</v>
      </c>
      <c r="AB16" s="147"/>
      <c r="AC16" s="160">
        <f t="shared" si="6"/>
        <v>18612</v>
      </c>
      <c r="AD16" s="35">
        <f t="shared" si="0"/>
        <v>11967</v>
      </c>
      <c r="AE16" s="52">
        <f t="shared" si="1"/>
        <v>329.09250000000003</v>
      </c>
      <c r="AF16" s="52">
        <f t="shared" si="2"/>
        <v>113.6865</v>
      </c>
      <c r="AG16" s="52">
        <f t="shared" si="7"/>
        <v>26.4</v>
      </c>
      <c r="AH16" s="52">
        <f t="shared" si="3"/>
        <v>9.1199999999999992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331.84250000000003</v>
      </c>
      <c r="AP16" s="53"/>
      <c r="AQ16" s="53">
        <v>428</v>
      </c>
      <c r="AR16" s="198">
        <f>AC16-AE16-AG16-AJ16-AK16-AL16-AM16-AN16-AP16-AQ16</f>
        <v>17828.5075</v>
      </c>
      <c r="AS16" s="161">
        <f t="shared" si="4"/>
        <v>122.8065</v>
      </c>
      <c r="AT16" s="163">
        <f t="shared" si="5"/>
        <v>-305.19349999999997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4934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>
        <v>50</v>
      </c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7294</v>
      </c>
      <c r="AD17" s="35">
        <f>D17*1</f>
        <v>4934</v>
      </c>
      <c r="AE17" s="52">
        <f>D17*2.75%</f>
        <v>135.685</v>
      </c>
      <c r="AF17" s="52">
        <f>AD17*0.95%</f>
        <v>46.872999999999998</v>
      </c>
      <c r="AG17" s="52">
        <f t="shared" si="7"/>
        <v>39.875</v>
      </c>
      <c r="AH17" s="52">
        <f t="shared" si="3"/>
        <v>13.775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139.81</v>
      </c>
      <c r="AP17" s="53"/>
      <c r="AQ17" s="53">
        <v>60</v>
      </c>
      <c r="AR17" s="198">
        <f>AC17-AE17-AG17-AJ17-AK17-AL17-AM17-AN17-AP17-AQ17</f>
        <v>7058.44</v>
      </c>
      <c r="AS17" s="161">
        <f>AF17+AH17+AI17</f>
        <v>60.647999999999996</v>
      </c>
      <c r="AT17" s="163">
        <f>AS17-AQ17-AN17</f>
        <v>0.64799999999999613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10723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10823</v>
      </c>
      <c r="AD18" s="35">
        <f>D18*1</f>
        <v>10723</v>
      </c>
      <c r="AE18" s="52">
        <f>D18*2.75%</f>
        <v>294.88249999999999</v>
      </c>
      <c r="AF18" s="52">
        <f>AD18*0.95%</f>
        <v>101.8685</v>
      </c>
      <c r="AG18" s="52">
        <f t="shared" si="7"/>
        <v>2.75</v>
      </c>
      <c r="AH18" s="52">
        <f t="shared" si="3"/>
        <v>0.95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295.15750000000003</v>
      </c>
      <c r="AP18" s="53"/>
      <c r="AQ18" s="53">
        <v>150</v>
      </c>
      <c r="AR18" s="198">
        <f t="shared" si="10"/>
        <v>10375.3675</v>
      </c>
      <c r="AS18" s="161">
        <f>AF18+AH18+AI18</f>
        <v>102.8185</v>
      </c>
      <c r="AT18" s="163">
        <f>AS18-AQ18-AN18</f>
        <v>-47.1815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9766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9766</v>
      </c>
      <c r="AD19" s="35">
        <f t="shared" si="0"/>
        <v>9766</v>
      </c>
      <c r="AE19" s="52">
        <f t="shared" si="1"/>
        <v>268.565</v>
      </c>
      <c r="AF19" s="52">
        <f t="shared" si="2"/>
        <v>92.777000000000001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268.565</v>
      </c>
      <c r="AP19" s="53"/>
      <c r="AQ19" s="53">
        <v>157</v>
      </c>
      <c r="AR19" s="223">
        <f>AC19-AE19-AG19-AJ19-AK19-AL19-AM19-AN19-AP19-AQ19</f>
        <v>9340.4349999999995</v>
      </c>
      <c r="AS19" s="161">
        <f t="shared" si="4"/>
        <v>92.777000000000001</v>
      </c>
      <c r="AT19" s="161">
        <f t="shared" si="5"/>
        <v>-64.222999999999999</v>
      </c>
      <c r="AU19" s="6"/>
      <c r="AV19" s="22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3904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3904</v>
      </c>
      <c r="AD20" s="35">
        <f t="shared" si="0"/>
        <v>3904</v>
      </c>
      <c r="AE20" s="52">
        <f t="shared" si="1"/>
        <v>107.36</v>
      </c>
      <c r="AF20" s="52">
        <f t="shared" si="2"/>
        <v>37.088000000000001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107.36</v>
      </c>
      <c r="AP20" s="53"/>
      <c r="AQ20" s="53">
        <v>37</v>
      </c>
      <c r="AR20" s="223">
        <f>AC20-AE20-AG20-AJ20-AK20-AL20-AM20-AN20-AP20-AQ20</f>
        <v>3759.64</v>
      </c>
      <c r="AS20" s="161">
        <f>AF20+AH20+AI20</f>
        <v>37.088000000000001</v>
      </c>
      <c r="AT20" s="161">
        <f>AS20-AQ20-AN20</f>
        <v>8.8000000000000966E-2</v>
      </c>
      <c r="AU20" s="6"/>
      <c r="AV20" s="22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2128</v>
      </c>
      <c r="E21" s="51"/>
      <c r="F21" s="50"/>
      <c r="G21" s="51"/>
      <c r="H21" s="51"/>
      <c r="I21" s="51"/>
      <c r="J21" s="51"/>
      <c r="K21" s="51"/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2328</v>
      </c>
      <c r="AD21" s="35">
        <f t="shared" si="0"/>
        <v>2128</v>
      </c>
      <c r="AE21" s="52">
        <f t="shared" si="1"/>
        <v>58.52</v>
      </c>
      <c r="AF21" s="52">
        <f t="shared" si="2"/>
        <v>20.216000000000001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59.07</v>
      </c>
      <c r="AP21" s="53"/>
      <c r="AQ21" s="53">
        <v>19</v>
      </c>
      <c r="AR21" s="198">
        <f t="shared" si="10"/>
        <v>2244.98</v>
      </c>
      <c r="AS21" s="161">
        <f t="shared" ref="AS21:AS27" si="11">AF21+AH21+AI21</f>
        <v>22.116</v>
      </c>
      <c r="AT21" s="161">
        <f t="shared" ref="AT21:AT27" si="12">AS21-AQ21-AN21</f>
        <v>3.1159999999999997</v>
      </c>
      <c r="AU21" s="6"/>
      <c r="AV21" s="22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3084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3084</v>
      </c>
      <c r="AD22" s="35">
        <f t="shared" si="0"/>
        <v>3084</v>
      </c>
      <c r="AE22" s="52">
        <f t="shared" si="1"/>
        <v>84.81</v>
      </c>
      <c r="AF22" s="52">
        <f t="shared" si="2"/>
        <v>29.297999999999998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84.81</v>
      </c>
      <c r="AP22" s="53"/>
      <c r="AQ22" s="53"/>
      <c r="AR22" s="198">
        <f>AC22-AE22-AG22-AJ22-AK22-AL22-AM22-AN22-AP22-AQ22</f>
        <v>2999.19</v>
      </c>
      <c r="AS22" s="161">
        <f>AF22+AH22+AI22</f>
        <v>29.297999999999998</v>
      </c>
      <c r="AT22" s="161">
        <f>AS22-AQ22-AN22</f>
        <v>29.297999999999998</v>
      </c>
      <c r="AU22" s="6"/>
      <c r="AV22" s="22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3509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3509</v>
      </c>
      <c r="AD23" s="35">
        <f t="shared" si="0"/>
        <v>3509</v>
      </c>
      <c r="AE23" s="52">
        <f t="shared" si="1"/>
        <v>96.497500000000002</v>
      </c>
      <c r="AF23" s="52">
        <f t="shared" si="2"/>
        <v>33.335499999999996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96.497500000000002</v>
      </c>
      <c r="AP23" s="53"/>
      <c r="AQ23" s="53">
        <v>30</v>
      </c>
      <c r="AR23" s="198">
        <f>AC23-AE23-AG23-AJ23-AK23-AL23-AM23-AN23-AP23-AQ23</f>
        <v>3382.5025000000001</v>
      </c>
      <c r="AS23" s="161">
        <f t="shared" si="11"/>
        <v>33.335499999999996</v>
      </c>
      <c r="AT23" s="161">
        <f t="shared" si="12"/>
        <v>3.3354999999999961</v>
      </c>
      <c r="AU23" s="6"/>
      <c r="AV23" s="22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4112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4112</v>
      </c>
      <c r="AD24" s="35">
        <f t="shared" si="0"/>
        <v>4112</v>
      </c>
      <c r="AE24" s="52">
        <f t="shared" si="1"/>
        <v>113.08</v>
      </c>
      <c r="AF24" s="52">
        <f t="shared" si="2"/>
        <v>39.064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113.08</v>
      </c>
      <c r="AP24" s="53"/>
      <c r="AQ24" s="53"/>
      <c r="AR24" s="198">
        <f t="shared" si="10"/>
        <v>3998.92</v>
      </c>
      <c r="AS24" s="161">
        <f t="shared" si="11"/>
        <v>39.064</v>
      </c>
      <c r="AT24" s="161">
        <f t="shared" si="12"/>
        <v>39.064</v>
      </c>
      <c r="AU24" s="6"/>
      <c r="AV24" s="22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3291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3291</v>
      </c>
      <c r="AD25" s="35">
        <f t="shared" si="0"/>
        <v>3291</v>
      </c>
      <c r="AE25" s="52">
        <f t="shared" si="1"/>
        <v>90.502499999999998</v>
      </c>
      <c r="AF25" s="52">
        <f t="shared" si="2"/>
        <v>31.264499999999998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90.502499999999998</v>
      </c>
      <c r="AP25" s="53"/>
      <c r="AQ25" s="53">
        <v>30</v>
      </c>
      <c r="AR25" s="198">
        <f t="shared" si="10"/>
        <v>3170.4974999999999</v>
      </c>
      <c r="AS25" s="161">
        <f t="shared" si="11"/>
        <v>31.264499999999998</v>
      </c>
      <c r="AT25" s="161">
        <f t="shared" si="12"/>
        <v>1.2644999999999982</v>
      </c>
      <c r="AU25" s="6"/>
      <c r="AV25" s="22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3205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50</v>
      </c>
      <c r="Q26" s="35"/>
      <c r="R26" s="35"/>
      <c r="S26" s="35">
        <v>3</v>
      </c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4728</v>
      </c>
      <c r="AD26" s="35">
        <f t="shared" si="0"/>
        <v>3205</v>
      </c>
      <c r="AE26" s="52">
        <f t="shared" si="1"/>
        <v>88.137500000000003</v>
      </c>
      <c r="AF26" s="52">
        <f t="shared" si="2"/>
        <v>30.447499999999998</v>
      </c>
      <c r="AG26" s="52">
        <f t="shared" si="7"/>
        <v>26.125</v>
      </c>
      <c r="AH26" s="52">
        <f t="shared" si="3"/>
        <v>9.0250000000000004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90.887500000000003</v>
      </c>
      <c r="AP26" s="53"/>
      <c r="AQ26" s="53">
        <v>34</v>
      </c>
      <c r="AR26" s="198">
        <f t="shared" si="10"/>
        <v>4579.7375000000002</v>
      </c>
      <c r="AS26" s="161">
        <f t="shared" si="11"/>
        <v>39.472499999999997</v>
      </c>
      <c r="AT26" s="161">
        <f t="shared" si="12"/>
        <v>5.4724999999999966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6784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6784</v>
      </c>
      <c r="AD27" s="35">
        <f t="shared" si="0"/>
        <v>6784</v>
      </c>
      <c r="AE27" s="52">
        <f t="shared" si="1"/>
        <v>186.56</v>
      </c>
      <c r="AF27" s="52">
        <f t="shared" si="2"/>
        <v>64.447999999999993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186.56</v>
      </c>
      <c r="AP27" s="53"/>
      <c r="AQ27" s="53">
        <v>100</v>
      </c>
      <c r="AR27" s="198">
        <f t="shared" si="10"/>
        <v>6497.44</v>
      </c>
      <c r="AS27" s="161">
        <f t="shared" si="11"/>
        <v>64.447999999999993</v>
      </c>
      <c r="AT27" s="161">
        <f t="shared" si="12"/>
        <v>-35.552000000000007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226">
        <f t="shared" ref="D28:K28" si="13">SUM(D7:D27)</f>
        <v>119620</v>
      </c>
      <c r="E28" s="226">
        <f t="shared" si="13"/>
        <v>0</v>
      </c>
      <c r="F28" s="226">
        <f t="shared" si="13"/>
        <v>0</v>
      </c>
      <c r="G28" s="226">
        <f t="shared" si="13"/>
        <v>0</v>
      </c>
      <c r="H28" s="226">
        <f t="shared" si="13"/>
        <v>0</v>
      </c>
      <c r="I28" s="226">
        <f t="shared" si="13"/>
        <v>0</v>
      </c>
      <c r="J28" s="226">
        <f t="shared" si="13"/>
        <v>0</v>
      </c>
      <c r="K28" s="226">
        <f t="shared" si="13"/>
        <v>30</v>
      </c>
      <c r="L28" s="226">
        <f t="shared" ref="L28:AT28" si="14">SUM(L7:L27)</f>
        <v>0</v>
      </c>
      <c r="M28" s="226">
        <f t="shared" si="14"/>
        <v>460</v>
      </c>
      <c r="N28" s="226">
        <f t="shared" si="14"/>
        <v>0</v>
      </c>
      <c r="O28" s="226">
        <f t="shared" si="14"/>
        <v>50</v>
      </c>
      <c r="P28" s="226">
        <f t="shared" si="14"/>
        <v>580</v>
      </c>
      <c r="Q28" s="226">
        <f t="shared" si="14"/>
        <v>0</v>
      </c>
      <c r="R28" s="226">
        <f t="shared" si="14"/>
        <v>0</v>
      </c>
      <c r="S28" s="226">
        <f t="shared" si="14"/>
        <v>23</v>
      </c>
      <c r="T28" s="226">
        <f t="shared" si="14"/>
        <v>0</v>
      </c>
      <c r="U28" s="226">
        <f t="shared" si="14"/>
        <v>0</v>
      </c>
      <c r="V28" s="226">
        <f t="shared" si="14"/>
        <v>0</v>
      </c>
      <c r="W28" s="226">
        <f t="shared" si="14"/>
        <v>0</v>
      </c>
      <c r="X28" s="226">
        <f t="shared" si="14"/>
        <v>0</v>
      </c>
      <c r="Y28" s="226">
        <f t="shared" si="14"/>
        <v>0</v>
      </c>
      <c r="Z28" s="226">
        <f t="shared" si="14"/>
        <v>5</v>
      </c>
      <c r="AA28" s="226">
        <f t="shared" si="14"/>
        <v>16</v>
      </c>
      <c r="AB28" s="227">
        <f t="shared" si="14"/>
        <v>0</v>
      </c>
      <c r="AC28" s="228">
        <f t="shared" si="14"/>
        <v>138750</v>
      </c>
      <c r="AD28" s="228">
        <f t="shared" si="14"/>
        <v>119620</v>
      </c>
      <c r="AE28" s="228">
        <f t="shared" si="14"/>
        <v>3289.5499999999997</v>
      </c>
      <c r="AF28" s="228">
        <f t="shared" si="14"/>
        <v>1136.3900000000003</v>
      </c>
      <c r="AG28" s="228">
        <f t="shared" si="14"/>
        <v>300.77499999999998</v>
      </c>
      <c r="AH28" s="228">
        <f t="shared" si="14"/>
        <v>103.26500000000003</v>
      </c>
      <c r="AI28" s="228">
        <f t="shared" si="14"/>
        <v>0</v>
      </c>
      <c r="AJ28" s="228">
        <f t="shared" si="14"/>
        <v>0</v>
      </c>
      <c r="AK28" s="228">
        <f t="shared" si="14"/>
        <v>0</v>
      </c>
      <c r="AL28" s="228">
        <f t="shared" si="14"/>
        <v>0</v>
      </c>
      <c r="AM28" s="228">
        <f t="shared" si="14"/>
        <v>0</v>
      </c>
      <c r="AN28" s="228">
        <f t="shared" si="14"/>
        <v>0</v>
      </c>
      <c r="AO28" s="229">
        <f t="shared" si="14"/>
        <v>3320.35</v>
      </c>
      <c r="AP28" s="228">
        <f t="shared" si="14"/>
        <v>0</v>
      </c>
      <c r="AQ28" s="228">
        <f t="shared" si="14"/>
        <v>1513</v>
      </c>
      <c r="AR28" s="228">
        <f t="shared" si="14"/>
        <v>133646.67499999999</v>
      </c>
      <c r="AS28" s="228">
        <f t="shared" si="14"/>
        <v>1239.6550000000002</v>
      </c>
      <c r="AT28" s="228">
        <f t="shared" si="14"/>
        <v>-273.34499999999997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628035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430</v>
      </c>
      <c r="L29" s="82">
        <f t="shared" si="15"/>
        <v>0</v>
      </c>
      <c r="M29" s="82">
        <f t="shared" si="15"/>
        <v>3450</v>
      </c>
      <c r="N29" s="82">
        <f t="shared" si="15"/>
        <v>0</v>
      </c>
      <c r="O29" s="82">
        <f t="shared" si="15"/>
        <v>670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1587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149">
        <f t="shared" si="15"/>
        <v>0</v>
      </c>
      <c r="AC29" s="256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-90</v>
      </c>
      <c r="N30" s="91"/>
      <c r="O30" s="91">
        <v>20</v>
      </c>
      <c r="P30" s="91">
        <v>-350</v>
      </c>
      <c r="Q30" s="90"/>
      <c r="R30" s="90"/>
      <c r="S30" s="89">
        <v>-107</v>
      </c>
      <c r="T30" s="89"/>
      <c r="U30" s="89"/>
      <c r="V30" s="89"/>
      <c r="W30" s="89"/>
      <c r="X30" s="89"/>
      <c r="Y30" s="89"/>
      <c r="Z30" s="89">
        <v>-44</v>
      </c>
      <c r="AA30" s="89">
        <v>-27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</row>
    <row r="57" spans="1:49">
      <c r="A57" s="6"/>
      <c r="B57" s="6"/>
      <c r="C57" s="6"/>
      <c r="D57" s="6"/>
      <c r="E57" s="6"/>
      <c r="AR57" s="6"/>
      <c r="AS57" s="6"/>
      <c r="AT57" s="6"/>
    </row>
    <row r="58" spans="1:49">
      <c r="A58" s="6"/>
      <c r="B58" s="6"/>
      <c r="C58" s="6"/>
      <c r="D58" s="6"/>
      <c r="E58" s="6"/>
      <c r="AR58" s="6"/>
      <c r="AS58" s="6"/>
      <c r="AT58" s="6"/>
    </row>
    <row r="59" spans="1:49">
      <c r="A59" s="6"/>
      <c r="B59" s="6"/>
      <c r="C59" s="6"/>
      <c r="D59" s="6"/>
      <c r="E59" s="6"/>
      <c r="AR59" s="6"/>
      <c r="AS59" s="6"/>
      <c r="AT59" s="6"/>
    </row>
    <row r="60" spans="1:49">
      <c r="A60" s="6"/>
      <c r="B60" s="6"/>
      <c r="C60" s="6"/>
      <c r="D60" s="6"/>
      <c r="E60" s="6"/>
      <c r="AR60" s="6"/>
      <c r="AS60" s="6"/>
      <c r="AT60" s="6"/>
    </row>
    <row r="61" spans="1:49">
      <c r="A61" s="6"/>
      <c r="B61" s="6"/>
      <c r="C61" s="6"/>
      <c r="D61" s="6"/>
      <c r="E61" s="6"/>
      <c r="AR61" s="6"/>
      <c r="AS61" s="6"/>
      <c r="AT61" s="6"/>
    </row>
    <row r="62" spans="1:49">
      <c r="A62" s="6"/>
      <c r="B62" s="6"/>
      <c r="C62" s="6"/>
      <c r="D62" s="6"/>
      <c r="E62" s="6"/>
      <c r="AR62" s="6"/>
      <c r="AS62" s="6"/>
      <c r="AT62" s="6"/>
    </row>
    <row r="63" spans="1:49">
      <c r="A63" s="6"/>
      <c r="B63" s="6"/>
      <c r="C63" s="6"/>
      <c r="D63" s="6"/>
      <c r="E63" s="6"/>
      <c r="AR63" s="6"/>
      <c r="AS63" s="6"/>
      <c r="AT63" s="6"/>
    </row>
    <row r="64" spans="1:49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263" priority="29" stopIfTrue="1" operator="greaterThan">
      <formula>0</formula>
    </cfRule>
  </conditionalFormatting>
  <conditionalFormatting sqref="AQ31">
    <cfRule type="cellIs" dxfId="262" priority="27" operator="greaterThan">
      <formula>$AQ$7:$AQ$18&lt;100</formula>
    </cfRule>
    <cfRule type="cellIs" dxfId="261" priority="28" operator="greaterThan">
      <formula>100</formula>
    </cfRule>
  </conditionalFormatting>
  <conditionalFormatting sqref="D29:AB29 K4:P27">
    <cfRule type="cellIs" dxfId="260" priority="26" operator="equal">
      <formula>212030016606640</formula>
    </cfRule>
  </conditionalFormatting>
  <conditionalFormatting sqref="D29:AB29 K4:K27">
    <cfRule type="cellIs" dxfId="259" priority="24" operator="equal">
      <formula>$K$4</formula>
    </cfRule>
    <cfRule type="cellIs" dxfId="258" priority="25" operator="equal">
      <formula>2120</formula>
    </cfRule>
  </conditionalFormatting>
  <conditionalFormatting sqref="M4:N27 D29:N29">
    <cfRule type="cellIs" dxfId="257" priority="22" operator="equal">
      <formula>$M$4</formula>
    </cfRule>
    <cfRule type="cellIs" dxfId="256" priority="23" operator="equal">
      <formula>300</formula>
    </cfRule>
  </conditionalFormatting>
  <conditionalFormatting sqref="O4:O27 O29">
    <cfRule type="cellIs" dxfId="255" priority="20" operator="equal">
      <formula>$O$4</formula>
    </cfRule>
    <cfRule type="cellIs" dxfId="254" priority="21" operator="equal">
      <formula>1660</formula>
    </cfRule>
  </conditionalFormatting>
  <conditionalFormatting sqref="P4:P27 P29">
    <cfRule type="cellIs" dxfId="253" priority="18" operator="equal">
      <formula>$P$4</formula>
    </cfRule>
    <cfRule type="cellIs" dxfId="252" priority="19" operator="equal">
      <formula>6640</formula>
    </cfRule>
  </conditionalFormatting>
  <conditionalFormatting sqref="AT6:AT27">
    <cfRule type="cellIs" dxfId="251" priority="17" operator="lessThan">
      <formula>0</formula>
    </cfRule>
  </conditionalFormatting>
  <conditionalFormatting sqref="AT7:AT18">
    <cfRule type="cellIs" dxfId="250" priority="14" operator="lessThan">
      <formula>0</formula>
    </cfRule>
    <cfRule type="cellIs" dxfId="249" priority="15" operator="lessThan">
      <formula>0</formula>
    </cfRule>
    <cfRule type="cellIs" dxfId="248" priority="16" operator="lessThan">
      <formula>0</formula>
    </cfRule>
  </conditionalFormatting>
  <conditionalFormatting sqref="K4:K27">
    <cfRule type="cellIs" dxfId="247" priority="13" operator="equal">
      <formula>$K$4</formula>
    </cfRule>
  </conditionalFormatting>
  <conditionalFormatting sqref="D4:AA4 D6:D22 D24:D26 D29">
    <cfRule type="cellIs" dxfId="246" priority="12" operator="equal">
      <formula>$D$4</formula>
    </cfRule>
  </conditionalFormatting>
  <conditionalFormatting sqref="S4:S27 S29">
    <cfRule type="cellIs" dxfId="245" priority="11" operator="equal">
      <formula>$S$4</formula>
    </cfRule>
  </conditionalFormatting>
  <conditionalFormatting sqref="Z4:Z27 Z29">
    <cfRule type="cellIs" dxfId="244" priority="10" operator="equal">
      <formula>$Z$4</formula>
    </cfRule>
  </conditionalFormatting>
  <conditionalFormatting sqref="AA4:AA27 AA29">
    <cfRule type="cellIs" dxfId="243" priority="9" operator="equal">
      <formula>$AA$4</formula>
    </cfRule>
  </conditionalFormatting>
  <conditionalFormatting sqref="AB4:AB27 AB29">
    <cfRule type="cellIs" dxfId="242" priority="8" operator="equal">
      <formula>$AB$4</formula>
    </cfRule>
  </conditionalFormatting>
  <conditionalFormatting sqref="AT7:AT27">
    <cfRule type="cellIs" dxfId="241" priority="5" operator="lessThan">
      <formula>0</formula>
    </cfRule>
    <cfRule type="cellIs" dxfId="240" priority="6" operator="lessThan">
      <formula>0</formula>
    </cfRule>
    <cfRule type="cellIs" dxfId="239" priority="7" operator="lessThan">
      <formula>0</formula>
    </cfRule>
  </conditionalFormatting>
  <conditionalFormatting sqref="D5:AA5">
    <cfRule type="cellIs" dxfId="238" priority="4" operator="greaterThan">
      <formula>0</formula>
    </cfRule>
  </conditionalFormatting>
  <conditionalFormatting sqref="D28:AS28">
    <cfRule type="cellIs" dxfId="237" priority="3" operator="greaterThan">
      <formula>0</formula>
    </cfRule>
  </conditionalFormatting>
  <conditionalFormatting sqref="AT28">
    <cfRule type="cellIs" dxfId="23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S7" sqref="S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93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3"/>
      <c r="D4" s="167">
        <f>'21'!D29</f>
        <v>628035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430</v>
      </c>
      <c r="L4" s="167">
        <f>'21'!L29</f>
        <v>0</v>
      </c>
      <c r="M4" s="167">
        <f>'21'!M29</f>
        <v>3450</v>
      </c>
      <c r="N4" s="167">
        <f>'21'!N29</f>
        <v>0</v>
      </c>
      <c r="O4" s="167">
        <f>'21'!O29</f>
        <v>670</v>
      </c>
      <c r="P4" s="167">
        <f>'21'!P29</f>
        <v>1020</v>
      </c>
      <c r="Q4" s="167">
        <f>'21'!Q29</f>
        <v>0</v>
      </c>
      <c r="R4" s="167">
        <f>'21'!R29</f>
        <v>0</v>
      </c>
      <c r="S4" s="167">
        <f>'21'!S29</f>
        <v>1587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666</v>
      </c>
      <c r="AA4" s="167">
        <f>'21'!AA29</f>
        <v>491</v>
      </c>
      <c r="AB4" s="143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>
        <v>415585</v>
      </c>
      <c r="E5" s="123"/>
      <c r="F5" s="123"/>
      <c r="G5" s="123"/>
      <c r="H5" s="123"/>
      <c r="I5" s="123"/>
      <c r="J5" s="123"/>
      <c r="K5" s="7">
        <v>3000</v>
      </c>
      <c r="L5" s="7"/>
      <c r="M5" s="7">
        <v>3000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231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5" t="s">
        <v>38</v>
      </c>
      <c r="AK6" s="155" t="s">
        <v>39</v>
      </c>
      <c r="AL6" s="155" t="s">
        <v>40</v>
      </c>
      <c r="AM6" s="155" t="s">
        <v>41</v>
      </c>
      <c r="AN6" s="155" t="s">
        <v>42</v>
      </c>
      <c r="AO6" s="155" t="s">
        <v>43</v>
      </c>
      <c r="AP6" s="232" t="s">
        <v>44</v>
      </c>
      <c r="AQ6" s="233" t="s">
        <v>45</v>
      </c>
      <c r="AR6" s="231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3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10676</v>
      </c>
      <c r="AD7" s="35">
        <f t="shared" ref="AD7:AD27" si="0">D7*1</f>
        <v>10103</v>
      </c>
      <c r="AE7" s="52">
        <f t="shared" ref="AE7:AE27" si="1">D7*2.75%</f>
        <v>277.83249999999998</v>
      </c>
      <c r="AF7" s="52">
        <f t="shared" ref="AF7:AF27" si="2">AD7*0.95%</f>
        <v>95.978499999999997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277.83249999999998</v>
      </c>
      <c r="AP7" s="53"/>
      <c r="AQ7" s="53">
        <v>89</v>
      </c>
      <c r="AR7" s="162">
        <f>AC7-AE7-AG7-AJ7-AK7-AL7-AM7-AN7-AP7-AQ7</f>
        <v>10309.1675</v>
      </c>
      <c r="AS7" s="161">
        <f t="shared" ref="AS7:AS19" si="4">AF7+AH7+AI7</f>
        <v>95.978499999999997</v>
      </c>
      <c r="AT7" s="163">
        <f t="shared" ref="AT7:AT19" si="5">AS7-AQ7-AN7</f>
        <v>6.9784999999999968</v>
      </c>
      <c r="AU7" s="103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5862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5862</v>
      </c>
      <c r="AD8" s="35">
        <f t="shared" si="0"/>
        <v>5862</v>
      </c>
      <c r="AE8" s="52">
        <f t="shared" si="1"/>
        <v>161.20500000000001</v>
      </c>
      <c r="AF8" s="52">
        <f t="shared" si="2"/>
        <v>55.689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161.20500000000001</v>
      </c>
      <c r="AP8" s="53"/>
      <c r="AQ8" s="53">
        <v>50</v>
      </c>
      <c r="AR8" s="162">
        <f>AC8-AE8-AG8-AJ8-AK8-AL8-AM8-AN8-AP8-AQ8</f>
        <v>5650.7950000000001</v>
      </c>
      <c r="AS8" s="161">
        <f t="shared" si="4"/>
        <v>55.689</v>
      </c>
      <c r="AT8" s="163">
        <f t="shared" si="5"/>
        <v>5.6890000000000001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18810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18810</v>
      </c>
      <c r="AD9" s="35">
        <f t="shared" si="0"/>
        <v>18810</v>
      </c>
      <c r="AE9" s="52">
        <f t="shared" si="1"/>
        <v>517.27499999999998</v>
      </c>
      <c r="AF9" s="52">
        <f t="shared" si="2"/>
        <v>178.69499999999999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517.27499999999998</v>
      </c>
      <c r="AP9" s="53"/>
      <c r="AQ9" s="53">
        <v>143</v>
      </c>
      <c r="AR9" s="162">
        <f t="shared" ref="AR9:AR27" si="10">AC9-AE9-AG9-AJ9-AK9-AL9-AM9-AN9-AP9-AQ9</f>
        <v>18149.724999999999</v>
      </c>
      <c r="AS9" s="161">
        <f t="shared" si="4"/>
        <v>178.69499999999999</v>
      </c>
      <c r="AT9" s="163">
        <f t="shared" si="5"/>
        <v>35.694999999999993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5849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100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6749</v>
      </c>
      <c r="AD10" s="35">
        <f>D10*1</f>
        <v>5849</v>
      </c>
      <c r="AE10" s="52">
        <f>D10*2.75%</f>
        <v>160.8475</v>
      </c>
      <c r="AF10" s="52">
        <f>AD10*0.95%</f>
        <v>55.5655</v>
      </c>
      <c r="AG10" s="52">
        <f t="shared" si="7"/>
        <v>24.75</v>
      </c>
      <c r="AH10" s="52">
        <f t="shared" si="3"/>
        <v>8.5499999999999989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163.5975</v>
      </c>
      <c r="AP10" s="53"/>
      <c r="AQ10" s="53">
        <v>43</v>
      </c>
      <c r="AR10" s="162">
        <f t="shared" si="10"/>
        <v>6520.4025000000001</v>
      </c>
      <c r="AS10" s="161">
        <f>AF10+AH10+AI10</f>
        <v>64.115499999999997</v>
      </c>
      <c r="AT10" s="163">
        <f>AS10-AQ10-AN10</f>
        <v>21.115499999999997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3705</v>
      </c>
      <c r="E11" s="51"/>
      <c r="F11" s="50"/>
      <c r="G11" s="51"/>
      <c r="H11" s="51"/>
      <c r="I11" s="51"/>
      <c r="J11" s="51"/>
      <c r="K11" s="51">
        <v>100</v>
      </c>
      <c r="L11" s="51"/>
      <c r="M11" s="51">
        <v>100</v>
      </c>
      <c r="N11" s="51"/>
      <c r="O11" s="59"/>
      <c r="P11" s="51">
        <v>250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8955</v>
      </c>
      <c r="AD11" s="35">
        <f t="shared" si="0"/>
        <v>3705</v>
      </c>
      <c r="AE11" s="52">
        <f t="shared" si="1"/>
        <v>101.8875</v>
      </c>
      <c r="AF11" s="52">
        <f t="shared" si="2"/>
        <v>35.197499999999998</v>
      </c>
      <c r="AG11" s="52">
        <f t="shared" si="7"/>
        <v>144.375</v>
      </c>
      <c r="AH11" s="52">
        <f t="shared" si="3"/>
        <v>49.875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114.2625</v>
      </c>
      <c r="AP11" s="53"/>
      <c r="AQ11" s="53">
        <v>48</v>
      </c>
      <c r="AR11" s="162">
        <f t="shared" si="10"/>
        <v>8660.7374999999993</v>
      </c>
      <c r="AS11" s="161">
        <f t="shared" si="4"/>
        <v>85.072499999999991</v>
      </c>
      <c r="AT11" s="163">
        <f t="shared" si="5"/>
        <v>37.072499999999991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5269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5269</v>
      </c>
      <c r="AD12" s="35">
        <f>D12*1</f>
        <v>5269</v>
      </c>
      <c r="AE12" s="52">
        <f>D12*2.75%</f>
        <v>144.89750000000001</v>
      </c>
      <c r="AF12" s="52">
        <f>AD12*0.95%</f>
        <v>50.055500000000002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144.89750000000001</v>
      </c>
      <c r="AP12" s="53"/>
      <c r="AQ12" s="53">
        <v>24</v>
      </c>
      <c r="AR12" s="162">
        <f t="shared" si="10"/>
        <v>5100.1025</v>
      </c>
      <c r="AS12" s="161">
        <f>AF12+AH12+AI12</f>
        <v>50.055500000000002</v>
      </c>
      <c r="AT12" s="163">
        <f>AS12-AQ12-AN12</f>
        <v>26.055500000000002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4193</v>
      </c>
      <c r="E13" s="51"/>
      <c r="F13" s="50"/>
      <c r="G13" s="51"/>
      <c r="H13" s="51"/>
      <c r="I13" s="51"/>
      <c r="J13" s="51"/>
      <c r="K13" s="51">
        <v>10</v>
      </c>
      <c r="L13" s="51"/>
      <c r="M13" s="51">
        <v>20</v>
      </c>
      <c r="N13" s="51"/>
      <c r="O13" s="51">
        <v>20</v>
      </c>
      <c r="P13" s="51">
        <v>60</v>
      </c>
      <c r="Q13" s="35"/>
      <c r="R13" s="35"/>
      <c r="S13" s="35">
        <v>20</v>
      </c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9133</v>
      </c>
      <c r="AD13" s="35">
        <f t="shared" si="0"/>
        <v>4193</v>
      </c>
      <c r="AE13" s="52">
        <f t="shared" si="1"/>
        <v>115.3075</v>
      </c>
      <c r="AF13" s="52">
        <f t="shared" si="2"/>
        <v>39.833500000000001</v>
      </c>
      <c r="AG13" s="52">
        <f t="shared" si="7"/>
        <v>30.8</v>
      </c>
      <c r="AH13" s="52">
        <f t="shared" si="3"/>
        <v>10.64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118.3325</v>
      </c>
      <c r="AP13" s="53"/>
      <c r="AQ13" s="53">
        <v>47</v>
      </c>
      <c r="AR13" s="162">
        <f t="shared" si="10"/>
        <v>8939.8924999999999</v>
      </c>
      <c r="AS13" s="161">
        <f t="shared" si="4"/>
        <v>50.473500000000001</v>
      </c>
      <c r="AT13" s="163">
        <f>AS13-AQ13-AN13</f>
        <v>3.4735000000000014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7139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250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10344</v>
      </c>
      <c r="AD14" s="35">
        <f t="shared" si="0"/>
        <v>7139</v>
      </c>
      <c r="AE14" s="52">
        <f t="shared" si="1"/>
        <v>196.32249999999999</v>
      </c>
      <c r="AF14" s="52">
        <f t="shared" si="2"/>
        <v>67.820499999999996</v>
      </c>
      <c r="AG14" s="52">
        <f t="shared" si="7"/>
        <v>61.875</v>
      </c>
      <c r="AH14" s="52">
        <f t="shared" si="3"/>
        <v>21.375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203.19749999999999</v>
      </c>
      <c r="AP14" s="53"/>
      <c r="AQ14" s="53">
        <v>86</v>
      </c>
      <c r="AR14" s="162">
        <f>AC14-AE14-AG14-AJ14-AK14-AL14-AM14-AN14-AP14-AQ14</f>
        <v>9999.8024999999998</v>
      </c>
      <c r="AS14" s="161">
        <f t="shared" si="4"/>
        <v>89.195499999999996</v>
      </c>
      <c r="AT14" s="164">
        <f t="shared" si="5"/>
        <v>3.1954999999999956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11600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12735</v>
      </c>
      <c r="AD15" s="35">
        <f t="shared" si="0"/>
        <v>11600</v>
      </c>
      <c r="AE15" s="52">
        <f t="shared" si="1"/>
        <v>319</v>
      </c>
      <c r="AF15" s="52">
        <f t="shared" si="2"/>
        <v>110.2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319.55</v>
      </c>
      <c r="AP15" s="53"/>
      <c r="AQ15" s="53">
        <v>100</v>
      </c>
      <c r="AR15" s="162">
        <f t="shared" si="10"/>
        <v>12311.05</v>
      </c>
      <c r="AS15" s="161">
        <f>AF15+AH15+AI15</f>
        <v>111.91</v>
      </c>
      <c r="AT15" s="163">
        <f>AS15-AQ15-AN15</f>
        <v>11.909999999999997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11241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90</v>
      </c>
      <c r="Q16" s="35"/>
      <c r="R16" s="35"/>
      <c r="S16" s="35">
        <v>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13388</v>
      </c>
      <c r="AD16" s="35">
        <f t="shared" si="0"/>
        <v>11241</v>
      </c>
      <c r="AE16" s="52">
        <f t="shared" si="1"/>
        <v>309.1275</v>
      </c>
      <c r="AF16" s="52">
        <f t="shared" si="2"/>
        <v>106.7895</v>
      </c>
      <c r="AG16" s="52">
        <f t="shared" si="7"/>
        <v>22.274999999999999</v>
      </c>
      <c r="AH16" s="52">
        <f t="shared" si="3"/>
        <v>7.6949999999999994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311.60250000000002</v>
      </c>
      <c r="AP16" s="53"/>
      <c r="AQ16" s="53">
        <v>87</v>
      </c>
      <c r="AR16" s="162">
        <f>AC16-AE16-AG16-AJ16-AK16-AL16-AM16-AN16-AP16-AQ16</f>
        <v>12969.5975</v>
      </c>
      <c r="AS16" s="161">
        <f t="shared" si="4"/>
        <v>114.4845</v>
      </c>
      <c r="AT16" s="163">
        <f t="shared" si="5"/>
        <v>27.484499999999997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9666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10116</v>
      </c>
      <c r="AD17" s="35">
        <f>D17*1</f>
        <v>9666</v>
      </c>
      <c r="AE17" s="52">
        <f>D17*2.75%</f>
        <v>265.815</v>
      </c>
      <c r="AF17" s="52">
        <f>AD17*0.95%</f>
        <v>91.826999999999998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267.19</v>
      </c>
      <c r="AP17" s="53"/>
      <c r="AQ17" s="53">
        <v>78</v>
      </c>
      <c r="AR17" s="162">
        <f>AC17-AE17-AG17-AJ17-AK17-AL17-AM17-AN17-AP17-AQ17</f>
        <v>9759.81</v>
      </c>
      <c r="AS17" s="161">
        <f>AF17+AH17+AI17</f>
        <v>96.102000000000004</v>
      </c>
      <c r="AT17" s="163">
        <f>AS17-AQ17-AN17</f>
        <v>18.102000000000004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12237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12237</v>
      </c>
      <c r="AD18" s="35">
        <f>D18*1</f>
        <v>12237</v>
      </c>
      <c r="AE18" s="52">
        <f>D18*2.75%</f>
        <v>336.51749999999998</v>
      </c>
      <c r="AF18" s="52">
        <f>AD18*0.95%</f>
        <v>116.25149999999999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336.51749999999998</v>
      </c>
      <c r="AP18" s="53"/>
      <c r="AQ18" s="53">
        <v>100</v>
      </c>
      <c r="AR18" s="162">
        <f t="shared" si="10"/>
        <v>11800.4825</v>
      </c>
      <c r="AS18" s="161">
        <f>AF18+AH18+AI18</f>
        <v>116.25149999999999</v>
      </c>
      <c r="AT18" s="163">
        <f>AS18-AQ18-AN18</f>
        <v>16.251499999999993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11583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11583</v>
      </c>
      <c r="AD19" s="35">
        <f t="shared" si="0"/>
        <v>11583</v>
      </c>
      <c r="AE19" s="52">
        <f t="shared" si="1"/>
        <v>318.53250000000003</v>
      </c>
      <c r="AF19" s="52">
        <f t="shared" si="2"/>
        <v>110.0385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318.53250000000003</v>
      </c>
      <c r="AP19" s="53"/>
      <c r="AQ19" s="53">
        <v>164</v>
      </c>
      <c r="AR19" s="165">
        <f>AC19-AE19-AG19-AJ19-AK19-AL19-AM19-AN19-AP19-AQ19</f>
        <v>11100.467500000001</v>
      </c>
      <c r="AS19" s="161">
        <f t="shared" si="4"/>
        <v>110.0385</v>
      </c>
      <c r="AT19" s="161">
        <f t="shared" si="5"/>
        <v>-53.961500000000001</v>
      </c>
      <c r="AU19" s="6"/>
      <c r="AV19" s="230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2570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2570</v>
      </c>
      <c r="AD20" s="35">
        <f t="shared" si="0"/>
        <v>2570</v>
      </c>
      <c r="AE20" s="52">
        <f t="shared" si="1"/>
        <v>70.674999999999997</v>
      </c>
      <c r="AF20" s="52">
        <f t="shared" si="2"/>
        <v>24.414999999999999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70.674999999999997</v>
      </c>
      <c r="AP20" s="53"/>
      <c r="AQ20" s="53">
        <v>30</v>
      </c>
      <c r="AR20" s="165">
        <f>AC20-AE20-AG20-AJ20-AK20-AL20-AM20-AN20-AP20-AQ20</f>
        <v>2469.3249999999998</v>
      </c>
      <c r="AS20" s="161">
        <f>AF20+AH20+AI20</f>
        <v>24.414999999999999</v>
      </c>
      <c r="AT20" s="161">
        <f>AS20-AQ20-AN20</f>
        <v>-5.5850000000000009</v>
      </c>
      <c r="AU20" s="6"/>
      <c r="AV20" s="230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3703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6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4849</v>
      </c>
      <c r="AD21" s="35">
        <f t="shared" si="0"/>
        <v>3703</v>
      </c>
      <c r="AE21" s="52">
        <f t="shared" si="1"/>
        <v>101.8325</v>
      </c>
      <c r="AF21" s="52">
        <f t="shared" si="2"/>
        <v>35.1785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101.8325</v>
      </c>
      <c r="AP21" s="53"/>
      <c r="AQ21" s="53">
        <v>32</v>
      </c>
      <c r="AR21" s="162">
        <f t="shared" si="10"/>
        <v>4715.1674999999996</v>
      </c>
      <c r="AS21" s="161">
        <f t="shared" ref="AS21:AS27" si="11">AF21+AH21+AI21</f>
        <v>35.1785</v>
      </c>
      <c r="AT21" s="161">
        <f t="shared" ref="AT21:AT27" si="12">AS21-AQ21-AN21</f>
        <v>3.1784999999999997</v>
      </c>
      <c r="AU21" s="6"/>
      <c r="AV21" s="230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7549</v>
      </c>
      <c r="E22" s="51"/>
      <c r="F22" s="50"/>
      <c r="G22" s="51"/>
      <c r="H22" s="51"/>
      <c r="I22" s="51"/>
      <c r="J22" s="51"/>
      <c r="K22" s="51">
        <v>300</v>
      </c>
      <c r="L22" s="51"/>
      <c r="M22" s="51">
        <v>300</v>
      </c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17449</v>
      </c>
      <c r="AD22" s="35">
        <f t="shared" si="0"/>
        <v>7549</v>
      </c>
      <c r="AE22" s="52">
        <f t="shared" si="1"/>
        <v>207.5975</v>
      </c>
      <c r="AF22" s="52">
        <f t="shared" si="2"/>
        <v>71.715499999999992</v>
      </c>
      <c r="AG22" s="52">
        <f t="shared" si="7"/>
        <v>272.25</v>
      </c>
      <c r="AH22" s="52">
        <f t="shared" si="3"/>
        <v>94.05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226.8475</v>
      </c>
      <c r="AP22" s="53"/>
      <c r="AQ22" s="53">
        <v>119</v>
      </c>
      <c r="AR22" s="162">
        <f>AC22-AE22-AG22-AJ22-AK22-AL22-AM22-AN22-AP22-AQ22</f>
        <v>16850.1525</v>
      </c>
      <c r="AS22" s="161">
        <f>AF22+AH22+AI22</f>
        <v>165.76549999999997</v>
      </c>
      <c r="AT22" s="161">
        <f>AS22-AQ22-AN22</f>
        <v>46.765499999999975</v>
      </c>
      <c r="AU22" s="6"/>
      <c r="AV22" s="230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6006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9826</v>
      </c>
      <c r="AD23" s="35">
        <f t="shared" si="0"/>
        <v>6006</v>
      </c>
      <c r="AE23" s="52">
        <f t="shared" si="1"/>
        <v>165.16499999999999</v>
      </c>
      <c r="AF23" s="52">
        <f t="shared" si="2"/>
        <v>57.056999999999995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165.16499999999999</v>
      </c>
      <c r="AP23" s="53"/>
      <c r="AQ23" s="53">
        <v>60</v>
      </c>
      <c r="AR23" s="162">
        <f>AC23-AE23-AG23-AJ23-AK23-AL23-AM23-AN23-AP23-AQ23</f>
        <v>9600.8349999999991</v>
      </c>
      <c r="AS23" s="161">
        <f t="shared" si="11"/>
        <v>57.056999999999995</v>
      </c>
      <c r="AT23" s="161">
        <f t="shared" si="12"/>
        <v>-2.9430000000000049</v>
      </c>
      <c r="AU23" s="6"/>
      <c r="AV23" s="230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12849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12849</v>
      </c>
      <c r="AD24" s="35">
        <f t="shared" si="0"/>
        <v>12849</v>
      </c>
      <c r="AE24" s="52">
        <f t="shared" si="1"/>
        <v>353.34750000000003</v>
      </c>
      <c r="AF24" s="52">
        <f t="shared" si="2"/>
        <v>122.0655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353.34750000000003</v>
      </c>
      <c r="AP24" s="53"/>
      <c r="AQ24" s="53">
        <v>106</v>
      </c>
      <c r="AR24" s="162">
        <f t="shared" si="10"/>
        <v>12389.6525</v>
      </c>
      <c r="AS24" s="161">
        <f t="shared" si="11"/>
        <v>122.0655</v>
      </c>
      <c r="AT24" s="161">
        <f t="shared" si="12"/>
        <v>16.0655</v>
      </c>
      <c r="AU24" s="6"/>
      <c r="AV24" s="230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4320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5</v>
      </c>
      <c r="T25" s="35"/>
      <c r="U25" s="35"/>
      <c r="V25" s="35"/>
      <c r="W25" s="35"/>
      <c r="X25" s="35"/>
      <c r="Y25" s="35"/>
      <c r="Z25" s="35"/>
      <c r="AA25" s="35">
        <v>5</v>
      </c>
      <c r="AB25" s="147"/>
      <c r="AC25" s="160">
        <f t="shared" si="6"/>
        <v>6185</v>
      </c>
      <c r="AD25" s="35">
        <f t="shared" si="0"/>
        <v>4320</v>
      </c>
      <c r="AE25" s="52">
        <f t="shared" si="1"/>
        <v>118.8</v>
      </c>
      <c r="AF25" s="52">
        <f t="shared" si="2"/>
        <v>41.04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118.8</v>
      </c>
      <c r="AP25" s="53"/>
      <c r="AQ25" s="53">
        <v>40</v>
      </c>
      <c r="AR25" s="162">
        <f t="shared" si="10"/>
        <v>6026.2</v>
      </c>
      <c r="AS25" s="161">
        <f t="shared" si="11"/>
        <v>41.04</v>
      </c>
      <c r="AT25" s="161">
        <f t="shared" si="12"/>
        <v>1.0399999999999991</v>
      </c>
      <c r="AU25" s="6"/>
      <c r="AV25" s="230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6032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8</v>
      </c>
      <c r="T26" s="35"/>
      <c r="U26" s="35"/>
      <c r="V26" s="35"/>
      <c r="W26" s="35"/>
      <c r="X26" s="35"/>
      <c r="Y26" s="35"/>
      <c r="Z26" s="35"/>
      <c r="AA26" s="35">
        <v>2</v>
      </c>
      <c r="AB26" s="147"/>
      <c r="AC26" s="160">
        <f t="shared" si="6"/>
        <v>7924</v>
      </c>
      <c r="AD26" s="35">
        <f t="shared" si="0"/>
        <v>6032</v>
      </c>
      <c r="AE26" s="52">
        <f t="shared" si="1"/>
        <v>165.88</v>
      </c>
      <c r="AF26" s="52">
        <f t="shared" si="2"/>
        <v>57.304000000000002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165.88</v>
      </c>
      <c r="AP26" s="53"/>
      <c r="AQ26" s="53">
        <v>58</v>
      </c>
      <c r="AR26" s="162">
        <f t="shared" si="10"/>
        <v>7700.12</v>
      </c>
      <c r="AS26" s="161">
        <f t="shared" si="11"/>
        <v>57.304000000000002</v>
      </c>
      <c r="AT26" s="161">
        <f t="shared" si="12"/>
        <v>-0.69599999999999795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7441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7441</v>
      </c>
      <c r="AD27" s="35">
        <f t="shared" si="0"/>
        <v>7441</v>
      </c>
      <c r="AE27" s="52">
        <f t="shared" si="1"/>
        <v>204.6275</v>
      </c>
      <c r="AF27" s="52">
        <f t="shared" si="2"/>
        <v>70.689499999999995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204.6275</v>
      </c>
      <c r="AP27" s="53"/>
      <c r="AQ27" s="53">
        <v>100</v>
      </c>
      <c r="AR27" s="162">
        <f t="shared" si="10"/>
        <v>7136.3725000000004</v>
      </c>
      <c r="AS27" s="161">
        <f t="shared" si="11"/>
        <v>70.689499999999995</v>
      </c>
      <c r="AT27" s="161">
        <f t="shared" si="12"/>
        <v>-29.310500000000005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167727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410</v>
      </c>
      <c r="L28" s="72">
        <f t="shared" ref="L28:AT28" si="14">SUM(L7:L27)</f>
        <v>0</v>
      </c>
      <c r="M28" s="72">
        <f t="shared" si="14"/>
        <v>420</v>
      </c>
      <c r="N28" s="72">
        <f t="shared" si="14"/>
        <v>0</v>
      </c>
      <c r="O28" s="72">
        <f t="shared" si="14"/>
        <v>20</v>
      </c>
      <c r="P28" s="72">
        <f t="shared" si="14"/>
        <v>920</v>
      </c>
      <c r="Q28" s="72">
        <f t="shared" si="14"/>
        <v>0</v>
      </c>
      <c r="R28" s="72">
        <f t="shared" si="14"/>
        <v>0</v>
      </c>
      <c r="S28" s="72">
        <f t="shared" si="14"/>
        <v>79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7</v>
      </c>
      <c r="AB28" s="148">
        <f t="shared" si="14"/>
        <v>0</v>
      </c>
      <c r="AC28" s="141">
        <f t="shared" si="14"/>
        <v>204950</v>
      </c>
      <c r="AD28" s="141">
        <f t="shared" si="14"/>
        <v>167727</v>
      </c>
      <c r="AE28" s="141">
        <f t="shared" si="14"/>
        <v>4612.4925000000003</v>
      </c>
      <c r="AF28" s="141">
        <f t="shared" si="14"/>
        <v>1593.4064999999998</v>
      </c>
      <c r="AG28" s="141">
        <f t="shared" si="14"/>
        <v>573.65</v>
      </c>
      <c r="AH28" s="141">
        <f t="shared" si="14"/>
        <v>198.17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4661.1675000000005</v>
      </c>
      <c r="AP28" s="141">
        <f t="shared" si="14"/>
        <v>0</v>
      </c>
      <c r="AQ28" s="141">
        <f t="shared" si="14"/>
        <v>1604</v>
      </c>
      <c r="AR28" s="141">
        <f t="shared" si="14"/>
        <v>198159.85750000001</v>
      </c>
      <c r="AS28" s="141">
        <f t="shared" si="14"/>
        <v>1791.5765000000001</v>
      </c>
      <c r="AT28" s="141">
        <f t="shared" si="14"/>
        <v>187.57649999999995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875893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3020</v>
      </c>
      <c r="L29" s="82">
        <f t="shared" si="15"/>
        <v>0</v>
      </c>
      <c r="M29" s="82">
        <f t="shared" si="15"/>
        <v>6030</v>
      </c>
      <c r="N29" s="82">
        <f t="shared" si="15"/>
        <v>0</v>
      </c>
      <c r="O29" s="82">
        <f t="shared" si="15"/>
        <v>650</v>
      </c>
      <c r="P29" s="82">
        <f t="shared" si="15"/>
        <v>7100</v>
      </c>
      <c r="Q29" s="82">
        <f t="shared" si="15"/>
        <v>0</v>
      </c>
      <c r="R29" s="82">
        <f t="shared" si="15"/>
        <v>0</v>
      </c>
      <c r="S29" s="82">
        <f t="shared" si="15"/>
        <v>1508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484</v>
      </c>
      <c r="AB29" s="149">
        <f t="shared" si="15"/>
        <v>0</v>
      </c>
      <c r="AC29" s="256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235" priority="26" stopIfTrue="1" operator="greaterThan">
      <formula>0</formula>
    </cfRule>
  </conditionalFormatting>
  <conditionalFormatting sqref="AQ31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D29:J29 Q29:AB29 Q28:AA28 K4:P29">
    <cfRule type="cellIs" dxfId="232" priority="23" operator="equal">
      <formula>212030016606640</formula>
    </cfRule>
  </conditionalFormatting>
  <conditionalFormatting sqref="D29:J29 L29:AB29 L28:AA28 K4:K29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D29:L29 M4:N29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29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29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8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L28:AA28 K4:K28">
    <cfRule type="cellIs" dxfId="219" priority="10" operator="equal">
      <formula>$K$4</formula>
    </cfRule>
  </conditionalFormatting>
  <conditionalFormatting sqref="D28:D29 D6:D22 D24:D26 D4:AA4">
    <cfRule type="cellIs" dxfId="218" priority="9" operator="equal">
      <formula>$D$4</formula>
    </cfRule>
  </conditionalFormatting>
  <conditionalFormatting sqref="S4:S29">
    <cfRule type="cellIs" dxfId="217" priority="8" operator="equal">
      <formula>$S$4</formula>
    </cfRule>
  </conditionalFormatting>
  <conditionalFormatting sqref="Z4:Z29">
    <cfRule type="cellIs" dxfId="216" priority="7" operator="equal">
      <formula>$Z$4</formula>
    </cfRule>
  </conditionalFormatting>
  <conditionalFormatting sqref="AA4:AA29">
    <cfRule type="cellIs" dxfId="215" priority="6" operator="equal">
      <formula>$AA$4</formula>
    </cfRule>
  </conditionalFormatting>
  <conditionalFormatting sqref="AB4:AB29">
    <cfRule type="cellIs" dxfId="214" priority="5" operator="equal">
      <formula>$AB$4</formula>
    </cfRule>
  </conditionalFormatting>
  <conditionalFormatting sqref="AT7:AT28">
    <cfRule type="cellIs" dxfId="213" priority="2" operator="lessThan">
      <formula>0</formula>
    </cfRule>
    <cfRule type="cellIs" dxfId="212" priority="3" operator="lessThan">
      <formula>0</formula>
    </cfRule>
    <cfRule type="cellIs" dxfId="211" priority="4" operator="lessThan">
      <formula>0</formula>
    </cfRule>
  </conditionalFormatting>
  <conditionalFormatting sqref="D5:AA5">
    <cfRule type="cellIs" dxfId="21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2" sqref="P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94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3"/>
      <c r="D4" s="167">
        <f>'22'!D29</f>
        <v>875893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3020</v>
      </c>
      <c r="L4" s="167">
        <f>'22'!L29</f>
        <v>0</v>
      </c>
      <c r="M4" s="167">
        <f>'22'!M29</f>
        <v>6030</v>
      </c>
      <c r="N4" s="167">
        <f>'22'!N29</f>
        <v>0</v>
      </c>
      <c r="O4" s="167">
        <f>'22'!O29</f>
        <v>650</v>
      </c>
      <c r="P4" s="167">
        <f>'22'!P29</f>
        <v>7100</v>
      </c>
      <c r="Q4" s="167">
        <f>'22'!Q29</f>
        <v>0</v>
      </c>
      <c r="R4" s="167">
        <f>'22'!R29</f>
        <v>0</v>
      </c>
      <c r="S4" s="167">
        <f>'22'!S29</f>
        <v>1508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666</v>
      </c>
      <c r="AA4" s="167">
        <f>'22'!AA29</f>
        <v>484</v>
      </c>
      <c r="AB4" s="143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>
        <v>2160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7013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20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10833</v>
      </c>
      <c r="AD7" s="35">
        <f t="shared" ref="AD7:AD27" si="0">D7*1</f>
        <v>7013</v>
      </c>
      <c r="AE7" s="52">
        <f t="shared" ref="AE7:AE27" si="1">D7*2.75%</f>
        <v>192.85749999999999</v>
      </c>
      <c r="AF7" s="52">
        <f t="shared" ref="AF7:AF27" si="2">AD7*0.95%</f>
        <v>66.623499999999993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192.85749999999999</v>
      </c>
      <c r="AP7" s="53"/>
      <c r="AQ7" s="53">
        <v>71</v>
      </c>
      <c r="AR7" s="198">
        <f>AC7-AE7-AG7-AJ7-AK7-AL7-AM7-AN7-AP7-AQ7</f>
        <v>10569.1425</v>
      </c>
      <c r="AS7" s="161">
        <f t="shared" ref="AS7:AS19" si="4">AF7+AH7+AI7</f>
        <v>66.623499999999993</v>
      </c>
      <c r="AT7" s="163">
        <f t="shared" ref="AT7:AT19" si="5">AS7-AQ7-AN7</f>
        <v>-4.3765000000000072</v>
      </c>
      <c r="AU7" s="103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5156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147"/>
      <c r="AC8" s="160">
        <f t="shared" ref="AC8:AC27" si="6">D8*1+E8*999+F8*499+G8*75+H8*50+I8*30+K8*20+L8*19+M8*10+P8*9+N8*10+J8*29+S8*191+V8*4744+W8*110+X8*450+Y8*110+Z8*191+AA8*182+AB8*182+U8*30+T8*350+R8*4+Q8*5+O8*9</f>
        <v>6066</v>
      </c>
      <c r="AD8" s="35">
        <f t="shared" si="0"/>
        <v>5156</v>
      </c>
      <c r="AE8" s="52">
        <f t="shared" si="1"/>
        <v>141.79</v>
      </c>
      <c r="AF8" s="52">
        <f t="shared" si="2"/>
        <v>48.981999999999999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141.79</v>
      </c>
      <c r="AP8" s="53"/>
      <c r="AQ8" s="53">
        <v>49</v>
      </c>
      <c r="AR8" s="198">
        <f>AC8-AE8-AG8-AJ8-AK8-AL8-AM8-AN8-AP8-AQ8</f>
        <v>5875.21</v>
      </c>
      <c r="AS8" s="161">
        <f t="shared" si="4"/>
        <v>48.981999999999999</v>
      </c>
      <c r="AT8" s="163">
        <f t="shared" si="5"/>
        <v>-1.8000000000000682E-2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17473</v>
      </c>
      <c r="E9" s="51"/>
      <c r="F9" s="50"/>
      <c r="G9" s="51"/>
      <c r="H9" s="51"/>
      <c r="I9" s="51"/>
      <c r="J9" s="51"/>
      <c r="K9" s="51">
        <v>30</v>
      </c>
      <c r="L9" s="51"/>
      <c r="M9" s="51"/>
      <c r="N9" s="51"/>
      <c r="O9" s="51"/>
      <c r="P9" s="51">
        <v>60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19568</v>
      </c>
      <c r="AD9" s="35">
        <f t="shared" si="0"/>
        <v>17473</v>
      </c>
      <c r="AE9" s="52">
        <f t="shared" si="1"/>
        <v>480.50749999999999</v>
      </c>
      <c r="AF9" s="52">
        <f t="shared" si="2"/>
        <v>165.99349999999998</v>
      </c>
      <c r="AG9" s="52">
        <f t="shared" si="7"/>
        <v>31.35</v>
      </c>
      <c r="AH9" s="52">
        <f t="shared" si="3"/>
        <v>10.83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482.98250000000002</v>
      </c>
      <c r="AP9" s="53"/>
      <c r="AQ9" s="53">
        <v>146</v>
      </c>
      <c r="AR9" s="198">
        <f t="shared" ref="AR9:AR27" si="10">AC9-AE9-AG9-AJ9-AK9-AL9-AM9-AN9-AP9-AQ9</f>
        <v>18910.142500000002</v>
      </c>
      <c r="AS9" s="161">
        <f t="shared" si="4"/>
        <v>176.8235</v>
      </c>
      <c r="AT9" s="163">
        <f t="shared" si="5"/>
        <v>30.823499999999996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5091</v>
      </c>
      <c r="E10" s="51"/>
      <c r="F10" s="50"/>
      <c r="G10" s="51"/>
      <c r="H10" s="51"/>
      <c r="I10" s="51"/>
      <c r="J10" s="51"/>
      <c r="K10" s="51">
        <v>50</v>
      </c>
      <c r="L10" s="51"/>
      <c r="M10" s="51"/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6271</v>
      </c>
      <c r="AD10" s="35">
        <f>D10*1</f>
        <v>5091</v>
      </c>
      <c r="AE10" s="52">
        <f>D10*2.75%</f>
        <v>140.0025</v>
      </c>
      <c r="AF10" s="52">
        <f>AD10*0.95%</f>
        <v>48.3645</v>
      </c>
      <c r="AG10" s="52">
        <f t="shared" si="7"/>
        <v>32.450000000000003</v>
      </c>
      <c r="AH10" s="52">
        <f t="shared" si="3"/>
        <v>11.209999999999999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141.92750000000001</v>
      </c>
      <c r="AP10" s="53"/>
      <c r="AQ10" s="53">
        <v>39</v>
      </c>
      <c r="AR10" s="198">
        <f t="shared" si="10"/>
        <v>6059.5475000000006</v>
      </c>
      <c r="AS10" s="161">
        <f>AF10+AH10+AI10</f>
        <v>59.5745</v>
      </c>
      <c r="AT10" s="163">
        <f>AS10-AQ10-AN10</f>
        <v>20.5745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4062</v>
      </c>
      <c r="E11" s="51"/>
      <c r="F11" s="50"/>
      <c r="G11" s="51"/>
      <c r="H11" s="51"/>
      <c r="I11" s="51"/>
      <c r="J11" s="51"/>
      <c r="K11" s="51">
        <v>20</v>
      </c>
      <c r="L11" s="51"/>
      <c r="M11" s="51">
        <v>20</v>
      </c>
      <c r="N11" s="51"/>
      <c r="O11" s="59"/>
      <c r="P11" s="51">
        <v>40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5022</v>
      </c>
      <c r="AD11" s="35">
        <f t="shared" si="0"/>
        <v>4062</v>
      </c>
      <c r="AE11" s="52">
        <f t="shared" si="1"/>
        <v>111.705</v>
      </c>
      <c r="AF11" s="52">
        <f t="shared" si="2"/>
        <v>38.588999999999999</v>
      </c>
      <c r="AG11" s="52">
        <f t="shared" si="7"/>
        <v>26.4</v>
      </c>
      <c r="AH11" s="52">
        <f t="shared" si="3"/>
        <v>9.1199999999999992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113.905</v>
      </c>
      <c r="AP11" s="53"/>
      <c r="AQ11" s="53">
        <v>34</v>
      </c>
      <c r="AR11" s="198">
        <f t="shared" si="10"/>
        <v>4849.8950000000004</v>
      </c>
      <c r="AS11" s="161">
        <f t="shared" si="4"/>
        <v>47.708999999999996</v>
      </c>
      <c r="AT11" s="163">
        <f t="shared" si="5"/>
        <v>13.708999999999996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3716</v>
      </c>
      <c r="E12" s="51"/>
      <c r="F12" s="50"/>
      <c r="G12" s="51"/>
      <c r="H12" s="51"/>
      <c r="I12" s="51"/>
      <c r="J12" s="51"/>
      <c r="K12" s="51">
        <v>30</v>
      </c>
      <c r="L12" s="51"/>
      <c r="M12" s="51"/>
      <c r="N12" s="51"/>
      <c r="O12" s="51">
        <v>50</v>
      </c>
      <c r="P12" s="51">
        <v>50</v>
      </c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>
        <v>21</v>
      </c>
      <c r="AB12" s="147"/>
      <c r="AC12" s="160">
        <f>D12*1+E12*999+F12*499+G12*75+H12*50+I12*30+K12*20+L12*19+M12*10+P12*9+N12*10+J12*29+S12*191+V12*4744+W12*110+X12*450+Y12*110+Z12*191+AA12*182+AB12*182+U12*30+T12*350+R12*4+Q12*5+O12*9</f>
        <v>10948</v>
      </c>
      <c r="AD12" s="35">
        <f>D12*1</f>
        <v>3716</v>
      </c>
      <c r="AE12" s="52">
        <f>D12*2.75%</f>
        <v>102.19</v>
      </c>
      <c r="AF12" s="52">
        <f>AD12*0.95%</f>
        <v>35.302</v>
      </c>
      <c r="AG12" s="52">
        <f t="shared" si="7"/>
        <v>41.25</v>
      </c>
      <c r="AH12" s="52">
        <f t="shared" si="3"/>
        <v>14.25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105.765</v>
      </c>
      <c r="AP12" s="53"/>
      <c r="AQ12" s="53">
        <v>48</v>
      </c>
      <c r="AR12" s="198">
        <f t="shared" si="10"/>
        <v>10756.56</v>
      </c>
      <c r="AS12" s="161">
        <f>AF12+AH12+AI12</f>
        <v>49.552</v>
      </c>
      <c r="AT12" s="163">
        <f>AS12-AQ12-AN12</f>
        <v>1.5519999999999996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4334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4334</v>
      </c>
      <c r="AD13" s="35">
        <f t="shared" si="0"/>
        <v>4334</v>
      </c>
      <c r="AE13" s="52">
        <f t="shared" si="1"/>
        <v>119.185</v>
      </c>
      <c r="AF13" s="52">
        <f t="shared" si="2"/>
        <v>41.173000000000002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119.185</v>
      </c>
      <c r="AP13" s="53"/>
      <c r="AQ13" s="53">
        <v>35</v>
      </c>
      <c r="AR13" s="198">
        <f t="shared" si="10"/>
        <v>4179.8149999999996</v>
      </c>
      <c r="AS13" s="161">
        <f t="shared" si="4"/>
        <v>41.173000000000002</v>
      </c>
      <c r="AT13" s="163">
        <f>AS13-AQ13-AN13</f>
        <v>6.1730000000000018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8855</v>
      </c>
      <c r="E14" s="51"/>
      <c r="F14" s="50"/>
      <c r="G14" s="51"/>
      <c r="H14" s="51"/>
      <c r="I14" s="51"/>
      <c r="J14" s="51"/>
      <c r="K14" s="51"/>
      <c r="L14" s="51"/>
      <c r="M14" s="51">
        <v>50</v>
      </c>
      <c r="N14" s="51"/>
      <c r="O14" s="51"/>
      <c r="P14" s="51">
        <v>60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9895</v>
      </c>
      <c r="AD14" s="35">
        <f t="shared" si="0"/>
        <v>8855</v>
      </c>
      <c r="AE14" s="52">
        <f t="shared" si="1"/>
        <v>243.51249999999999</v>
      </c>
      <c r="AF14" s="52">
        <f t="shared" si="2"/>
        <v>84.122500000000002</v>
      </c>
      <c r="AG14" s="52">
        <f t="shared" si="7"/>
        <v>28.6</v>
      </c>
      <c r="AH14" s="52">
        <f t="shared" si="3"/>
        <v>9.879999999999999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246.53749999999999</v>
      </c>
      <c r="AP14" s="53"/>
      <c r="AQ14" s="53">
        <v>73</v>
      </c>
      <c r="AR14" s="198">
        <f>AC14-AE14-AG14-AJ14-AK14-AL14-AM14-AN14-AP14-AQ14</f>
        <v>9549.8874999999989</v>
      </c>
      <c r="AS14" s="161">
        <f t="shared" si="4"/>
        <v>94.002499999999998</v>
      </c>
      <c r="AT14" s="164">
        <f t="shared" si="5"/>
        <v>21.002499999999998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10867</v>
      </c>
      <c r="E15" s="51"/>
      <c r="F15" s="50"/>
      <c r="G15" s="51"/>
      <c r="H15" s="51"/>
      <c r="I15" s="51"/>
      <c r="J15" s="51"/>
      <c r="K15" s="51">
        <v>60</v>
      </c>
      <c r="L15" s="51"/>
      <c r="M15" s="51">
        <v>50</v>
      </c>
      <c r="N15" s="51"/>
      <c r="O15" s="51"/>
      <c r="P15" s="51">
        <v>40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10</v>
      </c>
      <c r="AB15" s="147"/>
      <c r="AC15" s="160">
        <f>D15*1+E15*999+F15*499+G15*75+H15*50+I15*30+K15*20+L15*19+M15*10+P15*9+N15*10+J15*29+S15*191+V15*4744+W15*110+X15*450+Y15*110+Z15*191+AA15*182+AB15*182+U15*30+T15*350+R15*4+Q15*5+O15*9</f>
        <v>14747</v>
      </c>
      <c r="AD15" s="35">
        <f t="shared" si="0"/>
        <v>10867</v>
      </c>
      <c r="AE15" s="52">
        <f t="shared" si="1"/>
        <v>298.84250000000003</v>
      </c>
      <c r="AF15" s="52">
        <f t="shared" si="2"/>
        <v>103.23649999999999</v>
      </c>
      <c r="AG15" s="52">
        <f t="shared" si="7"/>
        <v>56.65</v>
      </c>
      <c r="AH15" s="52">
        <f t="shared" si="3"/>
        <v>19.57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302.96750000000003</v>
      </c>
      <c r="AP15" s="53"/>
      <c r="AQ15" s="53">
        <v>100</v>
      </c>
      <c r="AR15" s="198">
        <f t="shared" si="10"/>
        <v>14291.5075</v>
      </c>
      <c r="AS15" s="161">
        <f>AF15+AH15+AI15</f>
        <v>122.8065</v>
      </c>
      <c r="AT15" s="163">
        <f>AS15-AQ15-AN15</f>
        <v>22.8065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14286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20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19006</v>
      </c>
      <c r="AD16" s="35">
        <f t="shared" si="0"/>
        <v>14286</v>
      </c>
      <c r="AE16" s="52">
        <f t="shared" si="1"/>
        <v>392.86500000000001</v>
      </c>
      <c r="AF16" s="52">
        <f t="shared" si="2"/>
        <v>135.71699999999998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395.61500000000001</v>
      </c>
      <c r="AP16" s="53"/>
      <c r="AQ16" s="53">
        <v>108</v>
      </c>
      <c r="AR16" s="198">
        <f>AC16-AE16-AG16-AJ16-AK16-AL16-AM16-AN16-AP16-AQ16</f>
        <v>18480.384999999998</v>
      </c>
      <c r="AS16" s="161">
        <f t="shared" si="4"/>
        <v>144.267</v>
      </c>
      <c r="AT16" s="163">
        <f t="shared" si="5"/>
        <v>36.266999999999996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6476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50</v>
      </c>
      <c r="N17" s="51"/>
      <c r="O17" s="51"/>
      <c r="P17" s="51">
        <v>100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9831</v>
      </c>
      <c r="AD17" s="35">
        <f>D17*1</f>
        <v>6476</v>
      </c>
      <c r="AE17" s="52">
        <f>D17*2.75%</f>
        <v>178.09</v>
      </c>
      <c r="AF17" s="52">
        <f>AD17*0.95%</f>
        <v>61.521999999999998</v>
      </c>
      <c r="AG17" s="52">
        <f t="shared" si="7"/>
        <v>66</v>
      </c>
      <c r="AH17" s="52">
        <f t="shared" si="3"/>
        <v>22.8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183.59</v>
      </c>
      <c r="AP17" s="53"/>
      <c r="AQ17" s="53">
        <v>82</v>
      </c>
      <c r="AR17" s="198">
        <f>AC17-AE17-AG17-AJ17-AK17-AL17-AM17-AN17-AP17-AQ17</f>
        <v>9504.91</v>
      </c>
      <c r="AS17" s="161">
        <f>AF17+AH17+AI17</f>
        <v>84.322000000000003</v>
      </c>
      <c r="AT17" s="163">
        <f>AS17-AQ17-AN17</f>
        <v>2.3220000000000027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2469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3615</v>
      </c>
      <c r="AD18" s="35">
        <f>D18*1</f>
        <v>2469</v>
      </c>
      <c r="AE18" s="52">
        <f>D18*2.75%</f>
        <v>67.897499999999994</v>
      </c>
      <c r="AF18" s="52">
        <f>AD18*0.95%</f>
        <v>23.455500000000001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67.897499999999994</v>
      </c>
      <c r="AP18" s="53"/>
      <c r="AQ18" s="53">
        <v>100</v>
      </c>
      <c r="AR18" s="198">
        <f t="shared" si="10"/>
        <v>3447.1025</v>
      </c>
      <c r="AS18" s="161">
        <f>AF18+AH18+AI18</f>
        <v>23.455500000000001</v>
      </c>
      <c r="AT18" s="163">
        <f>AS18-AQ18-AN18</f>
        <v>-76.544499999999999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10692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11592</v>
      </c>
      <c r="AD19" s="35">
        <f t="shared" si="0"/>
        <v>10692</v>
      </c>
      <c r="AE19" s="52">
        <f t="shared" si="1"/>
        <v>294.03000000000003</v>
      </c>
      <c r="AF19" s="52">
        <f t="shared" si="2"/>
        <v>101.574</v>
      </c>
      <c r="AG19" s="52">
        <f t="shared" si="7"/>
        <v>24.75</v>
      </c>
      <c r="AH19" s="52">
        <f t="shared" si="3"/>
        <v>8.5499999999999989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296.78000000000003</v>
      </c>
      <c r="AP19" s="53"/>
      <c r="AQ19" s="53">
        <v>163</v>
      </c>
      <c r="AR19" s="223">
        <f>AC19-AE19-AG19-AJ19-AK19-AL19-AM19-AN19-AP19-AQ19</f>
        <v>11110.22</v>
      </c>
      <c r="AS19" s="161">
        <f t="shared" si="4"/>
        <v>110.124</v>
      </c>
      <c r="AT19" s="161">
        <f t="shared" si="5"/>
        <v>-52.876000000000005</v>
      </c>
      <c r="AU19" s="6"/>
      <c r="AV19" s="23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6986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6986</v>
      </c>
      <c r="AD20" s="35">
        <f t="shared" si="0"/>
        <v>6986</v>
      </c>
      <c r="AE20" s="52">
        <f t="shared" si="1"/>
        <v>192.11500000000001</v>
      </c>
      <c r="AF20" s="52">
        <f t="shared" si="2"/>
        <v>66.367000000000004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192.11500000000001</v>
      </c>
      <c r="AP20" s="53"/>
      <c r="AQ20" s="53">
        <v>70</v>
      </c>
      <c r="AR20" s="223">
        <f>AC20-AE20-AG20-AJ20-AK20-AL20-AM20-AN20-AP20-AQ20</f>
        <v>6723.8850000000002</v>
      </c>
      <c r="AS20" s="161">
        <f>AF20+AH20+AI20</f>
        <v>66.367000000000004</v>
      </c>
      <c r="AT20" s="161">
        <f>AS20-AQ20-AN20</f>
        <v>-3.6329999999999956</v>
      </c>
      <c r="AU20" s="6"/>
      <c r="AV20" s="23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5097</v>
      </c>
      <c r="E21" s="51"/>
      <c r="F21" s="50"/>
      <c r="G21" s="51"/>
      <c r="H21" s="51"/>
      <c r="I21" s="51"/>
      <c r="J21" s="51"/>
      <c r="K21" s="51"/>
      <c r="L21" s="51"/>
      <c r="M21" s="51">
        <v>10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5197</v>
      </c>
      <c r="AD21" s="35">
        <f t="shared" si="0"/>
        <v>5097</v>
      </c>
      <c r="AE21" s="52">
        <f t="shared" si="1"/>
        <v>140.16749999999999</v>
      </c>
      <c r="AF21" s="52">
        <f t="shared" si="2"/>
        <v>48.421500000000002</v>
      </c>
      <c r="AG21" s="52">
        <f t="shared" si="7"/>
        <v>2.75</v>
      </c>
      <c r="AH21" s="52">
        <f t="shared" si="3"/>
        <v>0.95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140.4425</v>
      </c>
      <c r="AP21" s="53"/>
      <c r="AQ21" s="53">
        <v>49</v>
      </c>
      <c r="AR21" s="198">
        <f t="shared" si="10"/>
        <v>5005.0825000000004</v>
      </c>
      <c r="AS21" s="161">
        <f t="shared" ref="AS21:AS27" si="11">AF21+AH21+AI21</f>
        <v>49.371500000000005</v>
      </c>
      <c r="AT21" s="161">
        <f t="shared" ref="AT21:AT27" si="12">AS21-AQ21-AN21</f>
        <v>0.3715000000000046</v>
      </c>
      <c r="AU21" s="6"/>
      <c r="AV21" s="23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28000</v>
      </c>
      <c r="E22" s="51"/>
      <c r="F22" s="50"/>
      <c r="G22" s="51"/>
      <c r="H22" s="51"/>
      <c r="I22" s="51"/>
      <c r="J22" s="51"/>
      <c r="K22" s="51">
        <v>20</v>
      </c>
      <c r="L22" s="51"/>
      <c r="M22" s="51">
        <v>20</v>
      </c>
      <c r="N22" s="51"/>
      <c r="O22" s="35"/>
      <c r="P22" s="51">
        <v>50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30960</v>
      </c>
      <c r="AD22" s="35">
        <f t="shared" si="0"/>
        <v>28000</v>
      </c>
      <c r="AE22" s="52">
        <f t="shared" si="1"/>
        <v>770</v>
      </c>
      <c r="AF22" s="52">
        <f t="shared" si="2"/>
        <v>266</v>
      </c>
      <c r="AG22" s="52">
        <f t="shared" si="7"/>
        <v>28.875</v>
      </c>
      <c r="AH22" s="52">
        <f t="shared" si="3"/>
        <v>9.9749999999999996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772.47500000000002</v>
      </c>
      <c r="AP22" s="53"/>
      <c r="AQ22" s="53">
        <v>201</v>
      </c>
      <c r="AR22" s="198">
        <f>AC22-AE22-AG22-AJ22-AK22-AL22-AM22-AN22-AP22-AQ22</f>
        <v>29960.125</v>
      </c>
      <c r="AS22" s="161">
        <f>AF22+AH22+AI22</f>
        <v>275.97500000000002</v>
      </c>
      <c r="AT22" s="161">
        <f>AS22-AQ22-AN22</f>
        <v>74.975000000000023</v>
      </c>
      <c r="AU22" s="6"/>
      <c r="AV22" s="23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6319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6319</v>
      </c>
      <c r="AD23" s="35">
        <f t="shared" si="0"/>
        <v>6319</v>
      </c>
      <c r="AE23" s="52">
        <f t="shared" si="1"/>
        <v>173.77250000000001</v>
      </c>
      <c r="AF23" s="52">
        <f t="shared" si="2"/>
        <v>60.030499999999996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173.77250000000001</v>
      </c>
      <c r="AP23" s="53"/>
      <c r="AQ23" s="53">
        <v>60</v>
      </c>
      <c r="AR23" s="198">
        <f>AC23-AE23-AG23-AJ23-AK23-AL23-AM23-AN23-AP23-AQ23</f>
        <v>6085.2275</v>
      </c>
      <c r="AS23" s="161">
        <f t="shared" si="11"/>
        <v>60.030499999999996</v>
      </c>
      <c r="AT23" s="161">
        <f t="shared" si="12"/>
        <v>3.0499999999996419E-2</v>
      </c>
      <c r="AU23" s="6"/>
      <c r="AV23" s="23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17522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100</v>
      </c>
      <c r="N24" s="51"/>
      <c r="O24" s="51">
        <v>20</v>
      </c>
      <c r="P24" s="51">
        <v>250</v>
      </c>
      <c r="Q24" s="35"/>
      <c r="R24" s="35"/>
      <c r="S24" s="35">
        <v>25</v>
      </c>
      <c r="T24" s="35"/>
      <c r="U24" s="35"/>
      <c r="V24" s="35"/>
      <c r="W24" s="35"/>
      <c r="X24" s="35"/>
      <c r="Y24" s="35"/>
      <c r="Z24" s="35"/>
      <c r="AA24" s="35">
        <v>5</v>
      </c>
      <c r="AB24" s="147"/>
      <c r="AC24" s="160">
        <f t="shared" si="6"/>
        <v>28637</v>
      </c>
      <c r="AD24" s="35">
        <f t="shared" si="0"/>
        <v>17522</v>
      </c>
      <c r="AE24" s="52">
        <f t="shared" si="1"/>
        <v>481.85500000000002</v>
      </c>
      <c r="AF24" s="52">
        <f t="shared" si="2"/>
        <v>166.459</v>
      </c>
      <c r="AG24" s="52">
        <f t="shared" si="7"/>
        <v>149.32499999999999</v>
      </c>
      <c r="AH24" s="52">
        <f t="shared" si="3"/>
        <v>51.585000000000001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494.78000000000003</v>
      </c>
      <c r="AP24" s="53"/>
      <c r="AQ24" s="53">
        <v>126</v>
      </c>
      <c r="AR24" s="198">
        <f t="shared" si="10"/>
        <v>27879.82</v>
      </c>
      <c r="AS24" s="161">
        <f t="shared" si="11"/>
        <v>218.04400000000001</v>
      </c>
      <c r="AT24" s="161">
        <f t="shared" si="12"/>
        <v>92.044000000000011</v>
      </c>
      <c r="AU24" s="6"/>
      <c r="AV24" s="23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5245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50</v>
      </c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14795</v>
      </c>
      <c r="AD25" s="35">
        <f t="shared" si="0"/>
        <v>5245</v>
      </c>
      <c r="AE25" s="52">
        <f t="shared" si="1"/>
        <v>144.23750000000001</v>
      </c>
      <c r="AF25" s="52">
        <f t="shared" si="2"/>
        <v>49.827500000000001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144.23750000000001</v>
      </c>
      <c r="AP25" s="53"/>
      <c r="AQ25" s="53">
        <v>50</v>
      </c>
      <c r="AR25" s="198">
        <f t="shared" si="10"/>
        <v>14600.762500000001</v>
      </c>
      <c r="AS25" s="161">
        <f t="shared" si="11"/>
        <v>49.827500000000001</v>
      </c>
      <c r="AT25" s="161">
        <f t="shared" si="12"/>
        <v>-0.17249999999999943</v>
      </c>
      <c r="AU25" s="6"/>
      <c r="AV25" s="23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5151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5151</v>
      </c>
      <c r="AD26" s="35">
        <f t="shared" si="0"/>
        <v>5151</v>
      </c>
      <c r="AE26" s="52">
        <f t="shared" si="1"/>
        <v>141.6525</v>
      </c>
      <c r="AF26" s="52">
        <f t="shared" si="2"/>
        <v>48.9345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141.6525</v>
      </c>
      <c r="AP26" s="53"/>
      <c r="AQ26" s="53">
        <v>44</v>
      </c>
      <c r="AR26" s="198">
        <f t="shared" si="10"/>
        <v>4965.3474999999999</v>
      </c>
      <c r="AS26" s="161">
        <f t="shared" si="11"/>
        <v>48.9345</v>
      </c>
      <c r="AT26" s="161">
        <f t="shared" si="12"/>
        <v>4.9344999999999999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4005</v>
      </c>
      <c r="E27" s="51"/>
      <c r="F27" s="50"/>
      <c r="G27" s="51"/>
      <c r="H27" s="51"/>
      <c r="I27" s="51"/>
      <c r="J27" s="51"/>
      <c r="K27" s="50">
        <v>100</v>
      </c>
      <c r="L27" s="51"/>
      <c r="M27" s="51">
        <v>100</v>
      </c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7005</v>
      </c>
      <c r="AD27" s="35">
        <f t="shared" si="0"/>
        <v>4005</v>
      </c>
      <c r="AE27" s="52">
        <f t="shared" si="1"/>
        <v>110.1375</v>
      </c>
      <c r="AF27" s="52">
        <f t="shared" si="2"/>
        <v>38.047499999999999</v>
      </c>
      <c r="AG27" s="52">
        <f t="shared" si="7"/>
        <v>82.5</v>
      </c>
      <c r="AH27" s="52">
        <f t="shared" si="3"/>
        <v>28.5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115.6375</v>
      </c>
      <c r="AP27" s="53"/>
      <c r="AQ27" s="53">
        <v>50</v>
      </c>
      <c r="AR27" s="198">
        <f t="shared" si="10"/>
        <v>6762.3625000000002</v>
      </c>
      <c r="AS27" s="161">
        <f t="shared" si="11"/>
        <v>66.547499999999999</v>
      </c>
      <c r="AT27" s="161">
        <f t="shared" si="12"/>
        <v>16.547499999999999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178815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460</v>
      </c>
      <c r="L28" s="72">
        <f t="shared" ref="L28:AT28" si="14">SUM(L7:L27)</f>
        <v>0</v>
      </c>
      <c r="M28" s="72">
        <f t="shared" si="14"/>
        <v>400</v>
      </c>
      <c r="N28" s="72">
        <f t="shared" si="14"/>
        <v>0</v>
      </c>
      <c r="O28" s="72">
        <f t="shared" si="14"/>
        <v>70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151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41</v>
      </c>
      <c r="AB28" s="148">
        <f t="shared" si="14"/>
        <v>0</v>
      </c>
      <c r="AC28" s="141">
        <f t="shared" si="14"/>
        <v>236778</v>
      </c>
      <c r="AD28" s="141">
        <f t="shared" si="14"/>
        <v>178815</v>
      </c>
      <c r="AE28" s="141">
        <f t="shared" si="14"/>
        <v>4917.4125000000004</v>
      </c>
      <c r="AF28" s="141">
        <f t="shared" si="14"/>
        <v>1698.7425000000003</v>
      </c>
      <c r="AG28" s="141">
        <f t="shared" si="14"/>
        <v>595.65</v>
      </c>
      <c r="AH28" s="141">
        <f t="shared" si="14"/>
        <v>205.76999999999998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4966.9125000000013</v>
      </c>
      <c r="AP28" s="141">
        <f t="shared" si="14"/>
        <v>0</v>
      </c>
      <c r="AQ28" s="141">
        <f t="shared" si="14"/>
        <v>1698</v>
      </c>
      <c r="AR28" s="141">
        <f t="shared" si="14"/>
        <v>229566.9375</v>
      </c>
      <c r="AS28" s="141">
        <f t="shared" si="14"/>
        <v>1904.5125</v>
      </c>
      <c r="AT28" s="141">
        <f t="shared" si="14"/>
        <v>206.51250000000005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699238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2560</v>
      </c>
      <c r="L29" s="82">
        <f t="shared" si="15"/>
        <v>0</v>
      </c>
      <c r="M29" s="82">
        <f t="shared" si="15"/>
        <v>5630</v>
      </c>
      <c r="N29" s="82">
        <f t="shared" si="15"/>
        <v>0</v>
      </c>
      <c r="O29" s="82">
        <f t="shared" si="15"/>
        <v>580</v>
      </c>
      <c r="P29" s="82">
        <f t="shared" si="15"/>
        <v>6230</v>
      </c>
      <c r="Q29" s="82">
        <f t="shared" si="15"/>
        <v>0</v>
      </c>
      <c r="R29" s="82">
        <f t="shared" si="15"/>
        <v>0</v>
      </c>
      <c r="S29" s="82">
        <f t="shared" si="15"/>
        <v>1357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443</v>
      </c>
      <c r="AB29" s="149">
        <f t="shared" si="15"/>
        <v>0</v>
      </c>
      <c r="AC29" s="256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-340</v>
      </c>
      <c r="Q30" s="90"/>
      <c r="R30" s="90"/>
      <c r="S30" s="89">
        <v>-108</v>
      </c>
      <c r="T30" s="89"/>
      <c r="U30" s="89"/>
      <c r="V30" s="89"/>
      <c r="W30" s="89"/>
      <c r="X30" s="89"/>
      <c r="Y30" s="89"/>
      <c r="Z30" s="89">
        <v>44</v>
      </c>
      <c r="AA30" s="89">
        <v>-24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</row>
    <row r="72" spans="3:49">
      <c r="C72" s="6"/>
      <c r="D72" s="6"/>
      <c r="E72" s="6"/>
    </row>
    <row r="73" spans="3:49">
      <c r="C73" s="6"/>
      <c r="D73" s="6"/>
      <c r="E73" s="6"/>
    </row>
    <row r="74" spans="3:49">
      <c r="C74" s="6"/>
      <c r="D74" s="6"/>
      <c r="E74" s="6"/>
    </row>
    <row r="75" spans="3:49">
      <c r="C75" s="6"/>
      <c r="D75" s="6"/>
      <c r="E75" s="6"/>
    </row>
    <row r="76" spans="3:49">
      <c r="C76" s="6"/>
      <c r="D76" s="6"/>
      <c r="E76" s="6"/>
    </row>
    <row r="77" spans="3:49">
      <c r="C77" s="6"/>
      <c r="D77" s="6"/>
      <c r="E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209" priority="26" stopIfTrue="1" operator="greaterThan">
      <formula>0</formula>
    </cfRule>
  </conditionalFormatting>
  <conditionalFormatting sqref="AQ31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D29:J29 Q29:AB29 Q28:AA28 K4:P29">
    <cfRule type="cellIs" dxfId="206" priority="23" operator="equal">
      <formula>212030016606640</formula>
    </cfRule>
  </conditionalFormatting>
  <conditionalFormatting sqref="D29:J29 L29:AB29 L28:AA28 K4:K29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D29:L29 M4:N29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29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29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8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L28:AA28 K4:K28">
    <cfRule type="cellIs" dxfId="193" priority="10" operator="equal">
      <formula>$K$4</formula>
    </cfRule>
  </conditionalFormatting>
  <conditionalFormatting sqref="D28:D29 D6:D22 D24:D26 D4:AA4">
    <cfRule type="cellIs" dxfId="192" priority="9" operator="equal">
      <formula>$D$4</formula>
    </cfRule>
  </conditionalFormatting>
  <conditionalFormatting sqref="S4:S29">
    <cfRule type="cellIs" dxfId="191" priority="8" operator="equal">
      <formula>$S$4</formula>
    </cfRule>
  </conditionalFormatting>
  <conditionalFormatting sqref="Z4:Z29">
    <cfRule type="cellIs" dxfId="190" priority="7" operator="equal">
      <formula>$Z$4</formula>
    </cfRule>
  </conditionalFormatting>
  <conditionalFormatting sqref="AA4:AA29">
    <cfRule type="cellIs" dxfId="189" priority="6" operator="equal">
      <formula>$AA$4</formula>
    </cfRule>
  </conditionalFormatting>
  <conditionalFormatting sqref="AB4:AB29">
    <cfRule type="cellIs" dxfId="188" priority="5" operator="equal">
      <formula>$AB$4</formula>
    </cfRule>
  </conditionalFormatting>
  <conditionalFormatting sqref="AT7:AT28">
    <cfRule type="cellIs" dxfId="187" priority="2" operator="lessThan">
      <formula>0</formula>
    </cfRule>
    <cfRule type="cellIs" dxfId="186" priority="3" operator="lessThan">
      <formula>0</formula>
    </cfRule>
    <cfRule type="cellIs" dxfId="185" priority="4" operator="lessThan">
      <formula>0</formula>
    </cfRule>
  </conditionalFormatting>
  <conditionalFormatting sqref="D5:AA5">
    <cfRule type="cellIs" dxfId="18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topLeftCell="C1" workbookViewId="0">
      <pane ySplit="6" topLeftCell="A19" activePane="bottomLeft" state="frozen"/>
      <selection pane="bottomLeft" activeCell="AT33" sqref="AT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14.5703125" style="2" customWidth="1"/>
    <col min="49" max="49" width="11.42578125" style="2" customWidth="1"/>
    <col min="50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95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3"/>
      <c r="D4" s="167">
        <f>'23'!D29</f>
        <v>699238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2560</v>
      </c>
      <c r="L4" s="167">
        <f>'23'!L29</f>
        <v>0</v>
      </c>
      <c r="M4" s="167">
        <f>'23'!M29</f>
        <v>5630</v>
      </c>
      <c r="N4" s="167">
        <f>'23'!N29</f>
        <v>0</v>
      </c>
      <c r="O4" s="167">
        <f>'23'!O29</f>
        <v>580</v>
      </c>
      <c r="P4" s="167">
        <f>'23'!P29</f>
        <v>6230</v>
      </c>
      <c r="Q4" s="167">
        <f>'23'!Q29</f>
        <v>0</v>
      </c>
      <c r="R4" s="167">
        <f>'23'!R29</f>
        <v>0</v>
      </c>
      <c r="S4" s="167">
        <f>'23'!S29</f>
        <v>1357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666</v>
      </c>
      <c r="AA4" s="167">
        <f>'23'!AA29</f>
        <v>443</v>
      </c>
      <c r="AB4" s="4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>
        <v>415585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106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13147</v>
      </c>
      <c r="E7" s="37"/>
      <c r="F7" s="36"/>
      <c r="G7" s="37"/>
      <c r="H7" s="37"/>
      <c r="I7" s="37"/>
      <c r="J7" s="37"/>
      <c r="K7" s="37">
        <v>10</v>
      </c>
      <c r="L7" s="37"/>
      <c r="M7" s="37">
        <v>70</v>
      </c>
      <c r="N7" s="37"/>
      <c r="O7" s="37"/>
      <c r="P7" s="37">
        <v>40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14407</v>
      </c>
      <c r="AD7" s="38">
        <f t="shared" ref="AD7:AD27" si="0">D7*1</f>
        <v>13147</v>
      </c>
      <c r="AE7" s="40">
        <f t="shared" ref="AE7:AE27" si="1">D7*2.75%</f>
        <v>361.54250000000002</v>
      </c>
      <c r="AF7" s="40">
        <f t="shared" ref="AF7:AF27" si="2">AD7*0.95%</f>
        <v>124.8965</v>
      </c>
      <c r="AG7" s="40">
        <f>SUM(E7*999+F7*499+G7*75+H7*50+I7*30+K7*20+L7*19+M7*10+P7*9+N7*10+J7*29+R7*4+Q7*5+O7*9)*2.8%</f>
        <v>35.279999999999994</v>
      </c>
      <c r="AH7" s="40">
        <f t="shared" ref="AH7:AH27" si="3">SUM(E7*999+F7*499+G7*75+H7*50+I7*30+J7*29+K7*20+L7*19+M7*10+N7*10+O7*9+P7*9+Q7*5+R7*4)*0.95%</f>
        <v>11.969999999999999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364.84250000000003</v>
      </c>
      <c r="AP7" s="43"/>
      <c r="AQ7" s="44">
        <v>90</v>
      </c>
      <c r="AR7" s="218">
        <f>AC7-AE7-AG7-AJ7-AK7-AL7-AM7-AN7-AP7-AQ7</f>
        <v>13920.1775</v>
      </c>
      <c r="AS7" s="46">
        <f t="shared" ref="AS7:AS19" si="4">AF7+AH7+AI7</f>
        <v>136.8665</v>
      </c>
      <c r="AT7" s="47">
        <f t="shared" ref="AT7:AT19" si="5">AS7-AQ7-AN7</f>
        <v>46.866500000000002</v>
      </c>
      <c r="AU7" s="48">
        <v>108</v>
      </c>
      <c r="AV7" s="235">
        <f>AR7-AU7</f>
        <v>13812.1775</v>
      </c>
      <c r="AW7" s="23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6565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6565</v>
      </c>
      <c r="AD8" s="35">
        <f t="shared" si="0"/>
        <v>6565</v>
      </c>
      <c r="AE8" s="52">
        <f t="shared" si="1"/>
        <v>180.53749999999999</v>
      </c>
      <c r="AF8" s="52">
        <f t="shared" si="2"/>
        <v>62.3675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180.53749999999999</v>
      </c>
      <c r="AP8" s="53"/>
      <c r="AQ8" s="44">
        <v>59</v>
      </c>
      <c r="AR8" s="218">
        <f>AC8-AE8-AG8-AJ8-AK8-AL8-AM8-AN8-AP8-AQ8</f>
        <v>6325.4624999999996</v>
      </c>
      <c r="AS8" s="54">
        <f t="shared" si="4"/>
        <v>62.3675</v>
      </c>
      <c r="AT8" s="55">
        <f t="shared" si="5"/>
        <v>3.3674999999999997</v>
      </c>
      <c r="AU8" s="56"/>
      <c r="AV8" s="235">
        <f t="shared" ref="AV8:AV27" si="10">AR8-AU8</f>
        <v>6325.4624999999996</v>
      </c>
      <c r="AW8" s="23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15217</v>
      </c>
      <c r="E9" s="51"/>
      <c r="F9" s="50"/>
      <c r="G9" s="51"/>
      <c r="H9" s="51"/>
      <c r="I9" s="51"/>
      <c r="J9" s="51"/>
      <c r="K9" s="51">
        <v>60</v>
      </c>
      <c r="L9" s="51"/>
      <c r="M9" s="51">
        <v>50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19167</v>
      </c>
      <c r="AD9" s="35">
        <f t="shared" si="0"/>
        <v>15217</v>
      </c>
      <c r="AE9" s="52">
        <f t="shared" si="1"/>
        <v>418.46750000000003</v>
      </c>
      <c r="AF9" s="52">
        <f t="shared" si="2"/>
        <v>144.5615</v>
      </c>
      <c r="AG9" s="40">
        <f t="shared" si="7"/>
        <v>108.625</v>
      </c>
      <c r="AH9" s="52">
        <f t="shared" si="3"/>
        <v>37.524999999999999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428.36750000000001</v>
      </c>
      <c r="AP9" s="53"/>
      <c r="AQ9" s="44">
        <v>140</v>
      </c>
      <c r="AR9" s="218">
        <f t="shared" ref="AR9:AR27" si="11">AC9-AE9-AG9-AJ9-AK9-AL9-AM9-AN9-AP9-AQ9</f>
        <v>18499.907500000001</v>
      </c>
      <c r="AS9" s="54">
        <f t="shared" si="4"/>
        <v>182.0865</v>
      </c>
      <c r="AT9" s="55">
        <f t="shared" si="5"/>
        <v>42.086500000000001</v>
      </c>
      <c r="AU9" s="56"/>
      <c r="AV9" s="235">
        <f t="shared" si="10"/>
        <v>18499.907500000001</v>
      </c>
      <c r="AW9" s="236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5366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5557</v>
      </c>
      <c r="AD10" s="35">
        <f>D10*1</f>
        <v>5366</v>
      </c>
      <c r="AE10" s="52">
        <f>D10*2.75%</f>
        <v>147.565</v>
      </c>
      <c r="AF10" s="52">
        <f>AD10*0.95%</f>
        <v>50.976999999999997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147.565</v>
      </c>
      <c r="AP10" s="53"/>
      <c r="AQ10" s="44">
        <v>41</v>
      </c>
      <c r="AR10" s="218">
        <f t="shared" si="11"/>
        <v>5368.4350000000004</v>
      </c>
      <c r="AS10" s="54">
        <f>AF10+AH10+AI10</f>
        <v>50.976999999999997</v>
      </c>
      <c r="AT10" s="55">
        <f>AS10-AQ10-AN10</f>
        <v>9.9769999999999968</v>
      </c>
      <c r="AU10" s="56">
        <v>18</v>
      </c>
      <c r="AV10" s="235">
        <f t="shared" si="10"/>
        <v>5350.4350000000004</v>
      </c>
      <c r="AW10" s="236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4269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9</v>
      </c>
      <c r="T11" s="35"/>
      <c r="U11" s="35"/>
      <c r="V11" s="35"/>
      <c r="W11" s="35"/>
      <c r="X11" s="35"/>
      <c r="Y11" s="35"/>
      <c r="Z11" s="35">
        <v>2</v>
      </c>
      <c r="AA11" s="35"/>
      <c r="AB11" s="35"/>
      <c r="AC11" s="39">
        <f t="shared" si="6"/>
        <v>6370</v>
      </c>
      <c r="AD11" s="35">
        <f t="shared" si="0"/>
        <v>4269</v>
      </c>
      <c r="AE11" s="52">
        <f t="shared" si="1"/>
        <v>117.39749999999999</v>
      </c>
      <c r="AF11" s="52">
        <f t="shared" si="2"/>
        <v>40.555500000000002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117.39749999999999</v>
      </c>
      <c r="AP11" s="53"/>
      <c r="AQ11" s="44">
        <v>34</v>
      </c>
      <c r="AR11" s="218">
        <f t="shared" si="11"/>
        <v>6218.6025</v>
      </c>
      <c r="AS11" s="54">
        <f t="shared" si="4"/>
        <v>40.555500000000002</v>
      </c>
      <c r="AT11" s="55">
        <f t="shared" si="5"/>
        <v>6.5555000000000021</v>
      </c>
      <c r="AU11" s="56"/>
      <c r="AV11" s="235">
        <f t="shared" si="10"/>
        <v>6218.6025</v>
      </c>
      <c r="AW11" s="236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5155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5155</v>
      </c>
      <c r="AD12" s="35">
        <f>D12*1</f>
        <v>5155</v>
      </c>
      <c r="AE12" s="52">
        <f>D12*2.75%</f>
        <v>141.76249999999999</v>
      </c>
      <c r="AF12" s="52">
        <f>AD12*0.95%</f>
        <v>48.972499999999997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141.76249999999999</v>
      </c>
      <c r="AP12" s="53"/>
      <c r="AQ12" s="44">
        <v>33</v>
      </c>
      <c r="AR12" s="218">
        <f t="shared" si="11"/>
        <v>4980.2375000000002</v>
      </c>
      <c r="AS12" s="54">
        <f>AF12+AH12+AI12</f>
        <v>48.972499999999997</v>
      </c>
      <c r="AT12" s="55">
        <f>AS12-AQ12-AN12</f>
        <v>15.972499999999997</v>
      </c>
      <c r="AU12" s="56"/>
      <c r="AV12" s="235">
        <f t="shared" si="10"/>
        <v>4980.2375000000002</v>
      </c>
      <c r="AW12" s="236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6067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6067</v>
      </c>
      <c r="AD13" s="35">
        <f t="shared" si="0"/>
        <v>6067</v>
      </c>
      <c r="AE13" s="52">
        <f t="shared" si="1"/>
        <v>166.8425</v>
      </c>
      <c r="AF13" s="52">
        <f t="shared" si="2"/>
        <v>57.636499999999998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166.8425</v>
      </c>
      <c r="AP13" s="53"/>
      <c r="AQ13" s="44">
        <v>40</v>
      </c>
      <c r="AR13" s="218">
        <f t="shared" si="11"/>
        <v>5860.1575000000003</v>
      </c>
      <c r="AS13" s="54">
        <f t="shared" si="4"/>
        <v>57.636499999999998</v>
      </c>
      <c r="AT13" s="55">
        <f>AS13-AQ13-AN13</f>
        <v>17.636499999999998</v>
      </c>
      <c r="AU13" s="56"/>
      <c r="AV13" s="235">
        <f t="shared" si="10"/>
        <v>5860.1575000000003</v>
      </c>
      <c r="AW13" s="236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15727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100</v>
      </c>
      <c r="N14" s="51"/>
      <c r="O14" s="51"/>
      <c r="P14" s="51">
        <v>100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>
        <v>5</v>
      </c>
      <c r="AA14" s="35">
        <v>10</v>
      </c>
      <c r="AB14" s="35"/>
      <c r="AC14" s="39">
        <f>D14*1+E14*999+F14*499+G14*75+H14*50+I14*30+K14*20+L14*19+M14*10+P14*9+N14*10+J14*29+S14*191+V14*4744+W14*110+X14*450+Y14*110+Z14*191+AA14*182+AB14*182+U14*30+T14*350+R14*4+Q14*5+O14*9</f>
        <v>22357</v>
      </c>
      <c r="AD14" s="35">
        <f t="shared" si="0"/>
        <v>15727</v>
      </c>
      <c r="AE14" s="52">
        <f t="shared" si="1"/>
        <v>432.49250000000001</v>
      </c>
      <c r="AF14" s="52">
        <f t="shared" si="2"/>
        <v>149.40649999999999</v>
      </c>
      <c r="AG14" s="40">
        <f t="shared" si="7"/>
        <v>79.75</v>
      </c>
      <c r="AH14" s="52">
        <f t="shared" si="3"/>
        <v>27.55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439.36750000000001</v>
      </c>
      <c r="AP14" s="53"/>
      <c r="AQ14" s="44">
        <v>135</v>
      </c>
      <c r="AR14" s="218">
        <f>AC14-AE14-AG14-AJ14-AK14-AL14-AM14-AN14-AP14-AQ14</f>
        <v>21709.7575</v>
      </c>
      <c r="AS14" s="54">
        <f t="shared" si="4"/>
        <v>176.95650000000001</v>
      </c>
      <c r="AT14" s="61">
        <f t="shared" si="5"/>
        <v>41.956500000000005</v>
      </c>
      <c r="AU14" s="56"/>
      <c r="AV14" s="235">
        <f t="shared" si="10"/>
        <v>21709.7575</v>
      </c>
      <c r="AW14" s="236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22472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10</v>
      </c>
      <c r="N15" s="51"/>
      <c r="O15" s="51"/>
      <c r="P15" s="51">
        <v>20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23907</v>
      </c>
      <c r="AD15" s="35">
        <f t="shared" si="0"/>
        <v>22472</v>
      </c>
      <c r="AE15" s="52">
        <f t="shared" si="1"/>
        <v>617.98</v>
      </c>
      <c r="AF15" s="52">
        <f t="shared" si="2"/>
        <v>213.48400000000001</v>
      </c>
      <c r="AG15" s="40">
        <f t="shared" si="7"/>
        <v>13.2</v>
      </c>
      <c r="AH15" s="52">
        <f t="shared" si="3"/>
        <v>4.5599999999999996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619.08000000000004</v>
      </c>
      <c r="AP15" s="53"/>
      <c r="AQ15" s="44">
        <v>200</v>
      </c>
      <c r="AR15" s="218">
        <f t="shared" si="11"/>
        <v>23075.82</v>
      </c>
      <c r="AS15" s="54">
        <f>AF15+AH15+AI15</f>
        <v>218.04400000000001</v>
      </c>
      <c r="AT15" s="55">
        <f>AS15-AQ15-AN15</f>
        <v>18.044000000000011</v>
      </c>
      <c r="AU15" s="56">
        <v>144</v>
      </c>
      <c r="AV15" s="235">
        <f t="shared" si="10"/>
        <v>22931.82</v>
      </c>
      <c r="AW15" s="236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12925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19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39">
        <f t="shared" si="6"/>
        <v>17464</v>
      </c>
      <c r="AD16" s="35">
        <f t="shared" si="0"/>
        <v>12925</v>
      </c>
      <c r="AE16" s="52">
        <f t="shared" si="1"/>
        <v>355.4375</v>
      </c>
      <c r="AF16" s="52">
        <f t="shared" si="2"/>
        <v>122.78749999999999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355.4375</v>
      </c>
      <c r="AP16" s="53"/>
      <c r="AQ16" s="44">
        <v>99</v>
      </c>
      <c r="AR16" s="218">
        <f>AC16-AE16-AG16-AJ16-AK16-AL16-AM16-AN16-AP16-AQ16</f>
        <v>17009.5625</v>
      </c>
      <c r="AS16" s="54">
        <f t="shared" si="4"/>
        <v>122.78749999999999</v>
      </c>
      <c r="AT16" s="55">
        <f t="shared" si="5"/>
        <v>23.787499999999994</v>
      </c>
      <c r="AU16" s="56">
        <v>180</v>
      </c>
      <c r="AV16" s="235">
        <f t="shared" si="10"/>
        <v>16829.5625</v>
      </c>
      <c r="AW16" s="236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10239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12239</v>
      </c>
      <c r="AD17" s="35">
        <f>D17*1</f>
        <v>10239</v>
      </c>
      <c r="AE17" s="52">
        <f>D17*2.75%</f>
        <v>281.57249999999999</v>
      </c>
      <c r="AF17" s="52">
        <f>AD17*0.95%</f>
        <v>97.270499999999998</v>
      </c>
      <c r="AG17" s="40">
        <f t="shared" si="7"/>
        <v>2.4750000000000001</v>
      </c>
      <c r="AH17" s="52">
        <f t="shared" si="3"/>
        <v>0.85499999999999998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281.84750000000003</v>
      </c>
      <c r="AP17" s="53"/>
      <c r="AQ17" s="44">
        <v>98</v>
      </c>
      <c r="AR17" s="218">
        <f>AC17-AE17-AG17-AJ17-AK17-AL17-AM17-AN17-AP17-AQ17</f>
        <v>11856.952499999999</v>
      </c>
      <c r="AS17" s="54">
        <f>AF17+AH17+AI17</f>
        <v>98.125500000000002</v>
      </c>
      <c r="AT17" s="55">
        <f>AS17-AQ17-AN17</f>
        <v>0.12550000000000239</v>
      </c>
      <c r="AU17" s="56">
        <v>126</v>
      </c>
      <c r="AV17" s="235">
        <f t="shared" si="10"/>
        <v>11730.952499999999</v>
      </c>
      <c r="AW17" s="236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8843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9</v>
      </c>
      <c r="T18" s="35"/>
      <c r="U18" s="35"/>
      <c r="V18" s="35"/>
      <c r="W18" s="35"/>
      <c r="X18" s="35"/>
      <c r="Y18" s="35"/>
      <c r="Z18" s="35"/>
      <c r="AA18" s="35">
        <v>5</v>
      </c>
      <c r="AB18" s="35"/>
      <c r="AC18" s="39">
        <f t="shared" si="6"/>
        <v>11472</v>
      </c>
      <c r="AD18" s="35">
        <f>D18*1</f>
        <v>8843</v>
      </c>
      <c r="AE18" s="52">
        <f>D18*2.75%</f>
        <v>243.1825</v>
      </c>
      <c r="AF18" s="52">
        <f>AD18*0.95%</f>
        <v>84.008499999999998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243.1825</v>
      </c>
      <c r="AP18" s="53"/>
      <c r="AQ18" s="44">
        <v>99</v>
      </c>
      <c r="AR18" s="218">
        <f t="shared" si="11"/>
        <v>11129.817499999999</v>
      </c>
      <c r="AS18" s="54">
        <f>AF18+AH18+AI18</f>
        <v>84.008499999999998</v>
      </c>
      <c r="AT18" s="55">
        <f>AS18-AQ18-AN18</f>
        <v>-14.991500000000002</v>
      </c>
      <c r="AU18" s="56"/>
      <c r="AV18" s="235">
        <f t="shared" si="10"/>
        <v>11129.817499999999</v>
      </c>
      <c r="AW18" s="236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6639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6639</v>
      </c>
      <c r="AD19" s="35">
        <f t="shared" si="0"/>
        <v>6639</v>
      </c>
      <c r="AE19" s="52">
        <f t="shared" si="1"/>
        <v>182.57249999999999</v>
      </c>
      <c r="AF19" s="52">
        <f t="shared" si="2"/>
        <v>63.070499999999996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182.57249999999999</v>
      </c>
      <c r="AP19" s="53"/>
      <c r="AQ19" s="64">
        <v>56</v>
      </c>
      <c r="AR19" s="219">
        <f>AC19-AE19-AG19-AJ19-AK19-AL19-AM19-AN19-AP19-AQ19</f>
        <v>6400.4274999999998</v>
      </c>
      <c r="AS19" s="54">
        <f t="shared" si="4"/>
        <v>63.070499999999996</v>
      </c>
      <c r="AT19" s="66">
        <f t="shared" si="5"/>
        <v>7.0704999999999956</v>
      </c>
      <c r="AU19" s="56"/>
      <c r="AV19" s="235">
        <f t="shared" si="10"/>
        <v>6400.4274999999998</v>
      </c>
      <c r="AW19" s="235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6883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6883</v>
      </c>
      <c r="AD20" s="35">
        <f t="shared" si="0"/>
        <v>6883</v>
      </c>
      <c r="AE20" s="52">
        <f t="shared" si="1"/>
        <v>189.2825</v>
      </c>
      <c r="AF20" s="52">
        <f t="shared" si="2"/>
        <v>65.388499999999993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189.2825</v>
      </c>
      <c r="AP20" s="53"/>
      <c r="AQ20" s="64">
        <v>68</v>
      </c>
      <c r="AR20" s="219">
        <f>AC20-AE20-AG20-AJ20-AK20-AL20-AM20-AN20-AP20-AQ20</f>
        <v>6625.7174999999997</v>
      </c>
      <c r="AS20" s="54">
        <f>AF20+AH20+AI20</f>
        <v>65.388499999999993</v>
      </c>
      <c r="AT20" s="66">
        <f>AS20-AQ20-AN20</f>
        <v>-2.6115000000000066</v>
      </c>
      <c r="AU20" s="56"/>
      <c r="AV20" s="235">
        <f t="shared" si="10"/>
        <v>6625.7174999999997</v>
      </c>
      <c r="AW20" s="161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3910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2</v>
      </c>
      <c r="AB21" s="35"/>
      <c r="AC21" s="39">
        <f t="shared" si="6"/>
        <v>4274</v>
      </c>
      <c r="AD21" s="35">
        <f t="shared" si="0"/>
        <v>3910</v>
      </c>
      <c r="AE21" s="52">
        <f t="shared" si="1"/>
        <v>107.52500000000001</v>
      </c>
      <c r="AF21" s="52">
        <f t="shared" si="2"/>
        <v>37.144999999999996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107.52500000000001</v>
      </c>
      <c r="AP21" s="53"/>
      <c r="AQ21" s="64">
        <v>36</v>
      </c>
      <c r="AR21" s="217">
        <f t="shared" si="11"/>
        <v>4130.4750000000004</v>
      </c>
      <c r="AS21" s="54">
        <f t="shared" ref="AS21:AS27" si="12">AF21+AH21+AI21</f>
        <v>37.144999999999996</v>
      </c>
      <c r="AT21" s="66">
        <f t="shared" ref="AT21:AT27" si="13">AS21-AQ21-AN21</f>
        <v>1.144999999999996</v>
      </c>
      <c r="AU21" s="56"/>
      <c r="AV21" s="235">
        <f t="shared" si="10"/>
        <v>4130.4750000000004</v>
      </c>
      <c r="AW21" s="161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8373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50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10733</v>
      </c>
      <c r="AD22" s="35">
        <f t="shared" si="0"/>
        <v>8373</v>
      </c>
      <c r="AE22" s="52">
        <f t="shared" si="1"/>
        <v>230.25749999999999</v>
      </c>
      <c r="AF22" s="52">
        <f t="shared" si="2"/>
        <v>79.543499999999995</v>
      </c>
      <c r="AG22" s="40">
        <f t="shared" si="7"/>
        <v>12.375</v>
      </c>
      <c r="AH22" s="52">
        <f t="shared" si="3"/>
        <v>4.2749999999999995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231.63249999999999</v>
      </c>
      <c r="AP22" s="53"/>
      <c r="AQ22" s="64">
        <v>100</v>
      </c>
      <c r="AR22" s="217">
        <f>AC22-AE22-AG22-AJ22-AK22-AL22-AM22-AN22-AP22-AQ22</f>
        <v>10390.3675</v>
      </c>
      <c r="AS22" s="54">
        <f>AF22+AH22+AI22</f>
        <v>83.8185</v>
      </c>
      <c r="AT22" s="66">
        <f>AS22-AQ22-AN22</f>
        <v>-16.1815</v>
      </c>
      <c r="AU22" s="56"/>
      <c r="AV22" s="235">
        <f t="shared" si="10"/>
        <v>10390.3675</v>
      </c>
      <c r="AW22" s="161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6267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6267</v>
      </c>
      <c r="AD23" s="35">
        <f t="shared" si="0"/>
        <v>6267</v>
      </c>
      <c r="AE23" s="52">
        <f t="shared" si="1"/>
        <v>172.3425</v>
      </c>
      <c r="AF23" s="52">
        <f t="shared" si="2"/>
        <v>59.536499999999997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172.3425</v>
      </c>
      <c r="AP23" s="53"/>
      <c r="AQ23" s="64">
        <v>60</v>
      </c>
      <c r="AR23" s="217">
        <f>AC23-AE23-AG23-AJ23-AK23-AL23-AM23-AN23-AP23-AQ23</f>
        <v>6034.6575000000003</v>
      </c>
      <c r="AS23" s="54">
        <f t="shared" si="12"/>
        <v>59.536499999999997</v>
      </c>
      <c r="AT23" s="66">
        <f t="shared" si="13"/>
        <v>-0.46350000000000335</v>
      </c>
      <c r="AU23" s="56"/>
      <c r="AV23" s="235">
        <f t="shared" si="10"/>
        <v>6034.6575000000003</v>
      </c>
      <c r="AW23" s="161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12335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14245</v>
      </c>
      <c r="AD24" s="35">
        <f t="shared" si="0"/>
        <v>12335</v>
      </c>
      <c r="AE24" s="52">
        <f t="shared" si="1"/>
        <v>339.21249999999998</v>
      </c>
      <c r="AF24" s="52">
        <f t="shared" si="2"/>
        <v>117.18249999999999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339.21249999999998</v>
      </c>
      <c r="AP24" s="53"/>
      <c r="AQ24" s="64">
        <v>106</v>
      </c>
      <c r="AR24" s="217">
        <f t="shared" si="11"/>
        <v>13799.7875</v>
      </c>
      <c r="AS24" s="54">
        <f t="shared" si="12"/>
        <v>117.18249999999999</v>
      </c>
      <c r="AT24" s="66">
        <f t="shared" si="13"/>
        <v>11.18249999999999</v>
      </c>
      <c r="AU24" s="56"/>
      <c r="AV24" s="235">
        <f t="shared" si="10"/>
        <v>13799.7875</v>
      </c>
      <c r="AW24" s="161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4328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4328</v>
      </c>
      <c r="AD25" s="35">
        <f t="shared" si="0"/>
        <v>4328</v>
      </c>
      <c r="AE25" s="52">
        <f t="shared" si="1"/>
        <v>119.02</v>
      </c>
      <c r="AF25" s="52">
        <f t="shared" si="2"/>
        <v>41.116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119.02</v>
      </c>
      <c r="AP25" s="53"/>
      <c r="AQ25" s="64">
        <v>40</v>
      </c>
      <c r="AR25" s="217">
        <f t="shared" si="11"/>
        <v>4168.9799999999996</v>
      </c>
      <c r="AS25" s="54">
        <f t="shared" si="12"/>
        <v>41.116</v>
      </c>
      <c r="AT25" s="66">
        <f t="shared" si="13"/>
        <v>1.1159999999999997</v>
      </c>
      <c r="AU25" s="56"/>
      <c r="AV25" s="235">
        <f t="shared" si="10"/>
        <v>4168.9799999999996</v>
      </c>
      <c r="AW25" s="161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9755</v>
      </c>
      <c r="E26" s="51"/>
      <c r="F26" s="50"/>
      <c r="G26" s="51"/>
      <c r="H26" s="51"/>
      <c r="I26" s="51"/>
      <c r="J26" s="51"/>
      <c r="K26" s="50">
        <v>70</v>
      </c>
      <c r="L26" s="51"/>
      <c r="M26" s="51">
        <v>60</v>
      </c>
      <c r="N26" s="51"/>
      <c r="O26" s="51"/>
      <c r="P26" s="51"/>
      <c r="Q26" s="35"/>
      <c r="R26" s="35"/>
      <c r="S26" s="35">
        <v>20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15575</v>
      </c>
      <c r="AD26" s="35">
        <f t="shared" si="0"/>
        <v>9755</v>
      </c>
      <c r="AE26" s="52">
        <f t="shared" si="1"/>
        <v>268.26249999999999</v>
      </c>
      <c r="AF26" s="52">
        <f t="shared" si="2"/>
        <v>92.672499999999999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271.83749999999998</v>
      </c>
      <c r="AP26" s="53"/>
      <c r="AQ26" s="64">
        <v>102</v>
      </c>
      <c r="AR26" s="217">
        <f t="shared" si="11"/>
        <v>15149.737499999999</v>
      </c>
      <c r="AS26" s="54">
        <f t="shared" si="12"/>
        <v>111.6725</v>
      </c>
      <c r="AT26" s="66">
        <f t="shared" si="13"/>
        <v>9.6724999999999994</v>
      </c>
      <c r="AU26" s="56"/>
      <c r="AV26" s="235">
        <f t="shared" si="10"/>
        <v>15149.737499999999</v>
      </c>
      <c r="AW26" s="161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4067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4067</v>
      </c>
      <c r="AD27" s="35">
        <f t="shared" si="0"/>
        <v>4067</v>
      </c>
      <c r="AE27" s="52">
        <f t="shared" si="1"/>
        <v>111.8425</v>
      </c>
      <c r="AF27" s="52">
        <f t="shared" si="2"/>
        <v>38.636499999999998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111.8425</v>
      </c>
      <c r="AP27" s="53"/>
      <c r="AQ27" s="64">
        <v>80</v>
      </c>
      <c r="AR27" s="217">
        <f t="shared" si="11"/>
        <v>3875.1574999999998</v>
      </c>
      <c r="AS27" s="54">
        <f t="shared" si="12"/>
        <v>38.636499999999998</v>
      </c>
      <c r="AT27" s="66">
        <f t="shared" si="13"/>
        <v>-41.363500000000002</v>
      </c>
      <c r="AU27" s="56"/>
      <c r="AV27" s="235">
        <f t="shared" si="10"/>
        <v>3875.1574999999998</v>
      </c>
      <c r="AW27" s="161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4">SUM(D7:D27)</f>
        <v>188549</v>
      </c>
      <c r="E28" s="72">
        <f t="shared" si="14"/>
        <v>0</v>
      </c>
      <c r="F28" s="72">
        <f t="shared" si="14"/>
        <v>0</v>
      </c>
      <c r="G28" s="72">
        <f t="shared" si="14"/>
        <v>0</v>
      </c>
      <c r="H28" s="72">
        <f t="shared" si="14"/>
        <v>0</v>
      </c>
      <c r="I28" s="72">
        <f t="shared" si="14"/>
        <v>0</v>
      </c>
      <c r="J28" s="72">
        <f t="shared" si="14"/>
        <v>0</v>
      </c>
      <c r="K28" s="72">
        <f t="shared" si="14"/>
        <v>200</v>
      </c>
      <c r="L28" s="72">
        <f t="shared" ref="L28:AT28" si="15">SUM(L7:L27)</f>
        <v>0</v>
      </c>
      <c r="M28" s="72">
        <f t="shared" si="15"/>
        <v>290</v>
      </c>
      <c r="N28" s="72">
        <f t="shared" si="15"/>
        <v>0</v>
      </c>
      <c r="O28" s="72">
        <f t="shared" si="15"/>
        <v>0</v>
      </c>
      <c r="P28" s="72">
        <f t="shared" si="15"/>
        <v>470</v>
      </c>
      <c r="Q28" s="72">
        <f t="shared" si="15"/>
        <v>0</v>
      </c>
      <c r="R28" s="72">
        <f t="shared" si="15"/>
        <v>0</v>
      </c>
      <c r="S28" s="72">
        <f t="shared" si="15"/>
        <v>97</v>
      </c>
      <c r="T28" s="72">
        <f t="shared" si="15"/>
        <v>0</v>
      </c>
      <c r="U28" s="72">
        <f t="shared" si="15"/>
        <v>0</v>
      </c>
      <c r="V28" s="72">
        <f t="shared" si="15"/>
        <v>0</v>
      </c>
      <c r="W28" s="72">
        <f t="shared" si="15"/>
        <v>0</v>
      </c>
      <c r="X28" s="72">
        <f t="shared" si="15"/>
        <v>0</v>
      </c>
      <c r="Y28" s="72">
        <f t="shared" si="15"/>
        <v>0</v>
      </c>
      <c r="Z28" s="72">
        <f t="shared" si="15"/>
        <v>8</v>
      </c>
      <c r="AA28" s="72">
        <f t="shared" si="15"/>
        <v>22</v>
      </c>
      <c r="AB28" s="72">
        <f t="shared" si="15"/>
        <v>0</v>
      </c>
      <c r="AC28" s="73">
        <f t="shared" si="15"/>
        <v>223738</v>
      </c>
      <c r="AD28" s="73">
        <f t="shared" si="15"/>
        <v>188549</v>
      </c>
      <c r="AE28" s="73">
        <f t="shared" si="15"/>
        <v>5185.0974999999999</v>
      </c>
      <c r="AF28" s="73">
        <f t="shared" si="15"/>
        <v>1791.2154999999998</v>
      </c>
      <c r="AG28" s="73">
        <f t="shared" si="15"/>
        <v>306.70499999999998</v>
      </c>
      <c r="AH28" s="73">
        <f t="shared" si="15"/>
        <v>105.73500000000001</v>
      </c>
      <c r="AI28" s="73">
        <f t="shared" si="15"/>
        <v>0</v>
      </c>
      <c r="AJ28" s="73">
        <f t="shared" si="15"/>
        <v>0</v>
      </c>
      <c r="AK28" s="73">
        <f t="shared" si="15"/>
        <v>0</v>
      </c>
      <c r="AL28" s="73">
        <f t="shared" si="15"/>
        <v>0</v>
      </c>
      <c r="AM28" s="73">
        <f t="shared" si="15"/>
        <v>0</v>
      </c>
      <c r="AN28" s="73">
        <f t="shared" si="15"/>
        <v>0</v>
      </c>
      <c r="AO28" s="74">
        <f t="shared" si="15"/>
        <v>5211.4974999999986</v>
      </c>
      <c r="AP28" s="73">
        <f t="shared" si="15"/>
        <v>0</v>
      </c>
      <c r="AQ28" s="75">
        <f t="shared" si="15"/>
        <v>1716</v>
      </c>
      <c r="AR28" s="76">
        <f t="shared" si="15"/>
        <v>216530.19750000001</v>
      </c>
      <c r="AS28" s="76">
        <f t="shared" si="15"/>
        <v>1896.9504999999999</v>
      </c>
      <c r="AT28" s="77">
        <f t="shared" si="15"/>
        <v>180.95049999999998</v>
      </c>
      <c r="AU28" s="78">
        <f>SUM(AU7:AU27)</f>
        <v>576</v>
      </c>
      <c r="AV28" s="78">
        <f t="shared" ref="AV28" si="16">SUM(AV7:AV27)</f>
        <v>215954.19750000001</v>
      </c>
      <c r="AW28" s="78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926274</v>
      </c>
      <c r="E29" s="82">
        <f t="shared" ref="E29:AB29" si="17">E4+E5-E28</f>
        <v>0</v>
      </c>
      <c r="F29" s="82">
        <f t="shared" si="17"/>
        <v>0</v>
      </c>
      <c r="G29" s="82">
        <f t="shared" si="17"/>
        <v>0</v>
      </c>
      <c r="H29" s="82">
        <f t="shared" si="17"/>
        <v>0</v>
      </c>
      <c r="I29" s="82">
        <f t="shared" si="17"/>
        <v>0</v>
      </c>
      <c r="J29" s="82">
        <f t="shared" si="17"/>
        <v>0</v>
      </c>
      <c r="K29" s="82">
        <f t="shared" si="17"/>
        <v>2360</v>
      </c>
      <c r="L29" s="82">
        <f t="shared" si="17"/>
        <v>0</v>
      </c>
      <c r="M29" s="82">
        <f t="shared" si="17"/>
        <v>5340</v>
      </c>
      <c r="N29" s="82">
        <f t="shared" si="17"/>
        <v>0</v>
      </c>
      <c r="O29" s="82">
        <f t="shared" si="17"/>
        <v>580</v>
      </c>
      <c r="P29" s="82">
        <f t="shared" si="17"/>
        <v>5760</v>
      </c>
      <c r="Q29" s="82">
        <f t="shared" si="17"/>
        <v>0</v>
      </c>
      <c r="R29" s="82">
        <f t="shared" si="17"/>
        <v>0</v>
      </c>
      <c r="S29" s="82">
        <f t="shared" si="17"/>
        <v>1260</v>
      </c>
      <c r="T29" s="82">
        <f t="shared" si="17"/>
        <v>0</v>
      </c>
      <c r="U29" s="82">
        <f t="shared" si="17"/>
        <v>0</v>
      </c>
      <c r="V29" s="82">
        <f t="shared" si="17"/>
        <v>0</v>
      </c>
      <c r="W29" s="82">
        <f t="shared" si="17"/>
        <v>0</v>
      </c>
      <c r="X29" s="82">
        <f t="shared" si="17"/>
        <v>0</v>
      </c>
      <c r="Y29" s="82">
        <f t="shared" si="17"/>
        <v>0</v>
      </c>
      <c r="Z29" s="82">
        <f t="shared" si="17"/>
        <v>658</v>
      </c>
      <c r="AA29" s="82">
        <f t="shared" si="17"/>
        <v>421</v>
      </c>
      <c r="AB29" s="82">
        <f t="shared" si="17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30</v>
      </c>
      <c r="L30" s="91"/>
      <c r="M30" s="91">
        <v>-100</v>
      </c>
      <c r="N30" s="91"/>
      <c r="O30" s="91">
        <v>20</v>
      </c>
      <c r="P30" s="91">
        <v>-340</v>
      </c>
      <c r="Q30" s="90"/>
      <c r="R30" s="90"/>
      <c r="S30" s="89">
        <v>-100</v>
      </c>
      <c r="T30" s="89"/>
      <c r="U30" s="89"/>
      <c r="V30" s="89"/>
      <c r="W30" s="89"/>
      <c r="X30" s="89"/>
      <c r="Y30" s="89"/>
      <c r="Z30" s="89">
        <v>-44</v>
      </c>
      <c r="AA30" s="89">
        <v>-24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9">
    <mergeCell ref="A5:B5"/>
    <mergeCell ref="AC5:AT5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83" priority="26" stopIfTrue="1" operator="greaterThan">
      <formula>0</formula>
    </cfRule>
  </conditionalFormatting>
  <conditionalFormatting sqref="AQ31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D29:J29 Q29:AB29 Q28:AA28 K4:P29">
    <cfRule type="cellIs" dxfId="180" priority="23" operator="equal">
      <formula>212030016606640</formula>
    </cfRule>
  </conditionalFormatting>
  <conditionalFormatting sqref="D29:J29 L29:AB29 L28:AA28 K4:K29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D29:L29 M4:N29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29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29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8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L28:AA28 K4:K28">
    <cfRule type="cellIs" dxfId="167" priority="10" operator="equal">
      <formula>$K$4</formula>
    </cfRule>
  </conditionalFormatting>
  <conditionalFormatting sqref="D28:D29 D6:D22 D24:D26 D4:AA4">
    <cfRule type="cellIs" dxfId="166" priority="9" operator="equal">
      <formula>$D$4</formula>
    </cfRule>
  </conditionalFormatting>
  <conditionalFormatting sqref="S4:S29">
    <cfRule type="cellIs" dxfId="165" priority="8" operator="equal">
      <formula>$S$4</formula>
    </cfRule>
  </conditionalFormatting>
  <conditionalFormatting sqref="Z4:Z29">
    <cfRule type="cellIs" dxfId="164" priority="7" operator="equal">
      <formula>$Z$4</formula>
    </cfRule>
  </conditionalFormatting>
  <conditionalFormatting sqref="AA4:AA29">
    <cfRule type="cellIs" dxfId="163" priority="6" operator="equal">
      <formula>$AA$4</formula>
    </cfRule>
  </conditionalFormatting>
  <conditionalFormatting sqref="AB4:AB29">
    <cfRule type="cellIs" dxfId="162" priority="5" operator="equal">
      <formula>$AB$4</formula>
    </cfRule>
  </conditionalFormatting>
  <conditionalFormatting sqref="AT7:AT28">
    <cfRule type="cellIs" dxfId="161" priority="2" operator="lessThan">
      <formula>0</formula>
    </cfRule>
    <cfRule type="cellIs" dxfId="160" priority="3" operator="lessThan">
      <formula>0</formula>
    </cfRule>
    <cfRule type="cellIs" dxfId="159" priority="4" operator="lessThan">
      <formula>0</formula>
    </cfRule>
  </conditionalFormatting>
  <conditionalFormatting sqref="D5:AA5">
    <cfRule type="cellIs" dxfId="15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15" sqref="A15:XFD1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96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3"/>
      <c r="D4" s="167">
        <f>'24'!D29</f>
        <v>926274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2360</v>
      </c>
      <c r="L4" s="167">
        <f>'24'!L29</f>
        <v>0</v>
      </c>
      <c r="M4" s="167">
        <f>'24'!M29</f>
        <v>5340</v>
      </c>
      <c r="N4" s="167">
        <f>'24'!N29</f>
        <v>0</v>
      </c>
      <c r="O4" s="167">
        <f>'24'!O29</f>
        <v>580</v>
      </c>
      <c r="P4" s="167">
        <f>'24'!P29</f>
        <v>5760</v>
      </c>
      <c r="Q4" s="167">
        <f>'24'!Q29</f>
        <v>0</v>
      </c>
      <c r="R4" s="167">
        <f>'24'!R29</f>
        <v>0</v>
      </c>
      <c r="S4" s="167">
        <f>'24'!S29</f>
        <v>1260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658</v>
      </c>
      <c r="AA4" s="167">
        <f>'24'!AA29</f>
        <v>421</v>
      </c>
      <c r="AB4" s="4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>
        <v>519480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107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9113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9113</v>
      </c>
      <c r="AD7" s="38">
        <f t="shared" ref="AD7:AD27" si="0">D7*1</f>
        <v>9113</v>
      </c>
      <c r="AE7" s="40">
        <f t="shared" ref="AE7:AE27" si="1">D7*2.75%</f>
        <v>250.60749999999999</v>
      </c>
      <c r="AF7" s="40">
        <f t="shared" ref="AF7:AF27" si="2">AD7*0.95%</f>
        <v>86.573499999999996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250.60749999999999</v>
      </c>
      <c r="AP7" s="43"/>
      <c r="AQ7" s="44">
        <v>82</v>
      </c>
      <c r="AR7" s="218">
        <f>AC7-AE7-AG7-AJ7-AK7-AL7-AM7-AN7-AP7-AQ7</f>
        <v>8780.3924999999999</v>
      </c>
      <c r="AS7" s="46">
        <f t="shared" ref="AS7:AS19" si="4">AF7+AH7+AI7</f>
        <v>86.573499999999996</v>
      </c>
      <c r="AT7" s="47">
        <f t="shared" ref="AT7:AT19" si="5">AS7-AQ7-AN7</f>
        <v>4.5734999999999957</v>
      </c>
      <c r="AU7" s="48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4129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5029</v>
      </c>
      <c r="AD8" s="35">
        <f t="shared" si="0"/>
        <v>4129</v>
      </c>
      <c r="AE8" s="52">
        <f t="shared" si="1"/>
        <v>113.5475</v>
      </c>
      <c r="AF8" s="52">
        <f t="shared" si="2"/>
        <v>39.225499999999997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116.2975</v>
      </c>
      <c r="AP8" s="53"/>
      <c r="AQ8" s="44">
        <v>46</v>
      </c>
      <c r="AR8" s="218">
        <f>AC8-AE8-AG8-AJ8-AK8-AL8-AM8-AN8-AP8-AQ8</f>
        <v>4844.7025000000003</v>
      </c>
      <c r="AS8" s="54">
        <f t="shared" si="4"/>
        <v>47.775499999999994</v>
      </c>
      <c r="AT8" s="55">
        <f t="shared" si="5"/>
        <v>1.7754999999999939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17064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17064</v>
      </c>
      <c r="AD9" s="35">
        <f t="shared" si="0"/>
        <v>17064</v>
      </c>
      <c r="AE9" s="52">
        <f t="shared" si="1"/>
        <v>469.26</v>
      </c>
      <c r="AF9" s="52">
        <f t="shared" si="2"/>
        <v>162.108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469.26</v>
      </c>
      <c r="AP9" s="53"/>
      <c r="AQ9" s="44">
        <v>145</v>
      </c>
      <c r="AR9" s="218">
        <f t="shared" ref="AR9:AR27" si="10">AC9-AE9-AG9-AJ9-AK9-AL9-AM9-AN9-AP9-AQ9</f>
        <v>16449.740000000002</v>
      </c>
      <c r="AS9" s="54">
        <f t="shared" si="4"/>
        <v>162.108</v>
      </c>
      <c r="AT9" s="55">
        <f t="shared" si="5"/>
        <v>17.108000000000004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8435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60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8975</v>
      </c>
      <c r="AD10" s="35">
        <f>D10*1</f>
        <v>8435</v>
      </c>
      <c r="AE10" s="52">
        <f>D10*2.75%</f>
        <v>231.96250000000001</v>
      </c>
      <c r="AF10" s="52">
        <f>AD10*0.95%</f>
        <v>80.132499999999993</v>
      </c>
      <c r="AG10" s="40">
        <f t="shared" si="7"/>
        <v>14.85</v>
      </c>
      <c r="AH10" s="52">
        <f t="shared" si="3"/>
        <v>5.13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233.61250000000001</v>
      </c>
      <c r="AP10" s="53"/>
      <c r="AQ10" s="44">
        <v>44</v>
      </c>
      <c r="AR10" s="218">
        <f t="shared" si="10"/>
        <v>8684.1875</v>
      </c>
      <c r="AS10" s="54">
        <f>AF10+AH10+AI10</f>
        <v>85.262499999999989</v>
      </c>
      <c r="AT10" s="55">
        <f>AS10-AQ10-AN10</f>
        <v>41.262499999999989</v>
      </c>
      <c r="AU10" s="56">
        <v>54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5016</v>
      </c>
      <c r="E11" s="51"/>
      <c r="F11" s="50"/>
      <c r="G11" s="51"/>
      <c r="H11" s="51"/>
      <c r="I11" s="51"/>
      <c r="J11" s="51"/>
      <c r="K11" s="51"/>
      <c r="L11" s="51"/>
      <c r="M11" s="51">
        <v>330</v>
      </c>
      <c r="N11" s="51"/>
      <c r="O11" s="59"/>
      <c r="P11" s="51">
        <v>580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13536</v>
      </c>
      <c r="AD11" s="35">
        <f t="shared" si="0"/>
        <v>5016</v>
      </c>
      <c r="AE11" s="52">
        <f t="shared" si="1"/>
        <v>137.94</v>
      </c>
      <c r="AF11" s="52">
        <f t="shared" si="2"/>
        <v>47.652000000000001</v>
      </c>
      <c r="AG11" s="40">
        <f t="shared" si="7"/>
        <v>234.3</v>
      </c>
      <c r="AH11" s="52">
        <f t="shared" si="3"/>
        <v>80.94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162.965</v>
      </c>
      <c r="AP11" s="53"/>
      <c r="AQ11" s="44">
        <v>64</v>
      </c>
      <c r="AR11" s="218">
        <f t="shared" si="10"/>
        <v>13099.76</v>
      </c>
      <c r="AS11" s="54">
        <f t="shared" si="4"/>
        <v>128.59199999999998</v>
      </c>
      <c r="AT11" s="55">
        <f t="shared" si="5"/>
        <v>64.591999999999985</v>
      </c>
      <c r="AU11" s="56">
        <v>18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4961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4961</v>
      </c>
      <c r="AD12" s="35">
        <f>D12*1</f>
        <v>4961</v>
      </c>
      <c r="AE12" s="52">
        <f>D12*2.75%</f>
        <v>136.42750000000001</v>
      </c>
      <c r="AF12" s="52">
        <f>AD12*0.95%</f>
        <v>47.1295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136.42750000000001</v>
      </c>
      <c r="AP12" s="53"/>
      <c r="AQ12" s="44">
        <v>25</v>
      </c>
      <c r="AR12" s="218">
        <f t="shared" si="10"/>
        <v>4799.5725000000002</v>
      </c>
      <c r="AS12" s="54">
        <f>AF12+AH12+AI12</f>
        <v>47.1295</v>
      </c>
      <c r="AT12" s="55">
        <f>AS12-AQ12-AN12</f>
        <v>22.1295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4537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4537</v>
      </c>
      <c r="AD13" s="35">
        <f t="shared" si="0"/>
        <v>4537</v>
      </c>
      <c r="AE13" s="52">
        <f t="shared" si="1"/>
        <v>124.7675</v>
      </c>
      <c r="AF13" s="52">
        <f t="shared" si="2"/>
        <v>43.101500000000001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124.7675</v>
      </c>
      <c r="AP13" s="53"/>
      <c r="AQ13" s="44">
        <v>32</v>
      </c>
      <c r="AR13" s="218">
        <f t="shared" si="10"/>
        <v>4380.2325000000001</v>
      </c>
      <c r="AS13" s="54">
        <f t="shared" si="4"/>
        <v>43.101500000000001</v>
      </c>
      <c r="AT13" s="55">
        <f>AS13-AQ13-AN13</f>
        <v>11.101500000000001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22822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23722</v>
      </c>
      <c r="AD14" s="35">
        <f t="shared" si="0"/>
        <v>22822</v>
      </c>
      <c r="AE14" s="52">
        <f t="shared" si="1"/>
        <v>627.60500000000002</v>
      </c>
      <c r="AF14" s="52">
        <f t="shared" si="2"/>
        <v>216.809</v>
      </c>
      <c r="AG14" s="40">
        <f t="shared" si="7"/>
        <v>24.75</v>
      </c>
      <c r="AH14" s="52">
        <f t="shared" si="3"/>
        <v>8.5499999999999989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630.35500000000002</v>
      </c>
      <c r="AP14" s="53"/>
      <c r="AQ14" s="44">
        <v>130</v>
      </c>
      <c r="AR14" s="218">
        <f>AC14-AE14-AG14-AJ14-AK14-AL14-AM14-AN14-AP14-AQ14</f>
        <v>22939.645</v>
      </c>
      <c r="AS14" s="54">
        <f t="shared" si="4"/>
        <v>225.35900000000001</v>
      </c>
      <c r="AT14" s="61">
        <f t="shared" si="5"/>
        <v>95.359000000000009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15641</v>
      </c>
      <c r="E15" s="51"/>
      <c r="F15" s="50"/>
      <c r="G15" s="51"/>
      <c r="H15" s="51"/>
      <c r="I15" s="51"/>
      <c r="J15" s="51"/>
      <c r="K15" s="51"/>
      <c r="L15" s="51"/>
      <c r="M15" s="51">
        <v>50</v>
      </c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16321</v>
      </c>
      <c r="AD15" s="35">
        <f t="shared" si="0"/>
        <v>15641</v>
      </c>
      <c r="AE15" s="52">
        <f t="shared" si="1"/>
        <v>430.1275</v>
      </c>
      <c r="AF15" s="52">
        <f t="shared" si="2"/>
        <v>148.58949999999999</v>
      </c>
      <c r="AG15" s="40">
        <f t="shared" si="7"/>
        <v>18.7</v>
      </c>
      <c r="AH15" s="52">
        <f t="shared" si="3"/>
        <v>6.46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432.05250000000001</v>
      </c>
      <c r="AP15" s="53"/>
      <c r="AQ15" s="44">
        <v>140</v>
      </c>
      <c r="AR15" s="218">
        <f t="shared" si="10"/>
        <v>15732.172499999999</v>
      </c>
      <c r="AS15" s="54">
        <f>AF15+AH15+AI15</f>
        <v>155.04949999999999</v>
      </c>
      <c r="AT15" s="55">
        <f>AS15-AQ15-AN15</f>
        <v>15.049499999999995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13838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70</v>
      </c>
      <c r="Q16" s="35"/>
      <c r="R16" s="35"/>
      <c r="S16" s="35">
        <v>1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14659</v>
      </c>
      <c r="AD16" s="35">
        <f t="shared" si="0"/>
        <v>13838</v>
      </c>
      <c r="AE16" s="52">
        <f t="shared" si="1"/>
        <v>380.54500000000002</v>
      </c>
      <c r="AF16" s="52">
        <f t="shared" si="2"/>
        <v>131.46099999999998</v>
      </c>
      <c r="AG16" s="40">
        <f t="shared" si="7"/>
        <v>17.324999999999999</v>
      </c>
      <c r="AH16" s="52">
        <f t="shared" si="3"/>
        <v>5.9849999999999994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382.47</v>
      </c>
      <c r="AP16" s="53"/>
      <c r="AQ16" s="44">
        <v>101</v>
      </c>
      <c r="AR16" s="218">
        <f>AC16-AE16-AG16-AJ16-AK16-AL16-AM16-AN16-AP16-AQ16</f>
        <v>14160.13</v>
      </c>
      <c r="AS16" s="54">
        <f t="shared" si="4"/>
        <v>137.44599999999997</v>
      </c>
      <c r="AT16" s="55">
        <f t="shared" si="5"/>
        <v>36.44599999999997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4425</v>
      </c>
      <c r="E17" s="51"/>
      <c r="F17" s="50"/>
      <c r="G17" s="51"/>
      <c r="H17" s="51"/>
      <c r="I17" s="51"/>
      <c r="J17" s="51"/>
      <c r="K17" s="51"/>
      <c r="L17" s="51"/>
      <c r="M17" s="51">
        <v>10</v>
      </c>
      <c r="N17" s="51"/>
      <c r="O17" s="51"/>
      <c r="P17" s="51">
        <v>50</v>
      </c>
      <c r="Q17" s="35"/>
      <c r="R17" s="35"/>
      <c r="S17" s="35">
        <v>1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5166</v>
      </c>
      <c r="AD17" s="35">
        <f>D17*1</f>
        <v>4425</v>
      </c>
      <c r="AE17" s="52">
        <f>D17*2.75%</f>
        <v>121.6875</v>
      </c>
      <c r="AF17" s="52">
        <f>AD17*0.95%</f>
        <v>42.037500000000001</v>
      </c>
      <c r="AG17" s="40">
        <f t="shared" si="7"/>
        <v>15.125</v>
      </c>
      <c r="AH17" s="52">
        <f t="shared" si="3"/>
        <v>5.2249999999999996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123.33750000000001</v>
      </c>
      <c r="AP17" s="53"/>
      <c r="AQ17" s="44">
        <v>49</v>
      </c>
      <c r="AR17" s="218">
        <f>AC17-AE17-AG17-AJ17-AK17-AL17-AM17-AN17-AP17-AQ17</f>
        <v>4980.1875</v>
      </c>
      <c r="AS17" s="54">
        <f>AF17+AH17+AI17</f>
        <v>47.262500000000003</v>
      </c>
      <c r="AT17" s="55">
        <f>AS17-AQ17-AN17</f>
        <v>-1.7374999999999972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11001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>
        <v>40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>
        <v>5</v>
      </c>
      <c r="AB18" s="35"/>
      <c r="AC18" s="39">
        <f t="shared" si="6"/>
        <v>12271</v>
      </c>
      <c r="AD18" s="35">
        <f>D18*1</f>
        <v>11001</v>
      </c>
      <c r="AE18" s="52">
        <f>D18*2.75%</f>
        <v>302.52749999999997</v>
      </c>
      <c r="AF18" s="52">
        <f>AD18*0.95%</f>
        <v>104.5095</v>
      </c>
      <c r="AG18" s="40">
        <f t="shared" si="7"/>
        <v>9.9</v>
      </c>
      <c r="AH18" s="52">
        <f t="shared" si="3"/>
        <v>3.42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303.6275</v>
      </c>
      <c r="AP18" s="53"/>
      <c r="AQ18" s="44">
        <v>149</v>
      </c>
      <c r="AR18" s="218">
        <f t="shared" si="10"/>
        <v>11809.5725</v>
      </c>
      <c r="AS18" s="54">
        <f>AF18+AH18+AI18</f>
        <v>107.9295</v>
      </c>
      <c r="AT18" s="55">
        <f>AS18-AQ18-AN18</f>
        <v>-41.070499999999996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11753</v>
      </c>
      <c r="E19" s="51"/>
      <c r="F19" s="50"/>
      <c r="G19" s="51"/>
      <c r="H19" s="51"/>
      <c r="I19" s="51"/>
      <c r="J19" s="51"/>
      <c r="K19" s="51"/>
      <c r="L19" s="51"/>
      <c r="M19" s="51">
        <v>100</v>
      </c>
      <c r="N19" s="51"/>
      <c r="O19" s="51"/>
      <c r="P19" s="51">
        <v>20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12933</v>
      </c>
      <c r="AD19" s="35">
        <f t="shared" si="0"/>
        <v>11753</v>
      </c>
      <c r="AE19" s="52">
        <f t="shared" si="1"/>
        <v>323.20749999999998</v>
      </c>
      <c r="AF19" s="52">
        <f t="shared" si="2"/>
        <v>111.65349999999999</v>
      </c>
      <c r="AG19" s="40">
        <f t="shared" si="7"/>
        <v>32.450000000000003</v>
      </c>
      <c r="AH19" s="52">
        <f t="shared" si="3"/>
        <v>11.209999999999999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326.50749999999999</v>
      </c>
      <c r="AP19" s="53"/>
      <c r="AQ19" s="64">
        <v>167</v>
      </c>
      <c r="AR19" s="219">
        <f>AC19-AE19-AG19-AJ19-AK19-AL19-AM19-AN19-AP19-AQ19</f>
        <v>12410.342499999999</v>
      </c>
      <c r="AS19" s="54">
        <f t="shared" si="4"/>
        <v>122.86349999999999</v>
      </c>
      <c r="AT19" s="66">
        <f t="shared" si="5"/>
        <v>-44.136500000000012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7402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7402</v>
      </c>
      <c r="AD20" s="35">
        <f t="shared" si="0"/>
        <v>7402</v>
      </c>
      <c r="AE20" s="52">
        <f t="shared" si="1"/>
        <v>203.55500000000001</v>
      </c>
      <c r="AF20" s="52">
        <f t="shared" si="2"/>
        <v>70.319000000000003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203.55500000000001</v>
      </c>
      <c r="AP20" s="53"/>
      <c r="AQ20" s="64">
        <v>78</v>
      </c>
      <c r="AR20" s="219">
        <f>AC20-AE20-AG20-AJ20-AK20-AL20-AM20-AN20-AP20-AQ20</f>
        <v>7120.4449999999997</v>
      </c>
      <c r="AS20" s="54">
        <f>AF20+AH20+AI20</f>
        <v>70.319000000000003</v>
      </c>
      <c r="AT20" s="66">
        <f>AS20-AQ20-AN20</f>
        <v>-7.6809999999999974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6079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40</v>
      </c>
      <c r="N21" s="51"/>
      <c r="O21" s="51"/>
      <c r="P21" s="51">
        <v>50</v>
      </c>
      <c r="Q21" s="35"/>
      <c r="R21" s="35"/>
      <c r="S21" s="35">
        <v>10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9039</v>
      </c>
      <c r="AD21" s="35">
        <f t="shared" si="0"/>
        <v>6079</v>
      </c>
      <c r="AE21" s="52">
        <f t="shared" si="1"/>
        <v>167.17250000000001</v>
      </c>
      <c r="AF21" s="52">
        <f t="shared" si="2"/>
        <v>57.750499999999995</v>
      </c>
      <c r="AG21" s="40">
        <f t="shared" si="7"/>
        <v>28.875</v>
      </c>
      <c r="AH21" s="52">
        <f t="shared" si="3"/>
        <v>9.9749999999999996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169.92250000000001</v>
      </c>
      <c r="AP21" s="53"/>
      <c r="AQ21" s="64">
        <v>53</v>
      </c>
      <c r="AR21" s="217">
        <f t="shared" si="10"/>
        <v>8789.9524999999994</v>
      </c>
      <c r="AS21" s="54">
        <f t="shared" ref="AS21:AS27" si="11">AF21+AH21+AI21</f>
        <v>67.725499999999997</v>
      </c>
      <c r="AT21" s="66">
        <f t="shared" ref="AT21:AT27" si="12">AS21-AQ21-AN21</f>
        <v>14.725499999999997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14495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14495</v>
      </c>
      <c r="AD22" s="35">
        <f t="shared" si="0"/>
        <v>14495</v>
      </c>
      <c r="AE22" s="52">
        <f t="shared" si="1"/>
        <v>398.61250000000001</v>
      </c>
      <c r="AF22" s="52">
        <f t="shared" si="2"/>
        <v>137.70249999999999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398.61250000000001</v>
      </c>
      <c r="AP22" s="53"/>
      <c r="AQ22" s="64">
        <v>121</v>
      </c>
      <c r="AR22" s="217">
        <f>AC22-AE22-AG22-AJ22-AK22-AL22-AM22-AN22-AP22-AQ22</f>
        <v>13975.387500000001</v>
      </c>
      <c r="AS22" s="54">
        <f>AF22+AH22+AI22</f>
        <v>137.70249999999999</v>
      </c>
      <c r="AT22" s="66">
        <f>AS22-AQ22-AN22</f>
        <v>16.702499999999986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7152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15</v>
      </c>
      <c r="T23" s="35"/>
      <c r="U23" s="35"/>
      <c r="V23" s="35"/>
      <c r="W23" s="35"/>
      <c r="X23" s="35"/>
      <c r="Y23" s="35"/>
      <c r="Z23" s="35"/>
      <c r="AA23" s="35">
        <v>10</v>
      </c>
      <c r="AB23" s="35"/>
      <c r="AC23" s="39">
        <f t="shared" si="6"/>
        <v>11837</v>
      </c>
      <c r="AD23" s="35">
        <f t="shared" si="0"/>
        <v>7152</v>
      </c>
      <c r="AE23" s="52">
        <f t="shared" si="1"/>
        <v>196.68</v>
      </c>
      <c r="AF23" s="52">
        <f t="shared" si="2"/>
        <v>67.944000000000003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196.68</v>
      </c>
      <c r="AP23" s="53"/>
      <c r="AQ23" s="64">
        <v>70</v>
      </c>
      <c r="AR23" s="217">
        <f>AC23-AE23-AG23-AJ23-AK23-AL23-AM23-AN23-AP23-AQ23</f>
        <v>11570.32</v>
      </c>
      <c r="AS23" s="54">
        <f t="shared" si="11"/>
        <v>67.944000000000003</v>
      </c>
      <c r="AT23" s="66">
        <f t="shared" si="12"/>
        <v>-2.0559999999999974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19223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50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28773</v>
      </c>
      <c r="AD24" s="35">
        <f t="shared" si="0"/>
        <v>19223</v>
      </c>
      <c r="AE24" s="52">
        <f t="shared" si="1"/>
        <v>528.63250000000005</v>
      </c>
      <c r="AF24" s="52">
        <f t="shared" si="2"/>
        <v>182.61849999999998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528.63250000000005</v>
      </c>
      <c r="AP24" s="53"/>
      <c r="AQ24" s="64">
        <v>124</v>
      </c>
      <c r="AR24" s="217">
        <f t="shared" si="10"/>
        <v>28120.3675</v>
      </c>
      <c r="AS24" s="54">
        <f t="shared" si="11"/>
        <v>182.61849999999998</v>
      </c>
      <c r="AT24" s="66">
        <f t="shared" si="12"/>
        <v>58.618499999999983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11106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11106</v>
      </c>
      <c r="AD25" s="35">
        <f t="shared" si="0"/>
        <v>11106</v>
      </c>
      <c r="AE25" s="52">
        <f t="shared" si="1"/>
        <v>305.41500000000002</v>
      </c>
      <c r="AF25" s="52">
        <f t="shared" si="2"/>
        <v>105.50699999999999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305.41500000000002</v>
      </c>
      <c r="AP25" s="53"/>
      <c r="AQ25" s="64">
        <v>100</v>
      </c>
      <c r="AR25" s="217">
        <f t="shared" si="10"/>
        <v>10700.584999999999</v>
      </c>
      <c r="AS25" s="54">
        <f t="shared" si="11"/>
        <v>105.50699999999999</v>
      </c>
      <c r="AT25" s="66">
        <f t="shared" si="12"/>
        <v>5.5069999999999908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7878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7878</v>
      </c>
      <c r="AD26" s="35">
        <f t="shared" si="0"/>
        <v>7878</v>
      </c>
      <c r="AE26" s="52">
        <f t="shared" si="1"/>
        <v>216.64500000000001</v>
      </c>
      <c r="AF26" s="52">
        <f t="shared" si="2"/>
        <v>74.840999999999994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216.64500000000001</v>
      </c>
      <c r="AP26" s="53"/>
      <c r="AQ26" s="64">
        <v>61</v>
      </c>
      <c r="AR26" s="217">
        <f>AC26-AE26-AG26-AJ26-AK26-AL26-AM26-AN26-AP26-AQ26</f>
        <v>7600.3549999999996</v>
      </c>
      <c r="AS26" s="54">
        <f t="shared" si="11"/>
        <v>74.840999999999994</v>
      </c>
      <c r="AT26" s="66">
        <f t="shared" si="12"/>
        <v>13.840999999999994</v>
      </c>
      <c r="AU26" s="56"/>
      <c r="AV26" s="6">
        <v>-200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9146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9146</v>
      </c>
      <c r="AD27" s="35">
        <f t="shared" si="0"/>
        <v>9146</v>
      </c>
      <c r="AE27" s="52">
        <f t="shared" si="1"/>
        <v>251.51500000000001</v>
      </c>
      <c r="AF27" s="52">
        <f t="shared" si="2"/>
        <v>86.887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251.51500000000001</v>
      </c>
      <c r="AP27" s="53"/>
      <c r="AQ27" s="64">
        <v>100</v>
      </c>
      <c r="AR27" s="217">
        <f t="shared" si="10"/>
        <v>8794.4850000000006</v>
      </c>
      <c r="AS27" s="54">
        <f t="shared" si="11"/>
        <v>86.887</v>
      </c>
      <c r="AT27" s="66">
        <f t="shared" si="12"/>
        <v>-13.113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215216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</v>
      </c>
      <c r="L28" s="72">
        <f t="shared" ref="L28:AT28" si="14">SUM(L7:L27)</f>
        <v>0</v>
      </c>
      <c r="M28" s="72">
        <f t="shared" si="14"/>
        <v>530</v>
      </c>
      <c r="N28" s="72">
        <f t="shared" si="14"/>
        <v>0</v>
      </c>
      <c r="O28" s="72">
        <f t="shared" si="14"/>
        <v>0</v>
      </c>
      <c r="P28" s="72">
        <f t="shared" si="14"/>
        <v>1090</v>
      </c>
      <c r="Q28" s="72">
        <f t="shared" si="14"/>
        <v>0</v>
      </c>
      <c r="R28" s="72">
        <f t="shared" si="14"/>
        <v>0</v>
      </c>
      <c r="S28" s="72">
        <f t="shared" si="14"/>
        <v>77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15</v>
      </c>
      <c r="AB28" s="72">
        <f t="shared" si="14"/>
        <v>0</v>
      </c>
      <c r="AC28" s="73">
        <f t="shared" si="14"/>
        <v>247963</v>
      </c>
      <c r="AD28" s="73">
        <f t="shared" si="14"/>
        <v>215216</v>
      </c>
      <c r="AE28" s="73">
        <f t="shared" si="14"/>
        <v>5918.4400000000014</v>
      </c>
      <c r="AF28" s="73">
        <f t="shared" si="14"/>
        <v>2044.5519999999995</v>
      </c>
      <c r="AG28" s="73">
        <f t="shared" si="14"/>
        <v>421.02499999999998</v>
      </c>
      <c r="AH28" s="73">
        <f t="shared" si="14"/>
        <v>145.44499999999999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5963.2650000000003</v>
      </c>
      <c r="AP28" s="73">
        <f t="shared" si="14"/>
        <v>0</v>
      </c>
      <c r="AQ28" s="75">
        <f t="shared" si="14"/>
        <v>1881</v>
      </c>
      <c r="AR28" s="76">
        <f t="shared" si="14"/>
        <v>239742.53500000003</v>
      </c>
      <c r="AS28" s="76">
        <f t="shared" si="14"/>
        <v>2189.9969999999998</v>
      </c>
      <c r="AT28" s="77">
        <f t="shared" si="14"/>
        <v>308.9969999999999</v>
      </c>
      <c r="AU28" s="78">
        <f>SUM(AU7:AU27)</f>
        <v>72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1230538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4810</v>
      </c>
      <c r="N29" s="82">
        <f t="shared" si="15"/>
        <v>0</v>
      </c>
      <c r="O29" s="82">
        <f t="shared" si="15"/>
        <v>580</v>
      </c>
      <c r="P29" s="82">
        <f t="shared" si="15"/>
        <v>4670</v>
      </c>
      <c r="Q29" s="82">
        <f t="shared" si="15"/>
        <v>0</v>
      </c>
      <c r="R29" s="82">
        <f t="shared" si="15"/>
        <v>0</v>
      </c>
      <c r="S29" s="82">
        <f t="shared" si="15"/>
        <v>1183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406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57" priority="26" stopIfTrue="1" operator="greaterThan">
      <formula>0</formula>
    </cfRule>
  </conditionalFormatting>
  <conditionalFormatting sqref="AQ31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D29:J29 Q29:AB29 Q28:AA28 K4:P29">
    <cfRule type="cellIs" dxfId="154" priority="23" operator="equal">
      <formula>212030016606640</formula>
    </cfRule>
  </conditionalFormatting>
  <conditionalFormatting sqref="D29:J29 L29:AB29 L28:AA28 K4:K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D29:L29 M4:N29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29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29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8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L28:AA28 K4:K28">
    <cfRule type="cellIs" dxfId="141" priority="10" operator="equal">
      <formula>$K$4</formula>
    </cfRule>
  </conditionalFormatting>
  <conditionalFormatting sqref="D28:D29 D6:D22 D24:D26 D4:AA4">
    <cfRule type="cellIs" dxfId="140" priority="9" operator="equal">
      <formula>$D$4</formula>
    </cfRule>
  </conditionalFormatting>
  <conditionalFormatting sqref="S4:S29">
    <cfRule type="cellIs" dxfId="139" priority="8" operator="equal">
      <formula>$S$4</formula>
    </cfRule>
  </conditionalFormatting>
  <conditionalFormatting sqref="Z4:Z29">
    <cfRule type="cellIs" dxfId="138" priority="7" operator="equal">
      <formula>$Z$4</formula>
    </cfRule>
  </conditionalFormatting>
  <conditionalFormatting sqref="AA4:AA29">
    <cfRule type="cellIs" dxfId="137" priority="6" operator="equal">
      <formula>$AA$4</formula>
    </cfRule>
  </conditionalFormatting>
  <conditionalFormatting sqref="AB4: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97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3"/>
      <c r="D4" s="167">
        <f>'25'!D29</f>
        <v>1230538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2350</v>
      </c>
      <c r="L4" s="167">
        <f>'25'!L29</f>
        <v>0</v>
      </c>
      <c r="M4" s="167">
        <f>'25'!M29</f>
        <v>4810</v>
      </c>
      <c r="N4" s="167">
        <f>'25'!N29</f>
        <v>0</v>
      </c>
      <c r="O4" s="167">
        <f>'25'!O29</f>
        <v>580</v>
      </c>
      <c r="P4" s="167">
        <f>'25'!P29</f>
        <v>4670</v>
      </c>
      <c r="Q4" s="167">
        <f>'25'!Q29</f>
        <v>0</v>
      </c>
      <c r="R4" s="167">
        <f>'25'!R29</f>
        <v>0</v>
      </c>
      <c r="S4" s="167">
        <f>'25'!S29</f>
        <v>1183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658</v>
      </c>
      <c r="AA4" s="167">
        <f>'25'!AA29</f>
        <v>406</v>
      </c>
      <c r="AB4" s="4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1230538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4810</v>
      </c>
      <c r="N29" s="82">
        <f t="shared" si="15"/>
        <v>0</v>
      </c>
      <c r="O29" s="82">
        <f t="shared" si="15"/>
        <v>580</v>
      </c>
      <c r="P29" s="82">
        <f t="shared" si="15"/>
        <v>4670</v>
      </c>
      <c r="Q29" s="82">
        <f t="shared" si="15"/>
        <v>0</v>
      </c>
      <c r="R29" s="82">
        <f t="shared" si="15"/>
        <v>0</v>
      </c>
      <c r="S29" s="82">
        <f t="shared" si="15"/>
        <v>1183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406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28:D29 D6:D22 D24:D26 D4:AA4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19" activePane="bottomLeft" state="frozen"/>
      <selection pane="bottomLeft" activeCell="AO31" sqref="AO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12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98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3"/>
      <c r="D4" s="167">
        <f>'26'!D29</f>
        <v>1230538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2350</v>
      </c>
      <c r="L4" s="167">
        <f>'26'!L29</f>
        <v>0</v>
      </c>
      <c r="M4" s="167">
        <f>'26'!M29</f>
        <v>4810</v>
      </c>
      <c r="N4" s="167">
        <f>'26'!N29</f>
        <v>0</v>
      </c>
      <c r="O4" s="167">
        <f>'26'!O29</f>
        <v>580</v>
      </c>
      <c r="P4" s="167">
        <f>'26'!P29</f>
        <v>4670</v>
      </c>
      <c r="Q4" s="167">
        <f>'26'!Q29</f>
        <v>0</v>
      </c>
      <c r="R4" s="167">
        <f>'26'!R29</f>
        <v>0</v>
      </c>
      <c r="S4" s="167">
        <f>'26'!S29</f>
        <v>1183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658</v>
      </c>
      <c r="AA4" s="167">
        <f>'26'!AA29</f>
        <v>406</v>
      </c>
      <c r="AB4" s="4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1" t="s">
        <v>46</v>
      </c>
      <c r="AW6" s="31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31150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31150</v>
      </c>
      <c r="AD7" s="38">
        <f t="shared" ref="AD7:AD27" si="0">D7*1</f>
        <v>31150</v>
      </c>
      <c r="AE7" s="40">
        <f t="shared" ref="AE7:AE27" si="1">D7*2.75%</f>
        <v>856.625</v>
      </c>
      <c r="AF7" s="40">
        <f t="shared" ref="AF7:AF27" si="2">AD7*0.95%</f>
        <v>295.92500000000001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856.625</v>
      </c>
      <c r="AP7" s="43"/>
      <c r="AQ7" s="44">
        <v>203</v>
      </c>
      <c r="AR7" s="45">
        <f>AC7-AE7-AG7-AJ7-AK7-AL7-AM7-AN7-AP7-AQ7</f>
        <v>30090.375</v>
      </c>
      <c r="AS7" s="46">
        <f t="shared" ref="AS7:AS19" si="4">AF7+AH7+AI7</f>
        <v>295.92500000000001</v>
      </c>
      <c r="AT7" s="47">
        <f t="shared" ref="AT7:AT19" si="5">AS7-AQ7-AN7</f>
        <v>92.925000000000011</v>
      </c>
      <c r="AU7" s="48">
        <v>171</v>
      </c>
      <c r="AV7" s="236">
        <f>AR7-AU7</f>
        <v>29919.375</v>
      </c>
      <c r="AW7" s="23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20557</v>
      </c>
      <c r="E8" s="51"/>
      <c r="F8" s="50"/>
      <c r="G8" s="51"/>
      <c r="H8" s="51"/>
      <c r="I8" s="51"/>
      <c r="J8" s="51"/>
      <c r="K8" s="51">
        <v>10</v>
      </c>
      <c r="L8" s="51"/>
      <c r="M8" s="51">
        <v>100</v>
      </c>
      <c r="N8" s="51"/>
      <c r="O8" s="51"/>
      <c r="P8" s="51">
        <v>420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25537</v>
      </c>
      <c r="AD8" s="35">
        <f t="shared" si="0"/>
        <v>20557</v>
      </c>
      <c r="AE8" s="52">
        <f t="shared" si="1"/>
        <v>565.3175</v>
      </c>
      <c r="AF8" s="52">
        <f t="shared" si="2"/>
        <v>195.29149999999998</v>
      </c>
      <c r="AG8" s="40">
        <f t="shared" ref="AG8:AG27" si="7">SUM(E8*999+F8*499+G8*75+H8*50+I8*30+K8*20+L8*19+M8*10+P8*9+N8*10+J8*29+R8*4+Q8*5+O8*9)*2.75%</f>
        <v>136.94999999999999</v>
      </c>
      <c r="AH8" s="52">
        <f t="shared" si="3"/>
        <v>47.31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579.89250000000004</v>
      </c>
      <c r="AP8" s="53"/>
      <c r="AQ8" s="44">
        <v>200</v>
      </c>
      <c r="AR8" s="45">
        <f>AC8-AE8-AG8-AJ8-AK8-AL8-AM8-AN8-AP8-AQ8</f>
        <v>24634.732499999998</v>
      </c>
      <c r="AS8" s="54">
        <f t="shared" si="4"/>
        <v>242.60149999999999</v>
      </c>
      <c r="AT8" s="55">
        <f t="shared" si="5"/>
        <v>42.601499999999987</v>
      </c>
      <c r="AU8" s="56">
        <v>45</v>
      </c>
      <c r="AV8" s="236">
        <f t="shared" ref="AV8:AV28" si="10">AR8-AU8</f>
        <v>24589.732499999998</v>
      </c>
      <c r="AW8" s="5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38298</v>
      </c>
      <c r="E9" s="51"/>
      <c r="F9" s="50"/>
      <c r="G9" s="51"/>
      <c r="H9" s="51"/>
      <c r="I9" s="51"/>
      <c r="J9" s="51"/>
      <c r="K9" s="51">
        <v>20</v>
      </c>
      <c r="L9" s="51"/>
      <c r="M9" s="51">
        <v>20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41148</v>
      </c>
      <c r="AD9" s="35">
        <f t="shared" si="0"/>
        <v>38298</v>
      </c>
      <c r="AE9" s="52">
        <f t="shared" si="1"/>
        <v>1053.1949999999999</v>
      </c>
      <c r="AF9" s="52">
        <f t="shared" si="2"/>
        <v>363.83100000000002</v>
      </c>
      <c r="AG9" s="40">
        <f t="shared" si="7"/>
        <v>78.375</v>
      </c>
      <c r="AH9" s="52">
        <f t="shared" si="3"/>
        <v>27.074999999999999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1061.17</v>
      </c>
      <c r="AP9" s="53"/>
      <c r="AQ9" s="44">
        <v>211</v>
      </c>
      <c r="AR9" s="45">
        <f t="shared" ref="AR9:AR27" si="11">AC9-AE9-AG9-AJ9-AK9-AL9-AM9-AN9-AP9-AQ9</f>
        <v>39805.43</v>
      </c>
      <c r="AS9" s="54">
        <f t="shared" si="4"/>
        <v>390.90600000000001</v>
      </c>
      <c r="AT9" s="55">
        <f t="shared" si="5"/>
        <v>179.90600000000001</v>
      </c>
      <c r="AU9" s="56">
        <v>306</v>
      </c>
      <c r="AV9" s="236">
        <f t="shared" si="10"/>
        <v>39499.43</v>
      </c>
      <c r="AW9" s="237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12411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12984</v>
      </c>
      <c r="AD10" s="35">
        <f>D10*1</f>
        <v>12411</v>
      </c>
      <c r="AE10" s="52">
        <f>D10*2.75%</f>
        <v>341.30250000000001</v>
      </c>
      <c r="AF10" s="52">
        <f>AD10*0.95%</f>
        <v>117.9045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341.30250000000001</v>
      </c>
      <c r="AP10" s="53"/>
      <c r="AQ10" s="44">
        <v>58</v>
      </c>
      <c r="AR10" s="45">
        <f t="shared" si="11"/>
        <v>12584.6975</v>
      </c>
      <c r="AS10" s="54">
        <f>AF10+AH10+AI10</f>
        <v>117.9045</v>
      </c>
      <c r="AT10" s="55">
        <f>AS10-AQ10-AN10</f>
        <v>59.904499999999999</v>
      </c>
      <c r="AU10" s="56">
        <v>54</v>
      </c>
      <c r="AV10" s="236">
        <f t="shared" si="10"/>
        <v>12530.6975</v>
      </c>
      <c r="AW10" s="238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22408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22408</v>
      </c>
      <c r="AD11" s="35">
        <f t="shared" si="0"/>
        <v>22408</v>
      </c>
      <c r="AE11" s="52">
        <f t="shared" si="1"/>
        <v>616.22</v>
      </c>
      <c r="AF11" s="52">
        <f t="shared" si="2"/>
        <v>212.876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616.22</v>
      </c>
      <c r="AP11" s="53"/>
      <c r="AQ11" s="44">
        <v>73</v>
      </c>
      <c r="AR11" s="45">
        <f t="shared" si="11"/>
        <v>21718.78</v>
      </c>
      <c r="AS11" s="54">
        <f t="shared" si="4"/>
        <v>212.876</v>
      </c>
      <c r="AT11" s="55">
        <f t="shared" si="5"/>
        <v>139.876</v>
      </c>
      <c r="AU11" s="56">
        <v>198</v>
      </c>
      <c r="AV11" s="236">
        <f t="shared" si="10"/>
        <v>21520.78</v>
      </c>
      <c r="AW11" s="237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20493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20493</v>
      </c>
      <c r="AD12" s="35">
        <f>D12*1</f>
        <v>20493</v>
      </c>
      <c r="AE12" s="52">
        <f>D12*2.75%</f>
        <v>563.5575</v>
      </c>
      <c r="AF12" s="52">
        <f>AD12*0.95%</f>
        <v>194.68350000000001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563.5575</v>
      </c>
      <c r="AP12" s="53"/>
      <c r="AQ12" s="44">
        <v>108</v>
      </c>
      <c r="AR12" s="45">
        <f t="shared" si="11"/>
        <v>19821.442500000001</v>
      </c>
      <c r="AS12" s="54">
        <f>AF12+AH12+AI12</f>
        <v>194.68350000000001</v>
      </c>
      <c r="AT12" s="55">
        <f>AS12-AQ12-AN12</f>
        <v>86.683500000000009</v>
      </c>
      <c r="AU12" s="56">
        <v>171</v>
      </c>
      <c r="AV12" s="236">
        <f t="shared" si="10"/>
        <v>19650.442500000001</v>
      </c>
      <c r="AW12" s="238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6742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6742</v>
      </c>
      <c r="AD13" s="35">
        <f t="shared" si="0"/>
        <v>6742</v>
      </c>
      <c r="AE13" s="52">
        <f t="shared" si="1"/>
        <v>185.405</v>
      </c>
      <c r="AF13" s="52">
        <f t="shared" si="2"/>
        <v>64.048999999999992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185.405</v>
      </c>
      <c r="AP13" s="53"/>
      <c r="AQ13" s="44">
        <v>51</v>
      </c>
      <c r="AR13" s="45">
        <f t="shared" si="11"/>
        <v>6505.5950000000003</v>
      </c>
      <c r="AS13" s="54">
        <f t="shared" si="4"/>
        <v>64.048999999999992</v>
      </c>
      <c r="AT13" s="55">
        <f>AS13-AQ13-AN13</f>
        <v>13.048999999999992</v>
      </c>
      <c r="AU13" s="56"/>
      <c r="AV13" s="236">
        <f t="shared" si="10"/>
        <v>6505.5950000000003</v>
      </c>
      <c r="AW13" s="238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56697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61472</v>
      </c>
      <c r="AD14" s="35">
        <f t="shared" si="0"/>
        <v>56697</v>
      </c>
      <c r="AE14" s="52">
        <f t="shared" si="1"/>
        <v>1559.1675</v>
      </c>
      <c r="AF14" s="52">
        <f t="shared" si="2"/>
        <v>538.62149999999997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1559.1675</v>
      </c>
      <c r="AP14" s="53"/>
      <c r="AQ14" s="44">
        <v>165</v>
      </c>
      <c r="AR14" s="45">
        <f>AC14-AE14-AG14-AJ14-AK14-AL14-AM14-AN14-AP14-AQ14</f>
        <v>59747.832499999997</v>
      </c>
      <c r="AS14" s="54">
        <f t="shared" si="4"/>
        <v>538.62149999999997</v>
      </c>
      <c r="AT14" s="61">
        <f t="shared" si="5"/>
        <v>373.62149999999997</v>
      </c>
      <c r="AU14" s="56">
        <v>468</v>
      </c>
      <c r="AV14" s="236">
        <f t="shared" si="10"/>
        <v>59279.832499999997</v>
      </c>
      <c r="AW14" s="238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21932</v>
      </c>
      <c r="E15" s="51"/>
      <c r="F15" s="50"/>
      <c r="G15" s="51"/>
      <c r="H15" s="51"/>
      <c r="I15" s="51"/>
      <c r="J15" s="51"/>
      <c r="K15" s="51">
        <v>70</v>
      </c>
      <c r="L15" s="51"/>
      <c r="M15" s="51">
        <v>30</v>
      </c>
      <c r="N15" s="51"/>
      <c r="O15" s="51">
        <v>40</v>
      </c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23992</v>
      </c>
      <c r="AD15" s="35">
        <f t="shared" si="0"/>
        <v>21932</v>
      </c>
      <c r="AE15" s="52">
        <f t="shared" si="1"/>
        <v>603.13</v>
      </c>
      <c r="AF15" s="52">
        <f t="shared" si="2"/>
        <v>208.35399999999998</v>
      </c>
      <c r="AG15" s="40">
        <f t="shared" si="7"/>
        <v>56.65</v>
      </c>
      <c r="AH15" s="52">
        <f t="shared" si="3"/>
        <v>19.57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606.98</v>
      </c>
      <c r="AP15" s="53"/>
      <c r="AQ15" s="44">
        <v>200</v>
      </c>
      <c r="AR15" s="45">
        <f t="shared" si="11"/>
        <v>23132.219999999998</v>
      </c>
      <c r="AS15" s="54">
        <f>AF15+AH15+AI15</f>
        <v>227.92399999999998</v>
      </c>
      <c r="AT15" s="55">
        <f>AS15-AQ15-AN15</f>
        <v>27.923999999999978</v>
      </c>
      <c r="AU15" s="56">
        <v>126</v>
      </c>
      <c r="AV15" s="236">
        <f t="shared" si="10"/>
        <v>23006.219999999998</v>
      </c>
      <c r="AW15" s="239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16842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17742</v>
      </c>
      <c r="AD16" s="35">
        <f t="shared" si="0"/>
        <v>16842</v>
      </c>
      <c r="AE16" s="52">
        <f t="shared" si="1"/>
        <v>463.15500000000003</v>
      </c>
      <c r="AF16" s="52">
        <f t="shared" si="2"/>
        <v>159.999</v>
      </c>
      <c r="AG16" s="40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465.90500000000003</v>
      </c>
      <c r="AP16" s="53"/>
      <c r="AQ16" s="44">
        <v>95</v>
      </c>
      <c r="AR16" s="45">
        <f>AC16-AE16-AG16-AJ16-AK16-AL16-AM16-AN16-AP16-AQ16</f>
        <v>17159.095000000001</v>
      </c>
      <c r="AS16" s="54">
        <f t="shared" si="4"/>
        <v>168.54900000000001</v>
      </c>
      <c r="AT16" s="55">
        <f t="shared" si="5"/>
        <v>73.549000000000007</v>
      </c>
      <c r="AU16" s="56">
        <v>90</v>
      </c>
      <c r="AV16" s="236">
        <f t="shared" si="10"/>
        <v>17069.095000000001</v>
      </c>
      <c r="AW16" s="238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23911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25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28686</v>
      </c>
      <c r="AD17" s="35">
        <f>D17*1</f>
        <v>23911</v>
      </c>
      <c r="AE17" s="52">
        <f>D17*2.75%</f>
        <v>657.55250000000001</v>
      </c>
      <c r="AF17" s="52">
        <f>AD17*0.95%</f>
        <v>227.15449999999998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657.55250000000001</v>
      </c>
      <c r="AP17" s="53"/>
      <c r="AQ17" s="44">
        <v>178</v>
      </c>
      <c r="AR17" s="45">
        <f>AC17-AE17-AG17-AJ17-AK17-AL17-AM17-AN17-AP17-AQ17</f>
        <v>27850.447499999998</v>
      </c>
      <c r="AS17" s="54">
        <f>AF17+AH17+AI17</f>
        <v>227.15449999999998</v>
      </c>
      <c r="AT17" s="55">
        <f>AS17-AQ17-AN17</f>
        <v>49.154499999999985</v>
      </c>
      <c r="AU17" s="56">
        <v>180</v>
      </c>
      <c r="AV17" s="236">
        <f t="shared" si="10"/>
        <v>27670.447499999998</v>
      </c>
      <c r="AW17" s="238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29034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24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33618</v>
      </c>
      <c r="AD18" s="35">
        <f>D18*1</f>
        <v>29034</v>
      </c>
      <c r="AE18" s="52">
        <f>D18*2.75%</f>
        <v>798.43500000000006</v>
      </c>
      <c r="AF18" s="52">
        <f>AD18*0.95%</f>
        <v>275.82299999999998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798.43500000000006</v>
      </c>
      <c r="AP18" s="53"/>
      <c r="AQ18" s="44">
        <v>100</v>
      </c>
      <c r="AR18" s="45">
        <f t="shared" si="11"/>
        <v>32719.565000000002</v>
      </c>
      <c r="AS18" s="54">
        <f>AF18+AH18+AI18</f>
        <v>275.82299999999998</v>
      </c>
      <c r="AT18" s="55">
        <f>AS18-AQ18-AN18</f>
        <v>175.82299999999998</v>
      </c>
      <c r="AU18" s="56">
        <v>234</v>
      </c>
      <c r="AV18" s="236">
        <f t="shared" si="10"/>
        <v>32485.565000000002</v>
      </c>
      <c r="AW18" s="238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43812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45722</v>
      </c>
      <c r="AD19" s="35">
        <f t="shared" si="0"/>
        <v>43812</v>
      </c>
      <c r="AE19" s="52">
        <f t="shared" si="1"/>
        <v>1204.83</v>
      </c>
      <c r="AF19" s="52">
        <f t="shared" si="2"/>
        <v>416.214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1204.83</v>
      </c>
      <c r="AP19" s="53"/>
      <c r="AQ19" s="64">
        <v>237</v>
      </c>
      <c r="AR19" s="65">
        <f>AC19-AE19-AG19-AJ19-AK19-AL19-AM19-AN19-AP19-AQ19</f>
        <v>44280.17</v>
      </c>
      <c r="AS19" s="54">
        <f t="shared" si="4"/>
        <v>416.214</v>
      </c>
      <c r="AT19" s="66">
        <f t="shared" si="5"/>
        <v>179.214</v>
      </c>
      <c r="AU19" s="56">
        <v>360</v>
      </c>
      <c r="AV19" s="236">
        <f t="shared" si="10"/>
        <v>43920.17</v>
      </c>
      <c r="AW19" s="5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10348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10348</v>
      </c>
      <c r="AD20" s="35">
        <f t="shared" si="0"/>
        <v>10348</v>
      </c>
      <c r="AE20" s="52">
        <f t="shared" si="1"/>
        <v>284.57</v>
      </c>
      <c r="AF20" s="52">
        <f t="shared" si="2"/>
        <v>98.305999999999997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284.57</v>
      </c>
      <c r="AP20" s="53"/>
      <c r="AQ20" s="64">
        <v>123</v>
      </c>
      <c r="AR20" s="65">
        <f>AC20-AE20-AG20-AJ20-AK20-AL20-AM20-AN20-AP20-AQ20</f>
        <v>9940.43</v>
      </c>
      <c r="AS20" s="54">
        <f>AF20+AH20+AI20</f>
        <v>98.305999999999997</v>
      </c>
      <c r="AT20" s="66">
        <f>AS20-AQ20-AN20</f>
        <v>-24.694000000000003</v>
      </c>
      <c r="AU20" s="56">
        <v>100</v>
      </c>
      <c r="AV20" s="236">
        <f t="shared" si="10"/>
        <v>9840.43</v>
      </c>
      <c r="AW20" s="5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9641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10596</v>
      </c>
      <c r="AD21" s="35">
        <f t="shared" si="0"/>
        <v>9641</v>
      </c>
      <c r="AE21" s="52">
        <f t="shared" si="1"/>
        <v>265.1275</v>
      </c>
      <c r="AF21" s="52">
        <f t="shared" si="2"/>
        <v>91.589500000000001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265.1275</v>
      </c>
      <c r="AP21" s="53"/>
      <c r="AQ21" s="64">
        <v>54</v>
      </c>
      <c r="AR21" s="68">
        <f t="shared" si="11"/>
        <v>10276.872499999999</v>
      </c>
      <c r="AS21" s="54">
        <f t="shared" ref="AS21:AS27" si="12">AF21+AH21+AI21</f>
        <v>91.589500000000001</v>
      </c>
      <c r="AT21" s="66">
        <f t="shared" ref="AT21:AT27" si="13">AS21-AQ21-AN21</f>
        <v>37.589500000000001</v>
      </c>
      <c r="AU21" s="56">
        <v>36</v>
      </c>
      <c r="AV21" s="236">
        <f t="shared" si="10"/>
        <v>10240.872499999999</v>
      </c>
      <c r="AW21" s="5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33699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35609</v>
      </c>
      <c r="AD22" s="35">
        <f t="shared" si="0"/>
        <v>33699</v>
      </c>
      <c r="AE22" s="52">
        <f t="shared" si="1"/>
        <v>926.72249999999997</v>
      </c>
      <c r="AF22" s="52">
        <f t="shared" si="2"/>
        <v>320.14049999999997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926.72249999999997</v>
      </c>
      <c r="AP22" s="53"/>
      <c r="AQ22" s="64">
        <v>203</v>
      </c>
      <c r="AR22" s="68">
        <f>AC22-AE22-AG22-AJ22-AK22-AL22-AM22-AN22-AP22-AQ22</f>
        <v>34479.277499999997</v>
      </c>
      <c r="AS22" s="54">
        <f>AF22+AH22+AI22</f>
        <v>320.14049999999997</v>
      </c>
      <c r="AT22" s="66">
        <f>AS22-AQ22-AN22</f>
        <v>117.14049999999997</v>
      </c>
      <c r="AU22" s="56">
        <v>279</v>
      </c>
      <c r="AV22" s="236">
        <f t="shared" si="10"/>
        <v>34200.277499999997</v>
      </c>
      <c r="AW22" s="5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23004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23004</v>
      </c>
      <c r="AD23" s="35">
        <f t="shared" si="0"/>
        <v>23004</v>
      </c>
      <c r="AE23" s="52">
        <f t="shared" si="1"/>
        <v>632.61</v>
      </c>
      <c r="AF23" s="52">
        <f t="shared" si="2"/>
        <v>218.53799999999998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632.61</v>
      </c>
      <c r="AP23" s="53"/>
      <c r="AQ23" s="64">
        <v>180</v>
      </c>
      <c r="AR23" s="68">
        <f>AC23-AE23-AG23-AJ23-AK23-AL23-AM23-AN23-AP23-AQ23</f>
        <v>22191.39</v>
      </c>
      <c r="AS23" s="54">
        <f t="shared" si="12"/>
        <v>218.53799999999998</v>
      </c>
      <c r="AT23" s="66">
        <f t="shared" si="13"/>
        <v>38.537999999999982</v>
      </c>
      <c r="AU23" s="56">
        <v>180</v>
      </c>
      <c r="AV23" s="236">
        <f t="shared" si="10"/>
        <v>22011.39</v>
      </c>
      <c r="AW23" s="5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33131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45</v>
      </c>
      <c r="T24" s="35"/>
      <c r="U24" s="35"/>
      <c r="V24" s="35"/>
      <c r="W24" s="35"/>
      <c r="X24" s="35"/>
      <c r="Y24" s="35"/>
      <c r="Z24" s="35"/>
      <c r="AA24" s="35">
        <v>3</v>
      </c>
      <c r="AB24" s="35"/>
      <c r="AC24" s="39">
        <f t="shared" si="6"/>
        <v>42272</v>
      </c>
      <c r="AD24" s="35">
        <f t="shared" si="0"/>
        <v>33131</v>
      </c>
      <c r="AE24" s="52">
        <f t="shared" si="1"/>
        <v>911.10249999999996</v>
      </c>
      <c r="AF24" s="52">
        <f t="shared" si="2"/>
        <v>314.74450000000002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911.10249999999996</v>
      </c>
      <c r="AP24" s="53"/>
      <c r="AQ24" s="64">
        <v>154</v>
      </c>
      <c r="AR24" s="68">
        <f t="shared" si="11"/>
        <v>41206.897499999999</v>
      </c>
      <c r="AS24" s="54">
        <f t="shared" si="12"/>
        <v>314.74450000000002</v>
      </c>
      <c r="AT24" s="66">
        <f t="shared" si="13"/>
        <v>160.74450000000002</v>
      </c>
      <c r="AU24" s="56">
        <v>207</v>
      </c>
      <c r="AV24" s="236">
        <f t="shared" si="10"/>
        <v>40999.897499999999</v>
      </c>
      <c r="AW24" s="5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6190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>
        <v>5</v>
      </c>
      <c r="AB25" s="35"/>
      <c r="AC25" s="39">
        <f t="shared" si="6"/>
        <v>7100</v>
      </c>
      <c r="AD25" s="35">
        <f t="shared" si="0"/>
        <v>6190</v>
      </c>
      <c r="AE25" s="52">
        <f t="shared" si="1"/>
        <v>170.22499999999999</v>
      </c>
      <c r="AF25" s="52">
        <f t="shared" si="2"/>
        <v>58.805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170.22499999999999</v>
      </c>
      <c r="AP25" s="53"/>
      <c r="AQ25" s="64">
        <v>58</v>
      </c>
      <c r="AR25" s="68">
        <f t="shared" si="11"/>
        <v>6871.7749999999996</v>
      </c>
      <c r="AS25" s="54">
        <f t="shared" si="12"/>
        <v>58.805</v>
      </c>
      <c r="AT25" s="66">
        <f t="shared" si="13"/>
        <v>0.80499999999999972</v>
      </c>
      <c r="AU25" s="56">
        <v>18</v>
      </c>
      <c r="AV25" s="236">
        <f t="shared" si="10"/>
        <v>6853.7749999999996</v>
      </c>
      <c r="AW25" s="5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32895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32895</v>
      </c>
      <c r="AD26" s="35">
        <f t="shared" si="0"/>
        <v>32895</v>
      </c>
      <c r="AE26" s="52">
        <f t="shared" si="1"/>
        <v>904.61249999999995</v>
      </c>
      <c r="AF26" s="52">
        <f t="shared" si="2"/>
        <v>312.5025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904.61249999999995</v>
      </c>
      <c r="AP26" s="53"/>
      <c r="AQ26" s="64">
        <v>163</v>
      </c>
      <c r="AR26" s="68">
        <f t="shared" si="11"/>
        <v>31827.387500000001</v>
      </c>
      <c r="AS26" s="54">
        <f t="shared" si="12"/>
        <v>312.5025</v>
      </c>
      <c r="AT26" s="66">
        <f t="shared" si="13"/>
        <v>149.5025</v>
      </c>
      <c r="AU26" s="56">
        <v>252</v>
      </c>
      <c r="AV26" s="236">
        <f t="shared" si="10"/>
        <v>31575.387500000001</v>
      </c>
      <c r="AW26" s="5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12899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12899</v>
      </c>
      <c r="AD27" s="35">
        <f t="shared" si="0"/>
        <v>12899</v>
      </c>
      <c r="AE27" s="52">
        <f t="shared" si="1"/>
        <v>354.72250000000003</v>
      </c>
      <c r="AF27" s="52">
        <f t="shared" si="2"/>
        <v>122.54049999999999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354.72250000000003</v>
      </c>
      <c r="AP27" s="53"/>
      <c r="AQ27" s="64">
        <v>120</v>
      </c>
      <c r="AR27" s="68">
        <f t="shared" si="11"/>
        <v>12424.2775</v>
      </c>
      <c r="AS27" s="54">
        <f t="shared" si="12"/>
        <v>122.54049999999999</v>
      </c>
      <c r="AT27" s="66">
        <f t="shared" si="13"/>
        <v>2.5404999999999944</v>
      </c>
      <c r="AU27" s="56">
        <v>20</v>
      </c>
      <c r="AV27" s="236">
        <f t="shared" si="10"/>
        <v>12404.2775</v>
      </c>
      <c r="AW27" s="5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4">SUM(D7:D27)</f>
        <v>506094</v>
      </c>
      <c r="E28" s="72">
        <f t="shared" si="14"/>
        <v>0</v>
      </c>
      <c r="F28" s="72">
        <f t="shared" si="14"/>
        <v>0</v>
      </c>
      <c r="G28" s="72">
        <f t="shared" si="14"/>
        <v>0</v>
      </c>
      <c r="H28" s="72">
        <f t="shared" si="14"/>
        <v>0</v>
      </c>
      <c r="I28" s="72">
        <f t="shared" si="14"/>
        <v>0</v>
      </c>
      <c r="J28" s="72">
        <f t="shared" si="14"/>
        <v>0</v>
      </c>
      <c r="K28" s="72">
        <f t="shared" si="14"/>
        <v>100</v>
      </c>
      <c r="L28" s="72">
        <f t="shared" ref="L28:AT28" si="15">SUM(L7:L27)</f>
        <v>0</v>
      </c>
      <c r="M28" s="72">
        <f t="shared" si="15"/>
        <v>150</v>
      </c>
      <c r="N28" s="72">
        <f t="shared" si="15"/>
        <v>0</v>
      </c>
      <c r="O28" s="72">
        <f t="shared" si="15"/>
        <v>40</v>
      </c>
      <c r="P28" s="72">
        <f t="shared" si="15"/>
        <v>770</v>
      </c>
      <c r="Q28" s="72">
        <f t="shared" si="15"/>
        <v>0</v>
      </c>
      <c r="R28" s="72">
        <f t="shared" si="15"/>
        <v>0</v>
      </c>
      <c r="S28" s="72">
        <f t="shared" si="15"/>
        <v>147</v>
      </c>
      <c r="T28" s="72">
        <f t="shared" si="15"/>
        <v>0</v>
      </c>
      <c r="U28" s="72">
        <f t="shared" si="15"/>
        <v>0</v>
      </c>
      <c r="V28" s="72">
        <f t="shared" si="15"/>
        <v>0</v>
      </c>
      <c r="W28" s="72">
        <f t="shared" si="15"/>
        <v>0</v>
      </c>
      <c r="X28" s="72">
        <f t="shared" si="15"/>
        <v>0</v>
      </c>
      <c r="Y28" s="72">
        <f t="shared" si="15"/>
        <v>0</v>
      </c>
      <c r="Z28" s="72">
        <f t="shared" si="15"/>
        <v>0</v>
      </c>
      <c r="AA28" s="72">
        <f t="shared" si="15"/>
        <v>8</v>
      </c>
      <c r="AB28" s="72">
        <f t="shared" si="15"/>
        <v>0</v>
      </c>
      <c r="AC28" s="73">
        <f t="shared" si="15"/>
        <v>546417</v>
      </c>
      <c r="AD28" s="73">
        <f t="shared" si="15"/>
        <v>506094</v>
      </c>
      <c r="AE28" s="73">
        <f t="shared" si="15"/>
        <v>13917.584999999997</v>
      </c>
      <c r="AF28" s="73">
        <f t="shared" si="15"/>
        <v>4807.893</v>
      </c>
      <c r="AG28" s="73">
        <f t="shared" si="15"/>
        <v>296.72499999999997</v>
      </c>
      <c r="AH28" s="73">
        <f t="shared" si="15"/>
        <v>102.50500000000001</v>
      </c>
      <c r="AI28" s="73">
        <f t="shared" si="15"/>
        <v>0</v>
      </c>
      <c r="AJ28" s="73">
        <f t="shared" si="15"/>
        <v>0</v>
      </c>
      <c r="AK28" s="73">
        <f t="shared" si="15"/>
        <v>0</v>
      </c>
      <c r="AL28" s="73">
        <f t="shared" si="15"/>
        <v>0</v>
      </c>
      <c r="AM28" s="73">
        <f t="shared" si="15"/>
        <v>0</v>
      </c>
      <c r="AN28" s="73">
        <f t="shared" si="15"/>
        <v>0</v>
      </c>
      <c r="AO28" s="74">
        <f t="shared" si="15"/>
        <v>13946.734999999999</v>
      </c>
      <c r="AP28" s="73">
        <f t="shared" si="15"/>
        <v>0</v>
      </c>
      <c r="AQ28" s="75">
        <f t="shared" si="15"/>
        <v>2934</v>
      </c>
      <c r="AR28" s="76">
        <f t="shared" si="15"/>
        <v>529268.68999999994</v>
      </c>
      <c r="AS28" s="76">
        <f t="shared" si="15"/>
        <v>4910.3979999999992</v>
      </c>
      <c r="AT28" s="77">
        <f t="shared" si="15"/>
        <v>1976.3980000000001</v>
      </c>
      <c r="AU28" s="78">
        <f>SUM(AU7:AU27)</f>
        <v>3495</v>
      </c>
      <c r="AV28" s="236">
        <f t="shared" si="10"/>
        <v>525773.68999999994</v>
      </c>
      <c r="AW28" s="24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724444</v>
      </c>
      <c r="E29" s="82">
        <f t="shared" ref="E29:AB29" si="16">E4+E5-E28</f>
        <v>0</v>
      </c>
      <c r="F29" s="82">
        <f t="shared" si="16"/>
        <v>0</v>
      </c>
      <c r="G29" s="82">
        <f t="shared" si="16"/>
        <v>0</v>
      </c>
      <c r="H29" s="82">
        <f t="shared" si="16"/>
        <v>0</v>
      </c>
      <c r="I29" s="82">
        <f t="shared" si="16"/>
        <v>0</v>
      </c>
      <c r="J29" s="82">
        <f t="shared" si="16"/>
        <v>0</v>
      </c>
      <c r="K29" s="82">
        <f t="shared" si="16"/>
        <v>2250</v>
      </c>
      <c r="L29" s="82">
        <f t="shared" si="16"/>
        <v>0</v>
      </c>
      <c r="M29" s="82">
        <f t="shared" si="16"/>
        <v>4660</v>
      </c>
      <c r="N29" s="82">
        <f t="shared" si="16"/>
        <v>0</v>
      </c>
      <c r="O29" s="82">
        <f t="shared" si="16"/>
        <v>540</v>
      </c>
      <c r="P29" s="82">
        <f t="shared" si="16"/>
        <v>3900</v>
      </c>
      <c r="Q29" s="82">
        <f t="shared" si="16"/>
        <v>0</v>
      </c>
      <c r="R29" s="82">
        <f t="shared" si="16"/>
        <v>0</v>
      </c>
      <c r="S29" s="82">
        <f t="shared" si="16"/>
        <v>1036</v>
      </c>
      <c r="T29" s="82">
        <f t="shared" si="16"/>
        <v>0</v>
      </c>
      <c r="U29" s="82">
        <f t="shared" si="16"/>
        <v>0</v>
      </c>
      <c r="V29" s="82">
        <f t="shared" si="16"/>
        <v>0</v>
      </c>
      <c r="W29" s="82">
        <f t="shared" si="16"/>
        <v>0</v>
      </c>
      <c r="X29" s="82">
        <f t="shared" si="16"/>
        <v>0</v>
      </c>
      <c r="Y29" s="82">
        <f t="shared" si="16"/>
        <v>0</v>
      </c>
      <c r="Z29" s="82">
        <f t="shared" si="16"/>
        <v>658</v>
      </c>
      <c r="AA29" s="82">
        <f t="shared" si="16"/>
        <v>398</v>
      </c>
      <c r="AB29" s="82">
        <f t="shared" si="16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56"/>
      <c r="AW29" s="5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9">
    <mergeCell ref="A5:B5"/>
    <mergeCell ref="AC5:AT5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28:D29 D6:D22 D24:D26 D4:AA4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T7:AT28">
    <cfRule type="cellIs" dxfId="83" priority="2" operator="lessThan">
      <formula>0</formula>
    </cfRule>
    <cfRule type="cellIs" dxfId="82" priority="3" operator="lessThan">
      <formula>0</formula>
    </cfRule>
    <cfRule type="cellIs" dxfId="81" priority="4" operator="lessThan">
      <formula>0</formula>
    </cfRule>
  </conditionalFormatting>
  <conditionalFormatting sqref="D5:AA5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99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3"/>
      <c r="D4" s="167">
        <f>'27'!D29</f>
        <v>724444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2250</v>
      </c>
      <c r="L4" s="167">
        <f>'27'!L29</f>
        <v>0</v>
      </c>
      <c r="M4" s="167">
        <f>'27'!M29</f>
        <v>4660</v>
      </c>
      <c r="N4" s="167">
        <f>'27'!N29</f>
        <v>0</v>
      </c>
      <c r="O4" s="167">
        <f>'27'!O29</f>
        <v>540</v>
      </c>
      <c r="P4" s="167">
        <f>'27'!P29</f>
        <v>3900</v>
      </c>
      <c r="Q4" s="167">
        <f>'27'!Q29</f>
        <v>0</v>
      </c>
      <c r="R4" s="167">
        <f>'27'!R29</f>
        <v>0</v>
      </c>
      <c r="S4" s="167">
        <f>'27'!S29</f>
        <v>1036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658</v>
      </c>
      <c r="AA4" s="167">
        <f>'27'!AA29</f>
        <v>398</v>
      </c>
      <c r="AB4" s="4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724444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2250</v>
      </c>
      <c r="L29" s="82">
        <f t="shared" si="15"/>
        <v>0</v>
      </c>
      <c r="M29" s="82">
        <f t="shared" si="15"/>
        <v>4660</v>
      </c>
      <c r="N29" s="82">
        <f t="shared" si="15"/>
        <v>0</v>
      </c>
      <c r="O29" s="82">
        <f t="shared" si="15"/>
        <v>540</v>
      </c>
      <c r="P29" s="82">
        <f t="shared" si="15"/>
        <v>3900</v>
      </c>
      <c r="Q29" s="82">
        <f t="shared" si="15"/>
        <v>0</v>
      </c>
      <c r="R29" s="82">
        <f t="shared" si="15"/>
        <v>0</v>
      </c>
      <c r="S29" s="82">
        <f t="shared" si="15"/>
        <v>1036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398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28:D29 D6:D22 D24:D26 D4:AA4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Z31" sqref="Z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100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3"/>
      <c r="D4" s="167">
        <f>'28'!D29</f>
        <v>724444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2250</v>
      </c>
      <c r="L4" s="167">
        <f>'28'!L29</f>
        <v>0</v>
      </c>
      <c r="M4" s="167">
        <f>'28'!M29</f>
        <v>4660</v>
      </c>
      <c r="N4" s="167">
        <f>'28'!N29</f>
        <v>0</v>
      </c>
      <c r="O4" s="167">
        <f>'28'!O29</f>
        <v>540</v>
      </c>
      <c r="P4" s="167">
        <f>'28'!P29</f>
        <v>3900</v>
      </c>
      <c r="Q4" s="167">
        <f>'28'!Q29</f>
        <v>0</v>
      </c>
      <c r="R4" s="167">
        <f>'28'!R29</f>
        <v>0</v>
      </c>
      <c r="S4" s="167">
        <f>'28'!S29</f>
        <v>1036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658</v>
      </c>
      <c r="AA4" s="167">
        <f>'28'!AA29</f>
        <v>398</v>
      </c>
      <c r="AB4" s="4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724444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2250</v>
      </c>
      <c r="L29" s="82">
        <f t="shared" si="15"/>
        <v>0</v>
      </c>
      <c r="M29" s="82">
        <f t="shared" si="15"/>
        <v>4660</v>
      </c>
      <c r="N29" s="82">
        <f t="shared" si="15"/>
        <v>0</v>
      </c>
      <c r="O29" s="82">
        <f t="shared" si="15"/>
        <v>540</v>
      </c>
      <c r="P29" s="82">
        <f t="shared" si="15"/>
        <v>3900</v>
      </c>
      <c r="Q29" s="82">
        <f t="shared" si="15"/>
        <v>0</v>
      </c>
      <c r="R29" s="82">
        <f t="shared" si="15"/>
        <v>0</v>
      </c>
      <c r="S29" s="82">
        <f t="shared" si="15"/>
        <v>1036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398</v>
      </c>
      <c r="AB29" s="149">
        <f t="shared" si="15"/>
        <v>0</v>
      </c>
      <c r="AC29" s="255"/>
      <c r="AD29" s="255"/>
      <c r="AE29" s="255"/>
      <c r="AF29" s="255"/>
      <c r="AG29" s="255"/>
      <c r="AH29" s="255"/>
      <c r="AI29" s="255"/>
      <c r="AJ29" s="255"/>
      <c r="AK29" s="255"/>
      <c r="AL29" s="255"/>
      <c r="AM29" s="255"/>
      <c r="AN29" s="255"/>
      <c r="AO29" s="255"/>
      <c r="AP29" s="255"/>
      <c r="AQ29" s="255"/>
      <c r="AR29" s="255"/>
      <c r="AS29" s="255"/>
      <c r="AT29" s="255"/>
      <c r="AU29" s="255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U29"/>
  </mergeCells>
  <conditionalFormatting sqref="AP7:AP27">
    <cfRule type="cellIs" dxfId="53" priority="26" stopIfTrue="1" operator="greaterThan">
      <formula>0</formula>
    </cfRule>
  </conditionalFormatting>
  <conditionalFormatting sqref="AQ31">
    <cfRule type="cellIs" dxfId="52" priority="24" operator="greaterThan">
      <formula>$AQ$7:$AQ$18&lt;100</formula>
    </cfRule>
    <cfRule type="cellIs" dxfId="51" priority="25" operator="greaterThan">
      <formula>100</formula>
    </cfRule>
  </conditionalFormatting>
  <conditionalFormatting sqref="D29:J29 Q29:AB29 Q28:AA28 K4:P29">
    <cfRule type="cellIs" dxfId="50" priority="23" operator="equal">
      <formula>212030016606640</formula>
    </cfRule>
  </conditionalFormatting>
  <conditionalFormatting sqref="D29:J29 L29:AB29 L28:AA28 K4:K29">
    <cfRule type="cellIs" dxfId="49" priority="21" operator="equal">
      <formula>$K$4</formula>
    </cfRule>
    <cfRule type="cellIs" dxfId="48" priority="22" operator="equal">
      <formula>2120</formula>
    </cfRule>
  </conditionalFormatting>
  <conditionalFormatting sqref="D29:L29 M4:N29">
    <cfRule type="cellIs" dxfId="47" priority="19" operator="equal">
      <formula>$M$4</formula>
    </cfRule>
    <cfRule type="cellIs" dxfId="46" priority="20" operator="equal">
      <formula>300</formula>
    </cfRule>
  </conditionalFormatting>
  <conditionalFormatting sqref="O4:O29">
    <cfRule type="cellIs" dxfId="45" priority="17" operator="equal">
      <formula>$O$4</formula>
    </cfRule>
    <cfRule type="cellIs" dxfId="44" priority="18" operator="equal">
      <formula>1660</formula>
    </cfRule>
  </conditionalFormatting>
  <conditionalFormatting sqref="P4:P29">
    <cfRule type="cellIs" dxfId="43" priority="15" operator="equal">
      <formula>$P$4</formula>
    </cfRule>
    <cfRule type="cellIs" dxfId="42" priority="16" operator="equal">
      <formula>6640</formula>
    </cfRule>
  </conditionalFormatting>
  <conditionalFormatting sqref="AT6:AT28">
    <cfRule type="cellIs" dxfId="41" priority="14" operator="lessThan">
      <formula>0</formula>
    </cfRule>
  </conditionalFormatting>
  <conditionalFormatting sqref="AT7:AT18">
    <cfRule type="cellIs" dxfId="40" priority="11" operator="lessThan">
      <formula>0</formula>
    </cfRule>
    <cfRule type="cellIs" dxfId="39" priority="12" operator="lessThan">
      <formula>0</formula>
    </cfRule>
    <cfRule type="cellIs" dxfId="38" priority="13" operator="lessThan">
      <formula>0</formula>
    </cfRule>
  </conditionalFormatting>
  <conditionalFormatting sqref="L28:AA28 K4:K28">
    <cfRule type="cellIs" dxfId="37" priority="10" operator="equal">
      <formula>$K$4</formula>
    </cfRule>
  </conditionalFormatting>
  <conditionalFormatting sqref="D28:D29 D6:D22 D24:D26 D4:AA4">
    <cfRule type="cellIs" dxfId="36" priority="9" operator="equal">
      <formula>$D$4</formula>
    </cfRule>
  </conditionalFormatting>
  <conditionalFormatting sqref="S4:S29">
    <cfRule type="cellIs" dxfId="35" priority="8" operator="equal">
      <formula>$S$4</formula>
    </cfRule>
  </conditionalFormatting>
  <conditionalFormatting sqref="Z4:Z29">
    <cfRule type="cellIs" dxfId="34" priority="7" operator="equal">
      <formula>$Z$4</formula>
    </cfRule>
  </conditionalFormatting>
  <conditionalFormatting sqref="AA4:AA29">
    <cfRule type="cellIs" dxfId="33" priority="6" operator="equal">
      <formula>$AA$4</formula>
    </cfRule>
  </conditionalFormatting>
  <conditionalFormatting sqref="AB4:AB29">
    <cfRule type="cellIs" dxfId="32" priority="5" operator="equal">
      <formula>$AB$4</formula>
    </cfRule>
  </conditionalFormatting>
  <conditionalFormatting sqref="AT7:AT28">
    <cfRule type="cellIs" dxfId="31" priority="2" operator="lessThan">
      <formula>0</formula>
    </cfRule>
    <cfRule type="cellIs" dxfId="30" priority="3" operator="lessThan">
      <formula>0</formula>
    </cfRule>
    <cfRule type="cellIs" dxfId="29" priority="4" operator="lessThan">
      <formula>0</formula>
    </cfRule>
  </conditionalFormatting>
  <conditionalFormatting sqref="D5:AA5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7" activePane="bottomRight" state="frozen"/>
      <selection pane="topRight" activeCell="Z1" sqref="Z1"/>
      <selection pane="bottomLeft" activeCell="A7" sqref="A7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27.75" customHeight="1" thickBo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74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79" priority="26" stopIfTrue="1" operator="greaterThan">
      <formula>0</formula>
    </cfRule>
  </conditionalFormatting>
  <conditionalFormatting sqref="AQ31">
    <cfRule type="cellIs" dxfId="778" priority="24" operator="greaterThan">
      <formula>$AQ$7:$AQ$18&lt;100</formula>
    </cfRule>
    <cfRule type="cellIs" dxfId="777" priority="25" operator="greaterThan">
      <formula>100</formula>
    </cfRule>
  </conditionalFormatting>
  <conditionalFormatting sqref="D29:J29 Q29:AB29 Q28:AA28 K4:P29">
    <cfRule type="cellIs" dxfId="776" priority="23" operator="equal">
      <formula>212030016606640</formula>
    </cfRule>
  </conditionalFormatting>
  <conditionalFormatting sqref="D29:J29 L29:AB29 L28:AA28 K4:K29">
    <cfRule type="cellIs" dxfId="775" priority="21" operator="equal">
      <formula>$K$4</formula>
    </cfRule>
    <cfRule type="cellIs" dxfId="774" priority="22" operator="equal">
      <formula>2120</formula>
    </cfRule>
  </conditionalFormatting>
  <conditionalFormatting sqref="D29:L29 M4:N29">
    <cfRule type="cellIs" dxfId="773" priority="19" operator="equal">
      <formula>$M$4</formula>
    </cfRule>
    <cfRule type="cellIs" dxfId="772" priority="20" operator="equal">
      <formula>300</formula>
    </cfRule>
  </conditionalFormatting>
  <conditionalFormatting sqref="O4:O29">
    <cfRule type="cellIs" dxfId="771" priority="17" operator="equal">
      <formula>$O$4</formula>
    </cfRule>
    <cfRule type="cellIs" dxfId="770" priority="18" operator="equal">
      <formula>1660</formula>
    </cfRule>
  </conditionalFormatting>
  <conditionalFormatting sqref="P4:P29">
    <cfRule type="cellIs" dxfId="769" priority="15" operator="equal">
      <formula>$P$4</formula>
    </cfRule>
    <cfRule type="cellIs" dxfId="768" priority="16" operator="equal">
      <formula>6640</formula>
    </cfRule>
  </conditionalFormatting>
  <conditionalFormatting sqref="AT6:AT28">
    <cfRule type="cellIs" dxfId="767" priority="14" operator="lessThan">
      <formula>0</formula>
    </cfRule>
  </conditionalFormatting>
  <conditionalFormatting sqref="AT7:AT18">
    <cfRule type="cellIs" dxfId="766" priority="11" operator="lessThan">
      <formula>0</formula>
    </cfRule>
    <cfRule type="cellIs" dxfId="765" priority="12" operator="lessThan">
      <formula>0</formula>
    </cfRule>
    <cfRule type="cellIs" dxfId="764" priority="13" operator="lessThan">
      <formula>0</formula>
    </cfRule>
  </conditionalFormatting>
  <conditionalFormatting sqref="L28:AA28 K4:K28">
    <cfRule type="cellIs" dxfId="763" priority="10" operator="equal">
      <formula>$K$4</formula>
    </cfRule>
  </conditionalFormatting>
  <conditionalFormatting sqref="D6:D26 D28:D29 D4:AA4">
    <cfRule type="cellIs" dxfId="762" priority="9" operator="equal">
      <formula>$D$4</formula>
    </cfRule>
  </conditionalFormatting>
  <conditionalFormatting sqref="S4:S29">
    <cfRule type="cellIs" dxfId="761" priority="8" operator="equal">
      <formula>$S$4</formula>
    </cfRule>
  </conditionalFormatting>
  <conditionalFormatting sqref="Z4:Z29">
    <cfRule type="cellIs" dxfId="760" priority="7" operator="equal">
      <formula>$Z$4</formula>
    </cfRule>
  </conditionalFormatting>
  <conditionalFormatting sqref="AA4:AA29">
    <cfRule type="cellIs" dxfId="759" priority="6" operator="equal">
      <formula>$AA$4</formula>
    </cfRule>
  </conditionalFormatting>
  <conditionalFormatting sqref="AB4:AB29">
    <cfRule type="cellIs" dxfId="758" priority="5" operator="equal">
      <formula>$AB$4</formula>
    </cfRule>
  </conditionalFormatting>
  <conditionalFormatting sqref="AT7:AT28">
    <cfRule type="cellIs" dxfId="757" priority="2" operator="lessThan">
      <formula>0</formula>
    </cfRule>
    <cfRule type="cellIs" dxfId="756" priority="3" operator="lessThan">
      <formula>0</formula>
    </cfRule>
    <cfRule type="cellIs" dxfId="755" priority="4" operator="lessThan">
      <formula>0</formula>
    </cfRule>
  </conditionalFormatting>
  <conditionalFormatting sqref="D5:AA5">
    <cfRule type="cellIs" dxfId="75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FF0000"/>
  </sheetPr>
  <dimension ref="A1:BD65540"/>
  <sheetViews>
    <sheetView workbookViewId="0">
      <pane ySplit="6" topLeftCell="A7" activePane="bottomLeft" state="frozen"/>
      <selection pane="bottomLeft" activeCell="AP20" sqref="AP2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/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256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25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5361318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5000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10000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19000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3500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256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25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202" t="s">
        <v>3</v>
      </c>
      <c r="B6" s="203" t="s">
        <v>4</v>
      </c>
      <c r="C6" s="204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276338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950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370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800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162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339733</v>
      </c>
      <c r="AD7" s="38">
        <f t="shared" ref="AD7:AD27" si="0">D7*1</f>
        <v>276338</v>
      </c>
      <c r="AE7" s="40">
        <f t="shared" ref="AE7:AE27" si="1">D7*2.75%</f>
        <v>7599.2950000000001</v>
      </c>
      <c r="AF7" s="40">
        <f t="shared" ref="AF7:AF27" si="2">AD7*0.95%</f>
        <v>2625.2109999999998</v>
      </c>
      <c r="AG7" s="40">
        <f>SUM(E7*999+F7*499+G7*75+H7*50+I7*30+K7*20+L7*19+M7*10+P7*9+N7*10+J7*29+R7*4+Q7*5+O7*9)*2.8%</f>
        <v>847.27999999999986</v>
      </c>
      <c r="AH7" s="40">
        <f t="shared" ref="AH7:AH27" si="3">SUM(E7*999+F7*499+G7*75+H7*50+I7*30+J7*29+K7*20+L7*19+M7*10+N7*10+O7*9+P7*9+Q7*5+R7*4)*0.95%</f>
        <v>287.46999999999997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7658.6949999999997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2140</v>
      </c>
      <c r="AR7" s="45">
        <f>AC7-AE7-AG7-AJ7-AK7-AL7-AM7-AN7-AP7-AQ7</f>
        <v>329146.42499999999</v>
      </c>
      <c r="AS7" s="46">
        <f t="shared" ref="AS7:AS19" si="4">AF7+AH7+AI7</f>
        <v>2912.6809999999996</v>
      </c>
      <c r="AT7" s="47">
        <f t="shared" ref="AT7:AT19" si="5">AS7-AQ7-AN7</f>
        <v>772.68099999999959</v>
      </c>
      <c r="AU7" s="48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149321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20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400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20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920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82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10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179663</v>
      </c>
      <c r="AD8" s="35">
        <f t="shared" si="0"/>
        <v>149321</v>
      </c>
      <c r="AE8" s="52">
        <f t="shared" si="1"/>
        <v>4106.3275000000003</v>
      </c>
      <c r="AF8" s="52">
        <f t="shared" si="2"/>
        <v>1418.5494999999999</v>
      </c>
      <c r="AG8" s="40">
        <f t="shared" ref="AG8:AG27" si="7">SUM(E8*999+F8*499+G8*75+H8*50+I8*30+K8*20+L8*19+M8*10+P8*9+N8*10+J8*29+R8*4+Q8*5+O8*9)*2.75%</f>
        <v>353.65</v>
      </c>
      <c r="AH8" s="52">
        <f t="shared" si="3"/>
        <v>122.17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4143.7275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1503</v>
      </c>
      <c r="AR8" s="45">
        <f>AC8-AE8-AG8-AJ8-AK8-AL8-AM8-AN8-AP8-AQ8</f>
        <v>173700.02249999999</v>
      </c>
      <c r="AS8" s="54">
        <f t="shared" si="4"/>
        <v>1540.7194999999999</v>
      </c>
      <c r="AT8" s="55">
        <f t="shared" si="5"/>
        <v>37.719499999999925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387925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350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610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2590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124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12</v>
      </c>
      <c r="AB9" s="35"/>
      <c r="AC9" s="39">
        <f t="shared" si="6"/>
        <v>450203</v>
      </c>
      <c r="AD9" s="35">
        <f t="shared" si="0"/>
        <v>387925</v>
      </c>
      <c r="AE9" s="52">
        <f t="shared" si="1"/>
        <v>10667.9375</v>
      </c>
      <c r="AF9" s="52">
        <f t="shared" si="2"/>
        <v>3685.2874999999999</v>
      </c>
      <c r="AG9" s="40">
        <f t="shared" si="7"/>
        <v>1001.275</v>
      </c>
      <c r="AH9" s="52">
        <f t="shared" si="3"/>
        <v>345.89499999999998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10765.5625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3136</v>
      </c>
      <c r="AR9" s="45">
        <f t="shared" ref="AR9:AR27" si="10">AC9-AE9-AG9-AJ9-AK9-AL9-AM9-AN9-AP9-AQ9</f>
        <v>435397.78749999998</v>
      </c>
      <c r="AS9" s="54">
        <f t="shared" si="4"/>
        <v>4031.1824999999999</v>
      </c>
      <c r="AT9" s="55">
        <f t="shared" si="5"/>
        <v>895.18249999999989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134916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70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120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330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87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10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4</v>
      </c>
      <c r="AB10" s="35"/>
      <c r="AC10" s="39">
        <f t="shared" si="6"/>
        <v>159741</v>
      </c>
      <c r="AD10" s="35">
        <f>D10*1</f>
        <v>134916</v>
      </c>
      <c r="AE10" s="52">
        <f>D10*2.75%</f>
        <v>3710.19</v>
      </c>
      <c r="AF10" s="52">
        <f>AD10*0.95%</f>
        <v>1281.702</v>
      </c>
      <c r="AG10" s="40">
        <f t="shared" si="7"/>
        <v>153.17500000000001</v>
      </c>
      <c r="AH10" s="52">
        <f t="shared" si="3"/>
        <v>52.914999999999999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3724.4900000000002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906</v>
      </c>
      <c r="AR10" s="45">
        <f t="shared" si="10"/>
        <v>154971.63500000001</v>
      </c>
      <c r="AS10" s="54">
        <f>AF10+AH10+AI10</f>
        <v>1334.617</v>
      </c>
      <c r="AT10" s="55">
        <f>AS10-AQ10-AN10</f>
        <v>428.61699999999996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145923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220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800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10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2070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110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2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25</v>
      </c>
      <c r="AB11" s="35"/>
      <c r="AC11" s="39">
        <f t="shared" si="6"/>
        <v>202985</v>
      </c>
      <c r="AD11" s="35">
        <f t="shared" si="0"/>
        <v>145923</v>
      </c>
      <c r="AE11" s="52">
        <f t="shared" si="1"/>
        <v>4012.8825000000002</v>
      </c>
      <c r="AF11" s="52">
        <f t="shared" si="2"/>
        <v>1386.2684999999999</v>
      </c>
      <c r="AG11" s="40">
        <f t="shared" si="7"/>
        <v>855.8</v>
      </c>
      <c r="AH11" s="52">
        <f t="shared" si="3"/>
        <v>295.64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4098.1324999999997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1068</v>
      </c>
      <c r="AR11" s="45">
        <f t="shared" si="10"/>
        <v>197048.3175</v>
      </c>
      <c r="AS11" s="54">
        <f t="shared" si="4"/>
        <v>1681.9085</v>
      </c>
      <c r="AT11" s="55">
        <f t="shared" si="5"/>
        <v>613.9085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160143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60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50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200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231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31</v>
      </c>
      <c r="AB12" s="35"/>
      <c r="AC12" s="39">
        <f>D12*1+E12*999+F12*499+G12*75+H12*50+I12*30+K12*20+L12*19+M12*10+P12*9+N12*10+J12*29+S12*191+V12*4744+W12*110+X12*450+Y12*110+Z12*191+AA12*182+AB12*182+U12*30+T12*350+R12*4+Q12*5+O12*9</f>
        <v>214156</v>
      </c>
      <c r="AD12" s="35">
        <f>D12*1</f>
        <v>160143</v>
      </c>
      <c r="AE12" s="52">
        <f>D12*2.75%</f>
        <v>4403.9324999999999</v>
      </c>
      <c r="AF12" s="52">
        <f>AD12*0.95%</f>
        <v>1521.3585</v>
      </c>
      <c r="AG12" s="40">
        <f t="shared" si="7"/>
        <v>116.875</v>
      </c>
      <c r="AH12" s="52">
        <f t="shared" si="3"/>
        <v>40.375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4414.6575000000003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992</v>
      </c>
      <c r="AR12" s="45">
        <f t="shared" si="10"/>
        <v>208643.1925</v>
      </c>
      <c r="AS12" s="54">
        <f>AF12+AH12+AI12</f>
        <v>1561.7335</v>
      </c>
      <c r="AT12" s="55">
        <f>AS12-AQ12-AN12</f>
        <v>569.73350000000005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122440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10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40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40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270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35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132515</v>
      </c>
      <c r="AD13" s="35">
        <f t="shared" si="0"/>
        <v>122440</v>
      </c>
      <c r="AE13" s="52">
        <f t="shared" si="1"/>
        <v>3367.1</v>
      </c>
      <c r="AF13" s="52">
        <f t="shared" si="2"/>
        <v>1163.18</v>
      </c>
      <c r="AG13" s="40">
        <f t="shared" si="7"/>
        <v>93.224999999999994</v>
      </c>
      <c r="AH13" s="52">
        <f t="shared" si="3"/>
        <v>32.204999999999998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3377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1000</v>
      </c>
      <c r="AR13" s="45">
        <f t="shared" si="10"/>
        <v>128054.67499999999</v>
      </c>
      <c r="AS13" s="54">
        <f t="shared" si="4"/>
        <v>1195.385</v>
      </c>
      <c r="AT13" s="55">
        <f>AS13-AQ13-AN13</f>
        <v>195.38499999999999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366876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230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400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1430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183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5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38</v>
      </c>
      <c r="AB14" s="35"/>
      <c r="AC14" s="39">
        <f>D14*1+E14*999+F14*499+G14*75+H14*50+I14*30+K14*20+L14*19+M14*10+P14*9+N14*10+J14*29+S14*191+V14*4744+W14*110+X14*450+Y14*110+Z14*191+AA14*182+AB14*182+U14*30+T14*350+R14*4+Q14*5+O14*9</f>
        <v>431170</v>
      </c>
      <c r="AD14" s="35">
        <f t="shared" si="0"/>
        <v>366876</v>
      </c>
      <c r="AE14" s="52">
        <f t="shared" si="1"/>
        <v>10089.09</v>
      </c>
      <c r="AF14" s="52">
        <f t="shared" si="2"/>
        <v>3485.3220000000001</v>
      </c>
      <c r="AG14" s="40">
        <f t="shared" si="7"/>
        <v>590.42499999999995</v>
      </c>
      <c r="AH14" s="52">
        <f t="shared" si="3"/>
        <v>203.965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10145.74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2635</v>
      </c>
      <c r="AR14" s="45">
        <f>AC14-AE14-AG14-AJ14-AK14-AL14-AM14-AN14-AP14-AQ14</f>
        <v>417855.48499999999</v>
      </c>
      <c r="AS14" s="54">
        <f t="shared" si="4"/>
        <v>3689.2870000000003</v>
      </c>
      <c r="AT14" s="61">
        <f t="shared" si="5"/>
        <v>1054.2870000000003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376239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300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330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40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520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156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38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427673</v>
      </c>
      <c r="AD15" s="35">
        <f t="shared" si="0"/>
        <v>376239</v>
      </c>
      <c r="AE15" s="52">
        <f t="shared" si="1"/>
        <v>10346.5725</v>
      </c>
      <c r="AF15" s="52">
        <f t="shared" si="2"/>
        <v>3574.2705000000001</v>
      </c>
      <c r="AG15" s="40">
        <f t="shared" si="7"/>
        <v>394.35</v>
      </c>
      <c r="AH15" s="52">
        <f t="shared" si="3"/>
        <v>136.22999999999999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10379.297500000001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3256</v>
      </c>
      <c r="AR15" s="45">
        <f t="shared" si="10"/>
        <v>413676.07750000001</v>
      </c>
      <c r="AS15" s="54">
        <f>AF15+AH15+AI15</f>
        <v>3710.5005000000001</v>
      </c>
      <c r="AT15" s="55">
        <f>AS15-AQ15-AN15</f>
        <v>454.5005000000001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351308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100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350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80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1720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160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5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20</v>
      </c>
      <c r="AB16" s="35"/>
      <c r="AC16" s="39">
        <f t="shared" si="6"/>
        <v>408163</v>
      </c>
      <c r="AD16" s="35">
        <f t="shared" si="0"/>
        <v>351308</v>
      </c>
      <c r="AE16" s="52">
        <f t="shared" si="1"/>
        <v>9660.9699999999993</v>
      </c>
      <c r="AF16" s="52">
        <f t="shared" si="2"/>
        <v>3337.4259999999999</v>
      </c>
      <c r="AG16" s="40">
        <f t="shared" si="7"/>
        <v>596.75</v>
      </c>
      <c r="AH16" s="52">
        <f t="shared" si="3"/>
        <v>206.15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9722.8449999999993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3294</v>
      </c>
      <c r="AR16" s="45">
        <f>AC16-AE16-AG16-AJ16-AK16-AL16-AM16-AN16-AP16-AQ16</f>
        <v>394611.28</v>
      </c>
      <c r="AS16" s="54">
        <f t="shared" si="4"/>
        <v>3543.576</v>
      </c>
      <c r="AT16" s="55">
        <f t="shared" si="5"/>
        <v>249.57600000000002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217312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130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590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50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1120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224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21</v>
      </c>
      <c r="AB17" s="35"/>
      <c r="AC17" s="39">
        <f t="shared" si="6"/>
        <v>282948</v>
      </c>
      <c r="AD17" s="35">
        <f>D17*1</f>
        <v>217312</v>
      </c>
      <c r="AE17" s="52">
        <f>D17*2.75%</f>
        <v>5976.08</v>
      </c>
      <c r="AF17" s="52">
        <f>AD17*0.95%</f>
        <v>2064.4639999999999</v>
      </c>
      <c r="AG17" s="40">
        <f t="shared" si="7"/>
        <v>523.32500000000005</v>
      </c>
      <c r="AH17" s="52">
        <f t="shared" si="3"/>
        <v>180.785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6028.0550000000003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1891</v>
      </c>
      <c r="AR17" s="45">
        <f>AC17-AE17-AG17-AJ17-AK17-AL17-AM17-AN17-AP17-AQ17</f>
        <v>274557.59499999997</v>
      </c>
      <c r="AS17" s="54">
        <f>AF17+AH17+AI17</f>
        <v>2245.2489999999998</v>
      </c>
      <c r="AT17" s="55">
        <f>AS17-AQ17-AN17</f>
        <v>354.2489999999998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230341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140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330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240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66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10</v>
      </c>
      <c r="AB18" s="35"/>
      <c r="AC18" s="39">
        <f t="shared" si="6"/>
        <v>253207</v>
      </c>
      <c r="AD18" s="35">
        <f>D18*1</f>
        <v>230341</v>
      </c>
      <c r="AE18" s="52">
        <f>D18*2.75%</f>
        <v>6334.3774999999996</v>
      </c>
      <c r="AF18" s="52">
        <f>AD18*0.95%</f>
        <v>2188.2395000000001</v>
      </c>
      <c r="AG18" s="40">
        <f t="shared" si="7"/>
        <v>232.1</v>
      </c>
      <c r="AH18" s="52">
        <f t="shared" si="3"/>
        <v>80.179999999999993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6354.4525000000003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3323</v>
      </c>
      <c r="AR18" s="45">
        <f t="shared" si="10"/>
        <v>243317.52249999999</v>
      </c>
      <c r="AS18" s="54">
        <f>AF18+AH18+AI18</f>
        <v>2268.4195</v>
      </c>
      <c r="AT18" s="55">
        <f>AS18-AQ18-AN18</f>
        <v>-1054.5805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297138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120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350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1280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431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398335</v>
      </c>
      <c r="AD19" s="35">
        <f t="shared" si="0"/>
        <v>297138</v>
      </c>
      <c r="AE19" s="52">
        <f t="shared" si="1"/>
        <v>8171.2950000000001</v>
      </c>
      <c r="AF19" s="52">
        <f t="shared" si="2"/>
        <v>2822.8110000000001</v>
      </c>
      <c r="AG19" s="40">
        <f t="shared" si="7"/>
        <v>479.05</v>
      </c>
      <c r="AH19" s="52">
        <f t="shared" si="3"/>
        <v>165.49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8219.42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4475</v>
      </c>
      <c r="AR19" s="65">
        <f>AC19-AE19-AG19-AJ19-AK19-AL19-AM19-AN19-AP19-AQ19</f>
        <v>385209.65500000003</v>
      </c>
      <c r="AS19" s="54">
        <f t="shared" si="4"/>
        <v>2988.3010000000004</v>
      </c>
      <c r="AT19" s="66">
        <f t="shared" si="5"/>
        <v>-1486.6989999999996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156009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40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60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50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159142</v>
      </c>
      <c r="AD20" s="35">
        <f t="shared" si="0"/>
        <v>156009</v>
      </c>
      <c r="AE20" s="52">
        <f t="shared" si="1"/>
        <v>4290.2475000000004</v>
      </c>
      <c r="AF20" s="52">
        <f t="shared" si="2"/>
        <v>1482.0854999999999</v>
      </c>
      <c r="AG20" s="40">
        <f t="shared" si="7"/>
        <v>50.875</v>
      </c>
      <c r="AH20" s="52">
        <f t="shared" si="3"/>
        <v>17.574999999999999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4294.3725000000004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1966</v>
      </c>
      <c r="AR20" s="65">
        <f>AC20-AE20-AG20-AJ20-AK20-AL20-AM20-AN20-AP20-AQ20</f>
        <v>152834.8775</v>
      </c>
      <c r="AS20" s="54">
        <f>AF20+AH20+AI20</f>
        <v>1499.6605</v>
      </c>
      <c r="AT20" s="66">
        <f>AS20-AQ20-AN20</f>
        <v>-466.33950000000004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125664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140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160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320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122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14</v>
      </c>
      <c r="AB21" s="35"/>
      <c r="AC21" s="39">
        <f t="shared" si="6"/>
        <v>159176</v>
      </c>
      <c r="AD21" s="35">
        <f t="shared" si="0"/>
        <v>125664</v>
      </c>
      <c r="AE21" s="52">
        <f t="shared" si="1"/>
        <v>3455.76</v>
      </c>
      <c r="AF21" s="52">
        <f t="shared" si="2"/>
        <v>1193.808</v>
      </c>
      <c r="AG21" s="40">
        <f t="shared" si="7"/>
        <v>200.2</v>
      </c>
      <c r="AH21" s="52">
        <f t="shared" si="3"/>
        <v>69.16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3472.81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943</v>
      </c>
      <c r="AR21" s="68">
        <f t="shared" si="10"/>
        <v>154577.03999999998</v>
      </c>
      <c r="AS21" s="54">
        <f t="shared" ref="AS21:AS27" si="11">AF21+AH21+AI21</f>
        <v>1262.9680000000001</v>
      </c>
      <c r="AT21" s="66">
        <f t="shared" ref="AT21:AT27" si="12">AS21-AQ21-AN21</f>
        <v>319.96800000000007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359739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610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470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930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216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10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428276</v>
      </c>
      <c r="AD22" s="35">
        <f t="shared" si="0"/>
        <v>359739</v>
      </c>
      <c r="AE22" s="52">
        <f t="shared" si="1"/>
        <v>9892.8225000000002</v>
      </c>
      <c r="AF22" s="52">
        <f t="shared" si="2"/>
        <v>3417.5205000000001</v>
      </c>
      <c r="AG22" s="40">
        <f t="shared" si="7"/>
        <v>694.92499999999995</v>
      </c>
      <c r="AH22" s="52">
        <f t="shared" si="3"/>
        <v>240.065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9948.0974999999999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3575</v>
      </c>
      <c r="AR22" s="68">
        <f>AC22-AE22-AG22-AJ22-AK22-AL22-AM22-AN22-AP22-AQ22</f>
        <v>414113.2525</v>
      </c>
      <c r="AS22" s="54">
        <f>AF22+AH22+AI22</f>
        <v>3657.5855000000001</v>
      </c>
      <c r="AT22" s="66">
        <f>AS22-AQ22-AN22</f>
        <v>82.585500000000138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191291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110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15</v>
      </c>
      <c r="AB23" s="35"/>
      <c r="AC23" s="39">
        <f t="shared" si="6"/>
        <v>215031</v>
      </c>
      <c r="AD23" s="35">
        <f t="shared" si="0"/>
        <v>191291</v>
      </c>
      <c r="AE23" s="52">
        <f t="shared" si="1"/>
        <v>5260.5024999999996</v>
      </c>
      <c r="AF23" s="52">
        <f t="shared" si="2"/>
        <v>1817.2645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5260.5024999999996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1730</v>
      </c>
      <c r="AR23" s="68">
        <f>AC23-AE23-AG23-AJ23-AK23-AL23-AM23-AN23-AP23-AQ23</f>
        <v>208040.4975</v>
      </c>
      <c r="AS23" s="54">
        <f t="shared" si="11"/>
        <v>1817.2645</v>
      </c>
      <c r="AT23" s="66">
        <f t="shared" si="12"/>
        <v>87.264499999999998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429079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300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1210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120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1580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215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17</v>
      </c>
      <c r="AB24" s="35"/>
      <c r="AC24" s="39">
        <f t="shared" si="6"/>
        <v>506638</v>
      </c>
      <c r="AD24" s="35">
        <f t="shared" si="0"/>
        <v>429079</v>
      </c>
      <c r="AE24" s="52">
        <f t="shared" si="1"/>
        <v>11799.672500000001</v>
      </c>
      <c r="AF24" s="52">
        <f t="shared" si="2"/>
        <v>4076.2505000000001</v>
      </c>
      <c r="AG24" s="40">
        <f t="shared" si="7"/>
        <v>918.5</v>
      </c>
      <c r="AH24" s="52">
        <f t="shared" si="3"/>
        <v>317.3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11887.9475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2702</v>
      </c>
      <c r="AR24" s="68">
        <f t="shared" si="10"/>
        <v>491217.82750000001</v>
      </c>
      <c r="AS24" s="54">
        <f t="shared" si="11"/>
        <v>4393.5505000000003</v>
      </c>
      <c r="AT24" s="66">
        <f t="shared" si="12"/>
        <v>1691.5505000000003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167363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200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330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100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680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324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10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30</v>
      </c>
      <c r="AB25" s="35"/>
      <c r="AC25" s="39">
        <f t="shared" si="6"/>
        <v>250937</v>
      </c>
      <c r="AD25" s="35">
        <f t="shared" si="0"/>
        <v>167363</v>
      </c>
      <c r="AE25" s="52">
        <f t="shared" si="1"/>
        <v>4602.4825000000001</v>
      </c>
      <c r="AF25" s="52">
        <f t="shared" si="2"/>
        <v>1589.9485</v>
      </c>
      <c r="AG25" s="40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4638.5074999999997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1493</v>
      </c>
      <c r="AR25" s="68">
        <f t="shared" si="10"/>
        <v>244447.7175</v>
      </c>
      <c r="AS25" s="54">
        <f t="shared" si="11"/>
        <v>1725.9884999999999</v>
      </c>
      <c r="AT25" s="66">
        <f t="shared" si="12"/>
        <v>232.98849999999993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210177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240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310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430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104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3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24</v>
      </c>
      <c r="AB26" s="35"/>
      <c r="AC26" s="39">
        <f t="shared" si="6"/>
        <v>246752</v>
      </c>
      <c r="AD26" s="35">
        <f t="shared" si="0"/>
        <v>210177</v>
      </c>
      <c r="AE26" s="52">
        <f t="shared" si="1"/>
        <v>5779.8675000000003</v>
      </c>
      <c r="AF26" s="52">
        <f t="shared" si="2"/>
        <v>1996.6814999999999</v>
      </c>
      <c r="AG26" s="40">
        <f t="shared" si="7"/>
        <v>323.67500000000001</v>
      </c>
      <c r="AH26" s="52">
        <f t="shared" si="3"/>
        <v>111.815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5806.8175000000001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1673</v>
      </c>
      <c r="AR26" s="68">
        <f t="shared" si="10"/>
        <v>238975.45750000002</v>
      </c>
      <c r="AS26" s="54">
        <f t="shared" si="11"/>
        <v>2108.4964999999997</v>
      </c>
      <c r="AT26" s="66">
        <f t="shared" si="12"/>
        <v>435.49649999999974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28">
        <v>21</v>
      </c>
      <c r="B27" s="58">
        <v>1908446154</v>
      </c>
      <c r="C27" s="58" t="s">
        <v>68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181931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100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100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100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68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199965</v>
      </c>
      <c r="AD27" s="58">
        <f t="shared" si="0"/>
        <v>181931</v>
      </c>
      <c r="AE27" s="131">
        <f t="shared" si="1"/>
        <v>5003.1025</v>
      </c>
      <c r="AF27" s="131">
        <f t="shared" si="2"/>
        <v>1728.3444999999999</v>
      </c>
      <c r="AG27" s="132">
        <f t="shared" si="7"/>
        <v>107.25</v>
      </c>
      <c r="AH27" s="131">
        <f t="shared" si="3"/>
        <v>37.049999999999997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5011.3525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2070</v>
      </c>
      <c r="AR27" s="137">
        <f t="shared" si="10"/>
        <v>192784.64749999999</v>
      </c>
      <c r="AS27" s="138">
        <f t="shared" si="11"/>
        <v>1765.3944999999999</v>
      </c>
      <c r="AT27" s="139">
        <f t="shared" si="12"/>
        <v>-304.60550000000012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262" t="s">
        <v>69</v>
      </c>
      <c r="B28" s="262"/>
      <c r="C28" s="262"/>
      <c r="D28" s="141">
        <f t="shared" ref="D28:K28" si="13">SUM(D7:D27)</f>
        <v>5037473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4330</v>
      </c>
      <c r="L28" s="141">
        <f t="shared" ref="L28:AT28" si="14">SUM(L7:L27)</f>
        <v>0</v>
      </c>
      <c r="M28" s="141">
        <f t="shared" si="14"/>
        <v>7410</v>
      </c>
      <c r="N28" s="141">
        <f t="shared" si="14"/>
        <v>0</v>
      </c>
      <c r="O28" s="141">
        <f t="shared" si="14"/>
        <v>570</v>
      </c>
      <c r="P28" s="141">
        <f t="shared" si="14"/>
        <v>17580</v>
      </c>
      <c r="Q28" s="141">
        <f t="shared" si="14"/>
        <v>0</v>
      </c>
      <c r="R28" s="141">
        <f t="shared" si="14"/>
        <v>0</v>
      </c>
      <c r="S28" s="141">
        <f t="shared" si="14"/>
        <v>3210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48</v>
      </c>
      <c r="AA28" s="141">
        <f t="shared" si="14"/>
        <v>344</v>
      </c>
      <c r="AB28" s="141">
        <f t="shared" si="14"/>
        <v>0</v>
      </c>
      <c r="AC28" s="141">
        <f t="shared" si="14"/>
        <v>6046409</v>
      </c>
      <c r="AD28" s="141">
        <f t="shared" si="14"/>
        <v>5037473</v>
      </c>
      <c r="AE28" s="141">
        <f t="shared" si="14"/>
        <v>138530.50750000001</v>
      </c>
      <c r="AF28" s="141">
        <f t="shared" si="14"/>
        <v>47855.993499999997</v>
      </c>
      <c r="AG28" s="141">
        <f t="shared" si="14"/>
        <v>8926.5049999999992</v>
      </c>
      <c r="AH28" s="141">
        <f t="shared" si="14"/>
        <v>3078.4750000000004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139352.48249999998</v>
      </c>
      <c r="AP28" s="141">
        <f t="shared" si="14"/>
        <v>0</v>
      </c>
      <c r="AQ28" s="141">
        <f t="shared" si="14"/>
        <v>45771</v>
      </c>
      <c r="AR28" s="141">
        <f t="shared" si="14"/>
        <v>5853180.9874999998</v>
      </c>
      <c r="AS28" s="141">
        <f t="shared" si="14"/>
        <v>50934.468499999995</v>
      </c>
      <c r="AT28" s="141">
        <f t="shared" si="14"/>
        <v>5163.4685000000009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259" t="s">
        <v>70</v>
      </c>
      <c r="B29" s="259"/>
      <c r="C29" s="259"/>
      <c r="D29" s="168">
        <f>D4+D5-D28</f>
        <v>724444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2250</v>
      </c>
      <c r="L29" s="168">
        <f t="shared" si="15"/>
        <v>0</v>
      </c>
      <c r="M29" s="168">
        <f t="shared" si="15"/>
        <v>4660</v>
      </c>
      <c r="N29" s="168">
        <f t="shared" si="15"/>
        <v>0</v>
      </c>
      <c r="O29" s="168">
        <f t="shared" si="15"/>
        <v>540</v>
      </c>
      <c r="P29" s="168">
        <f t="shared" si="15"/>
        <v>3900</v>
      </c>
      <c r="Q29" s="168">
        <f t="shared" si="15"/>
        <v>0</v>
      </c>
      <c r="R29" s="168">
        <f t="shared" si="15"/>
        <v>0</v>
      </c>
      <c r="S29" s="168">
        <f t="shared" si="15"/>
        <v>1036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658</v>
      </c>
      <c r="AA29" s="168">
        <f t="shared" si="15"/>
        <v>398</v>
      </c>
      <c r="AB29" s="168"/>
      <c r="AC29" s="255"/>
      <c r="AD29" s="255"/>
      <c r="AE29" s="255"/>
      <c r="AF29" s="255"/>
      <c r="AG29" s="255"/>
      <c r="AH29" s="255"/>
      <c r="AI29" s="255"/>
      <c r="AJ29" s="255"/>
      <c r="AK29" s="255"/>
      <c r="AL29" s="255"/>
      <c r="AM29" s="255"/>
      <c r="AN29" s="255"/>
      <c r="AO29" s="255"/>
      <c r="AP29" s="255"/>
      <c r="AQ29" s="255"/>
      <c r="AR29" s="255"/>
      <c r="AS29" s="255"/>
      <c r="AT29" s="255"/>
      <c r="AU29" s="255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U4"/>
    <mergeCell ref="A5:B5"/>
    <mergeCell ref="AV7:AW7"/>
    <mergeCell ref="A28:C28"/>
    <mergeCell ref="A29:C29"/>
    <mergeCell ref="AC29:AU29"/>
    <mergeCell ref="AC5:AU5"/>
  </mergeCells>
  <conditionalFormatting sqref="AP7:AP27">
    <cfRule type="cellIs" dxfId="27" priority="30" stopIfTrue="1" operator="greaterThan">
      <formula>0</formula>
    </cfRule>
  </conditionalFormatting>
  <conditionalFormatting sqref="AQ31">
    <cfRule type="cellIs" dxfId="26" priority="28" operator="greaterThan">
      <formula>$AQ$7:$AQ$18&lt;100</formula>
    </cfRule>
    <cfRule type="cellIs" dxfId="25" priority="29" operator="greaterThan">
      <formula>100</formula>
    </cfRule>
  </conditionalFormatting>
  <conditionalFormatting sqref="Q28:AA28 D29:AB29 K4:P6 K28:P29">
    <cfRule type="cellIs" dxfId="24" priority="27" operator="equal">
      <formula>212030016606640</formula>
    </cfRule>
  </conditionalFormatting>
  <conditionalFormatting sqref="L28:AA28 D29:AB29 K4:K6 K28:K29">
    <cfRule type="cellIs" dxfId="23" priority="25" operator="equal">
      <formula>$K$4</formula>
    </cfRule>
    <cfRule type="cellIs" dxfId="22" priority="26" operator="equal">
      <formula>2120</formula>
    </cfRule>
  </conditionalFormatting>
  <conditionalFormatting sqref="D29:AA29 M4:N6 M28:N29">
    <cfRule type="cellIs" dxfId="21" priority="23" operator="equal">
      <formula>$M$4</formula>
    </cfRule>
    <cfRule type="cellIs" dxfId="20" priority="24" operator="equal">
      <formula>300</formula>
    </cfRule>
  </conditionalFormatting>
  <conditionalFormatting sqref="O4:O6 O28:O29">
    <cfRule type="cellIs" dxfId="19" priority="21" operator="equal">
      <formula>$O$4</formula>
    </cfRule>
    <cfRule type="cellIs" dxfId="18" priority="22" operator="equal">
      <formula>1660</formula>
    </cfRule>
  </conditionalFormatting>
  <conditionalFormatting sqref="P4:P6 P28:P29">
    <cfRule type="cellIs" dxfId="17" priority="19" operator="equal">
      <formula>$P$4</formula>
    </cfRule>
    <cfRule type="cellIs" dxfId="16" priority="20" operator="equal">
      <formula>6640</formula>
    </cfRule>
  </conditionalFormatting>
  <conditionalFormatting sqref="AT6:AT28">
    <cfRule type="cellIs" dxfId="15" priority="18" operator="lessThan">
      <formula>0</formula>
    </cfRule>
  </conditionalFormatting>
  <conditionalFormatting sqref="AT7:AT18">
    <cfRule type="cellIs" dxfId="14" priority="15" operator="lessThan">
      <formula>0</formula>
    </cfRule>
    <cfRule type="cellIs" dxfId="13" priority="16" operator="lessThan">
      <formula>0</formula>
    </cfRule>
    <cfRule type="cellIs" dxfId="12" priority="17" operator="lessThan">
      <formula>0</formula>
    </cfRule>
  </conditionalFormatting>
  <conditionalFormatting sqref="K4:K6 K28:AA28">
    <cfRule type="cellIs" dxfId="11" priority="14" operator="equal">
      <formula>$K$4</formula>
    </cfRule>
  </conditionalFormatting>
  <conditionalFormatting sqref="AB22 D6 D28:D29 E29:AA29 D4:AA4">
    <cfRule type="cellIs" dxfId="10" priority="13" operator="equal">
      <formula>$D$4</formula>
    </cfRule>
  </conditionalFormatting>
  <conditionalFormatting sqref="S4:S6 S28:S29">
    <cfRule type="cellIs" dxfId="9" priority="12" operator="equal">
      <formula>$S$4</formula>
    </cfRule>
  </conditionalFormatting>
  <conditionalFormatting sqref="Z4:Z6 Z28:Z29">
    <cfRule type="cellIs" dxfId="8" priority="11" operator="equal">
      <formula>$Z$4</formula>
    </cfRule>
  </conditionalFormatting>
  <conditionalFormatting sqref="AA4:AA6 AA28:AA29">
    <cfRule type="cellIs" dxfId="7" priority="10" operator="equal">
      <formula>$AA$4</formula>
    </cfRule>
  </conditionalFormatting>
  <conditionalFormatting sqref="AB4:AB29">
    <cfRule type="cellIs" dxfId="6" priority="9" operator="equal">
      <formula>$AB$4</formula>
    </cfRule>
  </conditionalFormatting>
  <conditionalFormatting sqref="AT7:AT28">
    <cfRule type="cellIs" dxfId="5" priority="6" operator="lessThan">
      <formula>0</formula>
    </cfRule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D5:AA5">
    <cfRule type="cellIs" dxfId="2" priority="5" operator="greaterThan">
      <formula>0</formula>
    </cfRule>
  </conditionalFormatting>
  <conditionalFormatting sqref="D29:AA29">
    <cfRule type="cellIs" dxfId="1" priority="4" operator="greaterThan">
      <formula>0</formula>
    </cfRule>
  </conditionalFormatting>
  <conditionalFormatting sqref="D7:AA2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27.75" customHeight="1" thickBo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76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53" priority="26" stopIfTrue="1" operator="greaterThan">
      <formula>0</formula>
    </cfRule>
  </conditionalFormatting>
  <conditionalFormatting sqref="AQ31">
    <cfRule type="cellIs" dxfId="752" priority="24" operator="greaterThan">
      <formula>$AQ$7:$AQ$18&lt;100</formula>
    </cfRule>
    <cfRule type="cellIs" dxfId="751" priority="25" operator="greaterThan">
      <formula>100</formula>
    </cfRule>
  </conditionalFormatting>
  <conditionalFormatting sqref="D29:J29 Q29:AB29 Q28:AA28 K4:P29">
    <cfRule type="cellIs" dxfId="750" priority="23" operator="equal">
      <formula>212030016606640</formula>
    </cfRule>
  </conditionalFormatting>
  <conditionalFormatting sqref="D29:J29 L29:AB29 L28:AA28 K4:K29">
    <cfRule type="cellIs" dxfId="749" priority="21" operator="equal">
      <formula>$K$4</formula>
    </cfRule>
    <cfRule type="cellIs" dxfId="748" priority="22" operator="equal">
      <formula>2120</formula>
    </cfRule>
  </conditionalFormatting>
  <conditionalFormatting sqref="D29:L29 M4:N29">
    <cfRule type="cellIs" dxfId="747" priority="19" operator="equal">
      <formula>$M$4</formula>
    </cfRule>
    <cfRule type="cellIs" dxfId="746" priority="20" operator="equal">
      <formula>300</formula>
    </cfRule>
  </conditionalFormatting>
  <conditionalFormatting sqref="O4:O29">
    <cfRule type="cellIs" dxfId="745" priority="17" operator="equal">
      <formula>$O$4</formula>
    </cfRule>
    <cfRule type="cellIs" dxfId="744" priority="18" operator="equal">
      <formula>1660</formula>
    </cfRule>
  </conditionalFormatting>
  <conditionalFormatting sqref="P4:P29">
    <cfRule type="cellIs" dxfId="743" priority="15" operator="equal">
      <formula>$P$4</formula>
    </cfRule>
    <cfRule type="cellIs" dxfId="742" priority="16" operator="equal">
      <formula>6640</formula>
    </cfRule>
  </conditionalFormatting>
  <conditionalFormatting sqref="AT6:AT28">
    <cfRule type="cellIs" dxfId="741" priority="14" operator="lessThan">
      <formula>0</formula>
    </cfRule>
  </conditionalFormatting>
  <conditionalFormatting sqref="AT7:AT18">
    <cfRule type="cellIs" dxfId="740" priority="11" operator="lessThan">
      <formula>0</formula>
    </cfRule>
    <cfRule type="cellIs" dxfId="739" priority="12" operator="lessThan">
      <formula>0</formula>
    </cfRule>
    <cfRule type="cellIs" dxfId="738" priority="13" operator="lessThan">
      <formula>0</formula>
    </cfRule>
  </conditionalFormatting>
  <conditionalFormatting sqref="L28:AA28 K4:K28">
    <cfRule type="cellIs" dxfId="737" priority="10" operator="equal">
      <formula>$K$4</formula>
    </cfRule>
  </conditionalFormatting>
  <conditionalFormatting sqref="D28:D29 D6:D22 D24:D26 D4:AA4">
    <cfRule type="cellIs" dxfId="736" priority="9" operator="equal">
      <formula>$D$4</formula>
    </cfRule>
  </conditionalFormatting>
  <conditionalFormatting sqref="S4:S29">
    <cfRule type="cellIs" dxfId="735" priority="8" operator="equal">
      <formula>$S$4</formula>
    </cfRule>
  </conditionalFormatting>
  <conditionalFormatting sqref="Z4:Z29">
    <cfRule type="cellIs" dxfId="734" priority="7" operator="equal">
      <formula>$Z$4</formula>
    </cfRule>
  </conditionalFormatting>
  <conditionalFormatting sqref="AA4:AA29">
    <cfRule type="cellIs" dxfId="733" priority="6" operator="equal">
      <formula>$AA$4</formula>
    </cfRule>
  </conditionalFormatting>
  <conditionalFormatting sqref="AB4:AB29">
    <cfRule type="cellIs" dxfId="732" priority="5" operator="equal">
      <formula>$AB$4</formula>
    </cfRule>
  </conditionalFormatting>
  <conditionalFormatting sqref="AT7:AT28">
    <cfRule type="cellIs" dxfId="731" priority="2" operator="lessThan">
      <formula>0</formula>
    </cfRule>
    <cfRule type="cellIs" dxfId="730" priority="3" operator="lessThan">
      <formula>0</formula>
    </cfRule>
    <cfRule type="cellIs" dxfId="729" priority="4" operator="lessThan">
      <formula>0</formula>
    </cfRule>
  </conditionalFormatting>
  <conditionalFormatting sqref="D5:AA5">
    <cfRule type="cellIs" dxfId="72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 thickBo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77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27" priority="26" stopIfTrue="1" operator="greaterThan">
      <formula>0</formula>
    </cfRule>
  </conditionalFormatting>
  <conditionalFormatting sqref="AQ31">
    <cfRule type="cellIs" dxfId="726" priority="24" operator="greaterThan">
      <formula>$AQ$7:$AQ$18&lt;100</formula>
    </cfRule>
    <cfRule type="cellIs" dxfId="725" priority="25" operator="greaterThan">
      <formula>100</formula>
    </cfRule>
  </conditionalFormatting>
  <conditionalFormatting sqref="D29:J29 Q29:AB29 Q28:AA28 K4:P29">
    <cfRule type="cellIs" dxfId="724" priority="23" operator="equal">
      <formula>212030016606640</formula>
    </cfRule>
  </conditionalFormatting>
  <conditionalFormatting sqref="D29:J29 L29:AB29 L28:AA28 K4:K29">
    <cfRule type="cellIs" dxfId="723" priority="21" operator="equal">
      <formula>$K$4</formula>
    </cfRule>
    <cfRule type="cellIs" dxfId="722" priority="22" operator="equal">
      <formula>2120</formula>
    </cfRule>
  </conditionalFormatting>
  <conditionalFormatting sqref="D29:L29 M4:N29">
    <cfRule type="cellIs" dxfId="721" priority="19" operator="equal">
      <formula>$M$4</formula>
    </cfRule>
    <cfRule type="cellIs" dxfId="720" priority="20" operator="equal">
      <formula>300</formula>
    </cfRule>
  </conditionalFormatting>
  <conditionalFormatting sqref="O4:O29">
    <cfRule type="cellIs" dxfId="719" priority="17" operator="equal">
      <formula>$O$4</formula>
    </cfRule>
    <cfRule type="cellIs" dxfId="718" priority="18" operator="equal">
      <formula>1660</formula>
    </cfRule>
  </conditionalFormatting>
  <conditionalFormatting sqref="P4:P29">
    <cfRule type="cellIs" dxfId="717" priority="15" operator="equal">
      <formula>$P$4</formula>
    </cfRule>
    <cfRule type="cellIs" dxfId="716" priority="16" operator="equal">
      <formula>6640</formula>
    </cfRule>
  </conditionalFormatting>
  <conditionalFormatting sqref="AT6:AT28">
    <cfRule type="cellIs" dxfId="715" priority="14" operator="lessThan">
      <formula>0</formula>
    </cfRule>
  </conditionalFormatting>
  <conditionalFormatting sqref="AT7:AT18">
    <cfRule type="cellIs" dxfId="714" priority="11" operator="lessThan">
      <formula>0</formula>
    </cfRule>
    <cfRule type="cellIs" dxfId="713" priority="12" operator="lessThan">
      <formula>0</formula>
    </cfRule>
    <cfRule type="cellIs" dxfId="712" priority="13" operator="lessThan">
      <formula>0</formula>
    </cfRule>
  </conditionalFormatting>
  <conditionalFormatting sqref="L28:AA28 K4:K28">
    <cfRule type="cellIs" dxfId="711" priority="10" operator="equal">
      <formula>$K$4</formula>
    </cfRule>
  </conditionalFormatting>
  <conditionalFormatting sqref="D28:D29 D6:D22 D24:D26 D4:AA4">
    <cfRule type="cellIs" dxfId="710" priority="9" operator="equal">
      <formula>$D$4</formula>
    </cfRule>
  </conditionalFormatting>
  <conditionalFormatting sqref="S4:S29">
    <cfRule type="cellIs" dxfId="709" priority="8" operator="equal">
      <formula>$S$4</formula>
    </cfRule>
  </conditionalFormatting>
  <conditionalFormatting sqref="Z4:Z29">
    <cfRule type="cellIs" dxfId="708" priority="7" operator="equal">
      <formula>$Z$4</formula>
    </cfRule>
  </conditionalFormatting>
  <conditionalFormatting sqref="AA4:AA29">
    <cfRule type="cellIs" dxfId="707" priority="6" operator="equal">
      <formula>$AA$4</formula>
    </cfRule>
  </conditionalFormatting>
  <conditionalFormatting sqref="AB4:AB29">
    <cfRule type="cellIs" dxfId="706" priority="5" operator="equal">
      <formula>$AB$4</formula>
    </cfRule>
  </conditionalFormatting>
  <conditionalFormatting sqref="AT7:AT28">
    <cfRule type="cellIs" dxfId="705" priority="2" operator="lessThan">
      <formula>0</formula>
    </cfRule>
    <cfRule type="cellIs" dxfId="704" priority="3" operator="lessThan">
      <formula>0</formula>
    </cfRule>
    <cfRule type="cellIs" dxfId="703" priority="4" operator="lessThan">
      <formula>0</formula>
    </cfRule>
  </conditionalFormatting>
  <conditionalFormatting sqref="D5:AA5">
    <cfRule type="cellIs" dxfId="70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O33" sqref="AO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78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4"/>
      <c r="AD3" s="254"/>
      <c r="AE3" s="254"/>
      <c r="AF3" s="254"/>
      <c r="AG3" s="254"/>
      <c r="AH3" s="254"/>
      <c r="AI3" s="254"/>
      <c r="AJ3" s="254"/>
      <c r="AK3" s="254"/>
      <c r="AL3" s="254"/>
      <c r="AM3" s="254"/>
      <c r="AN3" s="254"/>
      <c r="AO3" s="254"/>
      <c r="AP3" s="254"/>
      <c r="AQ3" s="254"/>
      <c r="AR3" s="254"/>
      <c r="AS3" s="254"/>
      <c r="AT3" s="254"/>
    </row>
    <row r="4" spans="1:56">
      <c r="A4" s="241" t="s">
        <v>1</v>
      </c>
      <c r="B4" s="241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01" priority="26" stopIfTrue="1" operator="greaterThan">
      <formula>0</formula>
    </cfRule>
  </conditionalFormatting>
  <conditionalFormatting sqref="AQ31">
    <cfRule type="cellIs" dxfId="700" priority="24" operator="greaterThan">
      <formula>$AQ$7:$AQ$18&lt;100</formula>
    </cfRule>
    <cfRule type="cellIs" dxfId="699" priority="25" operator="greaterThan">
      <formula>100</formula>
    </cfRule>
  </conditionalFormatting>
  <conditionalFormatting sqref="D29:J29 Q29:AB29 Q28:AA28 K4:P29">
    <cfRule type="cellIs" dxfId="698" priority="23" operator="equal">
      <formula>212030016606640</formula>
    </cfRule>
  </conditionalFormatting>
  <conditionalFormatting sqref="D29:J29 L29:AB29 L28:AA28 K4:K29">
    <cfRule type="cellIs" dxfId="697" priority="21" operator="equal">
      <formula>$K$4</formula>
    </cfRule>
    <cfRule type="cellIs" dxfId="696" priority="22" operator="equal">
      <formula>2120</formula>
    </cfRule>
  </conditionalFormatting>
  <conditionalFormatting sqref="D29:L29 M4:N29">
    <cfRule type="cellIs" dxfId="695" priority="19" operator="equal">
      <formula>$M$4</formula>
    </cfRule>
    <cfRule type="cellIs" dxfId="694" priority="20" operator="equal">
      <formula>300</formula>
    </cfRule>
  </conditionalFormatting>
  <conditionalFormatting sqref="O4:O29">
    <cfRule type="cellIs" dxfId="693" priority="17" operator="equal">
      <formula>$O$4</formula>
    </cfRule>
    <cfRule type="cellIs" dxfId="692" priority="18" operator="equal">
      <formula>1660</formula>
    </cfRule>
  </conditionalFormatting>
  <conditionalFormatting sqref="P4:P29">
    <cfRule type="cellIs" dxfId="691" priority="15" operator="equal">
      <formula>$P$4</formula>
    </cfRule>
    <cfRule type="cellIs" dxfId="690" priority="16" operator="equal">
      <formula>6640</formula>
    </cfRule>
  </conditionalFormatting>
  <conditionalFormatting sqref="AT6:AT28">
    <cfRule type="cellIs" dxfId="689" priority="14" operator="lessThan">
      <formula>0</formula>
    </cfRule>
  </conditionalFormatting>
  <conditionalFormatting sqref="AT7:AT18">
    <cfRule type="cellIs" dxfId="688" priority="11" operator="lessThan">
      <formula>0</formula>
    </cfRule>
    <cfRule type="cellIs" dxfId="687" priority="12" operator="lessThan">
      <formula>0</formula>
    </cfRule>
    <cfRule type="cellIs" dxfId="686" priority="13" operator="lessThan">
      <formula>0</formula>
    </cfRule>
  </conditionalFormatting>
  <conditionalFormatting sqref="L28:AA28 K4:K28">
    <cfRule type="cellIs" dxfId="685" priority="10" operator="equal">
      <formula>$K$4</formula>
    </cfRule>
  </conditionalFormatting>
  <conditionalFormatting sqref="D28:D29 D6:D22 D24:D26 D4:AA4">
    <cfRule type="cellIs" dxfId="684" priority="9" operator="equal">
      <formula>$D$4</formula>
    </cfRule>
  </conditionalFormatting>
  <conditionalFormatting sqref="S4:S29">
    <cfRule type="cellIs" dxfId="683" priority="8" operator="equal">
      <formula>$S$4</formula>
    </cfRule>
  </conditionalFormatting>
  <conditionalFormatting sqref="Z4:Z29">
    <cfRule type="cellIs" dxfId="682" priority="7" operator="equal">
      <formula>$Z$4</formula>
    </cfRule>
  </conditionalFormatting>
  <conditionalFormatting sqref="AA4:AA29">
    <cfRule type="cellIs" dxfId="681" priority="6" operator="equal">
      <formula>$AA$4</formula>
    </cfRule>
  </conditionalFormatting>
  <conditionalFormatting sqref="AB4:AB29">
    <cfRule type="cellIs" dxfId="680" priority="5" operator="equal">
      <formula>$AB$4</formula>
    </cfRule>
  </conditionalFormatting>
  <conditionalFormatting sqref="AT7:AT28">
    <cfRule type="cellIs" dxfId="679" priority="2" operator="lessThan">
      <formula>0</formula>
    </cfRule>
    <cfRule type="cellIs" dxfId="678" priority="3" operator="lessThan">
      <formula>0</formula>
    </cfRule>
    <cfRule type="cellIs" dxfId="677" priority="4" operator="lessThan">
      <formula>0</formula>
    </cfRule>
  </conditionalFormatting>
  <conditionalFormatting sqref="D5:AA5">
    <cfRule type="cellIs" dxfId="67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78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101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75" priority="26" stopIfTrue="1" operator="greaterThan">
      <formula>0</formula>
    </cfRule>
  </conditionalFormatting>
  <conditionalFormatting sqref="AQ31">
    <cfRule type="cellIs" dxfId="674" priority="24" operator="greaterThan">
      <formula>$AQ$7:$AQ$18&lt;100</formula>
    </cfRule>
    <cfRule type="cellIs" dxfId="673" priority="25" operator="greaterThan">
      <formula>100</formula>
    </cfRule>
  </conditionalFormatting>
  <conditionalFormatting sqref="D29:J29 Q29:AB29 Q28:AA28 K4:P29">
    <cfRule type="cellIs" dxfId="672" priority="23" operator="equal">
      <formula>212030016606640</formula>
    </cfRule>
  </conditionalFormatting>
  <conditionalFormatting sqref="D29:J29 L29:AB29 L28:AA28 K4:K29">
    <cfRule type="cellIs" dxfId="671" priority="21" operator="equal">
      <formula>$K$4</formula>
    </cfRule>
    <cfRule type="cellIs" dxfId="670" priority="22" operator="equal">
      <formula>2120</formula>
    </cfRule>
  </conditionalFormatting>
  <conditionalFormatting sqref="D29:L29 M4:N29">
    <cfRule type="cellIs" dxfId="669" priority="19" operator="equal">
      <formula>$M$4</formula>
    </cfRule>
    <cfRule type="cellIs" dxfId="668" priority="20" operator="equal">
      <formula>300</formula>
    </cfRule>
  </conditionalFormatting>
  <conditionalFormatting sqref="O4:O29">
    <cfRule type="cellIs" dxfId="667" priority="17" operator="equal">
      <formula>$O$4</formula>
    </cfRule>
    <cfRule type="cellIs" dxfId="666" priority="18" operator="equal">
      <formula>1660</formula>
    </cfRule>
  </conditionalFormatting>
  <conditionalFormatting sqref="P4:P29">
    <cfRule type="cellIs" dxfId="665" priority="15" operator="equal">
      <formula>$P$4</formula>
    </cfRule>
    <cfRule type="cellIs" dxfId="664" priority="16" operator="equal">
      <formula>6640</formula>
    </cfRule>
  </conditionalFormatting>
  <conditionalFormatting sqref="AT6:AT28">
    <cfRule type="cellIs" dxfId="663" priority="14" operator="lessThan">
      <formula>0</formula>
    </cfRule>
  </conditionalFormatting>
  <conditionalFormatting sqref="AT7:AT18">
    <cfRule type="cellIs" dxfId="662" priority="11" operator="lessThan">
      <formula>0</formula>
    </cfRule>
    <cfRule type="cellIs" dxfId="661" priority="12" operator="lessThan">
      <formula>0</formula>
    </cfRule>
    <cfRule type="cellIs" dxfId="660" priority="13" operator="lessThan">
      <formula>0</formula>
    </cfRule>
  </conditionalFormatting>
  <conditionalFormatting sqref="L28:AA28 K4:K28">
    <cfRule type="cellIs" dxfId="659" priority="10" operator="equal">
      <formula>$K$4</formula>
    </cfRule>
  </conditionalFormatting>
  <conditionalFormatting sqref="D28:D29 D6:D22 D24:D26 D4:AA4">
    <cfRule type="cellIs" dxfId="658" priority="9" operator="equal">
      <formula>$D$4</formula>
    </cfRule>
  </conditionalFormatting>
  <conditionalFormatting sqref="S4:S29">
    <cfRule type="cellIs" dxfId="657" priority="8" operator="equal">
      <formula>$S$4</formula>
    </cfRule>
  </conditionalFormatting>
  <conditionalFormatting sqref="Z4:Z29">
    <cfRule type="cellIs" dxfId="656" priority="7" operator="equal">
      <formula>$Z$4</formula>
    </cfRule>
  </conditionalFormatting>
  <conditionalFormatting sqref="AA4:AA29">
    <cfRule type="cellIs" dxfId="655" priority="6" operator="equal">
      <formula>$AA$4</formula>
    </cfRule>
  </conditionalFormatting>
  <conditionalFormatting sqref="AB4:AB29">
    <cfRule type="cellIs" dxfId="654" priority="5" operator="equal">
      <formula>$AB$4</formula>
    </cfRule>
  </conditionalFormatting>
  <conditionalFormatting sqref="AT7:AT28">
    <cfRule type="cellIs" dxfId="653" priority="2" operator="lessThan">
      <formula>0</formula>
    </cfRule>
    <cfRule type="cellIs" dxfId="652" priority="3" operator="lessThan">
      <formula>0</formula>
    </cfRule>
    <cfRule type="cellIs" dxfId="651" priority="4" operator="lessThan">
      <formula>0</formula>
    </cfRule>
  </conditionalFormatting>
  <conditionalFormatting sqref="D5:AA5">
    <cfRule type="cellIs" dxfId="6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S27" sqref="S2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6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6" ht="18.75">
      <c r="A3" s="250" t="s">
        <v>79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</row>
    <row r="4" spans="1:56">
      <c r="A4" s="241" t="s">
        <v>1</v>
      </c>
      <c r="B4" s="241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1" t="s">
        <v>2</v>
      </c>
      <c r="B5" s="241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243"/>
      <c r="AW7" s="24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102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4" t="s">
        <v>69</v>
      </c>
      <c r="B28" s="245"/>
      <c r="C28" s="245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6" t="s">
        <v>70</v>
      </c>
      <c r="B29" s="247"/>
      <c r="C29" s="248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255"/>
      <c r="AD29" s="255"/>
      <c r="AE29" s="255"/>
      <c r="AF29" s="255"/>
      <c r="AG29" s="255"/>
      <c r="AH29" s="255"/>
      <c r="AI29" s="255"/>
      <c r="AJ29" s="255"/>
      <c r="AK29" s="255"/>
      <c r="AL29" s="255"/>
      <c r="AM29" s="255"/>
      <c r="AN29" s="255"/>
      <c r="AO29" s="255"/>
      <c r="AP29" s="255"/>
      <c r="AQ29" s="255"/>
      <c r="AR29" s="255"/>
      <c r="AS29" s="255"/>
      <c r="AT29" s="25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649" priority="26" stopIfTrue="1" operator="greaterThan">
      <formula>0</formula>
    </cfRule>
  </conditionalFormatting>
  <conditionalFormatting sqref="AQ31">
    <cfRule type="cellIs" dxfId="648" priority="24" operator="greaterThan">
      <formula>$AQ$7:$AQ$18&lt;100</formula>
    </cfRule>
    <cfRule type="cellIs" dxfId="647" priority="25" operator="greaterThan">
      <formula>100</formula>
    </cfRule>
  </conditionalFormatting>
  <conditionalFormatting sqref="D29:J29 Q29:AB29 Q28:AA28 K4:P29 N4:AA4">
    <cfRule type="cellIs" dxfId="646" priority="23" operator="equal">
      <formula>212030016606640</formula>
    </cfRule>
  </conditionalFormatting>
  <conditionalFormatting sqref="D29:J29 L29:AB29 L28:AA28 K4:K29">
    <cfRule type="cellIs" dxfId="645" priority="21" operator="equal">
      <formula>$K$4</formula>
    </cfRule>
    <cfRule type="cellIs" dxfId="644" priority="22" operator="equal">
      <formula>2120</formula>
    </cfRule>
  </conditionalFormatting>
  <conditionalFormatting sqref="D29:L29 M4:N29 N4:AA4">
    <cfRule type="cellIs" dxfId="643" priority="19" operator="equal">
      <formula>$M$4</formula>
    </cfRule>
    <cfRule type="cellIs" dxfId="642" priority="20" operator="equal">
      <formula>300</formula>
    </cfRule>
  </conditionalFormatting>
  <conditionalFormatting sqref="O4:O29">
    <cfRule type="cellIs" dxfId="641" priority="17" operator="equal">
      <formula>$O$4</formula>
    </cfRule>
    <cfRule type="cellIs" dxfId="640" priority="18" operator="equal">
      <formula>1660</formula>
    </cfRule>
  </conditionalFormatting>
  <conditionalFormatting sqref="P4:P29">
    <cfRule type="cellIs" dxfId="639" priority="15" operator="equal">
      <formula>$P$4</formula>
    </cfRule>
    <cfRule type="cellIs" dxfId="638" priority="16" operator="equal">
      <formula>6640</formula>
    </cfRule>
  </conditionalFormatting>
  <conditionalFormatting sqref="AT6:AT28">
    <cfRule type="cellIs" dxfId="637" priority="14" operator="lessThan">
      <formula>0</formula>
    </cfRule>
  </conditionalFormatting>
  <conditionalFormatting sqref="AT7:AT18">
    <cfRule type="cellIs" dxfId="636" priority="11" operator="lessThan">
      <formula>0</formula>
    </cfRule>
    <cfRule type="cellIs" dxfId="635" priority="12" operator="lessThan">
      <formula>0</formula>
    </cfRule>
    <cfRule type="cellIs" dxfId="634" priority="13" operator="lessThan">
      <formula>0</formula>
    </cfRule>
  </conditionalFormatting>
  <conditionalFormatting sqref="L28:AA28 K4:K28">
    <cfRule type="cellIs" dxfId="633" priority="10" operator="equal">
      <formula>$K$4</formula>
    </cfRule>
  </conditionalFormatting>
  <conditionalFormatting sqref="D28:D29 D6:D22 D24:D26 D4:AA4">
    <cfRule type="cellIs" dxfId="632" priority="9" operator="equal">
      <formula>$D$4</formula>
    </cfRule>
  </conditionalFormatting>
  <conditionalFormatting sqref="S4:S29">
    <cfRule type="cellIs" dxfId="631" priority="8" operator="equal">
      <formula>$S$4</formula>
    </cfRule>
  </conditionalFormatting>
  <conditionalFormatting sqref="Z4:Z29">
    <cfRule type="cellIs" dxfId="630" priority="7" operator="equal">
      <formula>$Z$4</formula>
    </cfRule>
  </conditionalFormatting>
  <conditionalFormatting sqref="AA4:AA29">
    <cfRule type="cellIs" dxfId="629" priority="6" operator="equal">
      <formula>$AA$4</formula>
    </cfRule>
  </conditionalFormatting>
  <conditionalFormatting sqref="AB4:AB29">
    <cfRule type="cellIs" dxfId="628" priority="5" operator="equal">
      <formula>$AB$4</formula>
    </cfRule>
  </conditionalFormatting>
  <conditionalFormatting sqref="AT7:AT28">
    <cfRule type="cellIs" dxfId="627" priority="2" operator="lessThan">
      <formula>0</formula>
    </cfRule>
    <cfRule type="cellIs" dxfId="626" priority="3" operator="lessThan">
      <formula>0</formula>
    </cfRule>
    <cfRule type="cellIs" dxfId="625" priority="4" operator="lessThan">
      <formula>0</formula>
    </cfRule>
  </conditionalFormatting>
  <conditionalFormatting sqref="D5:AA5">
    <cfRule type="cellIs" dxfId="624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A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</row>
    <row r="2" spans="1:53" ht="7.5" hidden="1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</row>
    <row r="3" spans="1:53" ht="18.75">
      <c r="A3" s="260" t="s">
        <v>80</v>
      </c>
      <c r="B3" s="260"/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</row>
    <row r="4" spans="1:53">
      <c r="A4" s="259" t="s">
        <v>1</v>
      </c>
      <c r="B4" s="259"/>
      <c r="C4" s="259"/>
      <c r="D4" s="18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6"/>
      <c r="AV4" s="6"/>
      <c r="AW4" s="6"/>
      <c r="AX4" s="6"/>
      <c r="AY4" s="6"/>
      <c r="AZ4" s="6"/>
      <c r="BA4" s="6"/>
    </row>
    <row r="5" spans="1:53">
      <c r="A5" s="259" t="s">
        <v>2</v>
      </c>
      <c r="B5" s="259"/>
      <c r="C5" s="259"/>
      <c r="D5" s="18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78" t="s">
        <v>21</v>
      </c>
      <c r="T6" s="178" t="s">
        <v>22</v>
      </c>
      <c r="U6" s="178" t="s">
        <v>23</v>
      </c>
      <c r="V6" s="178" t="s">
        <v>24</v>
      </c>
      <c r="W6" s="179" t="s">
        <v>25</v>
      </c>
      <c r="X6" s="179" t="s">
        <v>26</v>
      </c>
      <c r="Y6" s="179" t="s">
        <v>27</v>
      </c>
      <c r="Z6" s="179" t="s">
        <v>28</v>
      </c>
      <c r="AA6" s="179" t="s">
        <v>29</v>
      </c>
      <c r="AB6" s="180" t="s">
        <v>30</v>
      </c>
      <c r="AC6" s="181" t="s">
        <v>31</v>
      </c>
      <c r="AD6" s="182" t="s">
        <v>32</v>
      </c>
      <c r="AE6" s="182" t="s">
        <v>33</v>
      </c>
      <c r="AF6" s="182" t="s">
        <v>34</v>
      </c>
      <c r="AG6" s="182" t="s">
        <v>35</v>
      </c>
      <c r="AH6" s="182" t="s">
        <v>36</v>
      </c>
      <c r="AI6" s="182" t="s">
        <v>37</v>
      </c>
      <c r="AJ6" s="181" t="s">
        <v>38</v>
      </c>
      <c r="AK6" s="182" t="s">
        <v>39</v>
      </c>
      <c r="AL6" s="182" t="s">
        <v>40</v>
      </c>
      <c r="AM6" s="182" t="s">
        <v>41</v>
      </c>
      <c r="AN6" s="181" t="s">
        <v>42</v>
      </c>
      <c r="AO6" s="182" t="s">
        <v>43</v>
      </c>
      <c r="AP6" s="181" t="s">
        <v>44</v>
      </c>
      <c r="AQ6" s="181" t="s">
        <v>45</v>
      </c>
      <c r="AR6" s="181" t="s">
        <v>46</v>
      </c>
      <c r="AS6" s="18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>
      <c r="A8" s="49">
        <v>2</v>
      </c>
      <c r="B8" s="35">
        <v>1908446135</v>
      </c>
      <c r="C8" s="38" t="s">
        <v>103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>
      <c r="A9" s="49">
        <v>3</v>
      </c>
      <c r="B9" s="35">
        <v>1908446136</v>
      </c>
      <c r="C9" s="35" t="s">
        <v>51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>
      <c r="A10" s="49">
        <v>4</v>
      </c>
      <c r="B10" s="35">
        <v>1908446137</v>
      </c>
      <c r="C10" s="35" t="s">
        <v>52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>
      <c r="A11" s="49">
        <v>5</v>
      </c>
      <c r="B11" s="35">
        <v>1908446138</v>
      </c>
      <c r="C11" s="58" t="s">
        <v>53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>
      <c r="A12" s="49">
        <v>6</v>
      </c>
      <c r="B12" s="35">
        <v>1908446139</v>
      </c>
      <c r="C12" s="35" t="s">
        <v>54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>
      <c r="A13" s="49">
        <v>7</v>
      </c>
      <c r="B13" s="35">
        <v>1908446140</v>
      </c>
      <c r="C13" s="35" t="s">
        <v>55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>
      <c r="A15" s="49">
        <v>9</v>
      </c>
      <c r="B15" s="35">
        <v>1908446142</v>
      </c>
      <c r="C15" s="62" t="s">
        <v>57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>
      <c r="A16" s="49">
        <v>10</v>
      </c>
      <c r="B16" s="35">
        <v>1908446143</v>
      </c>
      <c r="C16" s="35" t="s">
        <v>58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102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44" t="s">
        <v>69</v>
      </c>
      <c r="B28" s="245"/>
      <c r="C28" s="245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46" t="s">
        <v>70</v>
      </c>
      <c r="B29" s="247"/>
      <c r="C29" s="248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256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8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>
      <c r="A47" s="6"/>
      <c r="B47" s="6"/>
      <c r="C47" s="6"/>
      <c r="D47" s="6"/>
      <c r="E47" s="6"/>
      <c r="AR47" s="6"/>
      <c r="AS47" s="6"/>
      <c r="AT47" s="6"/>
    </row>
    <row r="48" spans="1:49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C4:AT4"/>
    <mergeCell ref="A4:C4"/>
    <mergeCell ref="A3:C3"/>
    <mergeCell ref="D3:AT3"/>
    <mergeCell ref="AC5:AT5"/>
    <mergeCell ref="A28:C28"/>
    <mergeCell ref="A29:C29"/>
    <mergeCell ref="AC29:AT29"/>
    <mergeCell ref="A5:C5"/>
  </mergeCells>
  <conditionalFormatting sqref="AP7:AP27">
    <cfRule type="cellIs" dxfId="623" priority="28" stopIfTrue="1" operator="greaterThan">
      <formula>0</formula>
    </cfRule>
  </conditionalFormatting>
  <conditionalFormatting sqref="AQ31">
    <cfRule type="cellIs" dxfId="622" priority="26" operator="greaterThan">
      <formula>$AQ$7:$AQ$18&lt;100</formula>
    </cfRule>
    <cfRule type="cellIs" dxfId="621" priority="27" operator="greaterThan">
      <formula>100</formula>
    </cfRule>
  </conditionalFormatting>
  <conditionalFormatting sqref="D29:J29 Q29:AB29 Q28:AA28 K4:P29">
    <cfRule type="cellIs" dxfId="620" priority="25" operator="equal">
      <formula>212030016606640</formula>
    </cfRule>
  </conditionalFormatting>
  <conditionalFormatting sqref="D29:J29 L29:AB29 L28:AA28 K4:K29">
    <cfRule type="cellIs" dxfId="619" priority="23" operator="equal">
      <formula>$K$4</formula>
    </cfRule>
    <cfRule type="cellIs" dxfId="618" priority="24" operator="equal">
      <formula>2120</formula>
    </cfRule>
  </conditionalFormatting>
  <conditionalFormatting sqref="D29:L29 M4:N29">
    <cfRule type="cellIs" dxfId="617" priority="21" operator="equal">
      <formula>$M$4</formula>
    </cfRule>
    <cfRule type="cellIs" dxfId="616" priority="22" operator="equal">
      <formula>300</formula>
    </cfRule>
  </conditionalFormatting>
  <conditionalFormatting sqref="O4:O29">
    <cfRule type="cellIs" dxfId="615" priority="19" operator="equal">
      <formula>$O$4</formula>
    </cfRule>
    <cfRule type="cellIs" dxfId="614" priority="20" operator="equal">
      <formula>1660</formula>
    </cfRule>
  </conditionalFormatting>
  <conditionalFormatting sqref="P4:P29">
    <cfRule type="cellIs" dxfId="613" priority="17" operator="equal">
      <formula>$P$4</formula>
    </cfRule>
    <cfRule type="cellIs" dxfId="612" priority="18" operator="equal">
      <formula>6640</formula>
    </cfRule>
  </conditionalFormatting>
  <conditionalFormatting sqref="AT6:AT28">
    <cfRule type="cellIs" dxfId="611" priority="16" operator="lessThan">
      <formula>0</formula>
    </cfRule>
  </conditionalFormatting>
  <conditionalFormatting sqref="AT7:AT18">
    <cfRule type="cellIs" dxfId="610" priority="13" operator="lessThan">
      <formula>0</formula>
    </cfRule>
    <cfRule type="cellIs" dxfId="609" priority="14" operator="lessThan">
      <formula>0</formula>
    </cfRule>
    <cfRule type="cellIs" dxfId="608" priority="15" operator="lessThan">
      <formula>0</formula>
    </cfRule>
  </conditionalFormatting>
  <conditionalFormatting sqref="L28:AA28 K4:K28">
    <cfRule type="cellIs" dxfId="607" priority="12" operator="equal">
      <formula>$K$4</formula>
    </cfRule>
  </conditionalFormatting>
  <conditionalFormatting sqref="D28:D29 D6:D22 D24:D26 D4:AA4">
    <cfRule type="cellIs" dxfId="606" priority="11" operator="equal">
      <formula>$D$4</formula>
    </cfRule>
  </conditionalFormatting>
  <conditionalFormatting sqref="S4:S29">
    <cfRule type="cellIs" dxfId="605" priority="10" operator="equal">
      <formula>$S$4</formula>
    </cfRule>
  </conditionalFormatting>
  <conditionalFormatting sqref="Z4:Z29">
    <cfRule type="cellIs" dxfId="604" priority="9" operator="equal">
      <formula>$Z$4</formula>
    </cfRule>
  </conditionalFormatting>
  <conditionalFormatting sqref="AA4:AA29">
    <cfRule type="cellIs" dxfId="603" priority="8" operator="equal">
      <formula>$AA$4</formula>
    </cfRule>
  </conditionalFormatting>
  <conditionalFormatting sqref="AB4:AB29">
    <cfRule type="cellIs" dxfId="602" priority="7" operator="equal">
      <formula>$AB$4</formula>
    </cfRule>
  </conditionalFormatting>
  <conditionalFormatting sqref="AT7:AT28">
    <cfRule type="cellIs" dxfId="601" priority="4" operator="lessThan">
      <formula>0</formula>
    </cfRule>
    <cfRule type="cellIs" dxfId="600" priority="5" operator="lessThan">
      <formula>0</formula>
    </cfRule>
    <cfRule type="cellIs" dxfId="599" priority="6" operator="lessThan">
      <formula>0</formula>
    </cfRule>
  </conditionalFormatting>
  <conditionalFormatting sqref="D5:AA5">
    <cfRule type="cellIs" dxfId="598" priority="3" operator="greaterThan">
      <formula>0</formula>
    </cfRule>
  </conditionalFormatting>
  <conditionalFormatting sqref="D7:AA27 AC7:AS27">
    <cfRule type="cellIs" dxfId="59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2021-02-24T11:07:00Z</cp:lastPrinted>
  <dcterms:created xsi:type="dcterms:W3CDTF">2021-02-01T09:30:48Z</dcterms:created>
  <dcterms:modified xsi:type="dcterms:W3CDTF">2021-02-27T16:56:56Z</dcterms:modified>
</cp:coreProperties>
</file>