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27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V28" i="29"/>
  <c r="AV14" i="28" l="1"/>
  <c r="AR26" i="26"/>
  <c r="AV9" i="25" l="1"/>
  <c r="AV12"/>
  <c r="AV13"/>
  <c r="AV14"/>
  <c r="AV16"/>
  <c r="AV18"/>
  <c r="AV24"/>
  <c r="AV26"/>
  <c r="AV7"/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3"/>
  <c r="AG23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R23" s="1"/>
  <c r="AV23" s="1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R21" s="1"/>
  <c r="AV21" s="1"/>
  <c r="AO20"/>
  <c r="AI20"/>
  <c r="AH20"/>
  <c r="AG20"/>
  <c r="AE20"/>
  <c r="AD20"/>
  <c r="AF20" s="1"/>
  <c r="AS20" s="1"/>
  <c r="AT20" s="1"/>
  <c r="AC20"/>
  <c r="AR20" s="1"/>
  <c r="AV20" s="1"/>
  <c r="AO19"/>
  <c r="AI19"/>
  <c r="AH19"/>
  <c r="AG19"/>
  <c r="AF19"/>
  <c r="AE19"/>
  <c r="AD19"/>
  <c r="AC19"/>
  <c r="AO18"/>
  <c r="AI18"/>
  <c r="AH18"/>
  <c r="AG18"/>
  <c r="AE18"/>
  <c r="AD18"/>
  <c r="AF18" s="1"/>
  <c r="AS18" s="1"/>
  <c r="AT18" s="1"/>
  <c r="AC18"/>
  <c r="AR18" s="1"/>
  <c r="AV18" s="1"/>
  <c r="AO17"/>
  <c r="AI17"/>
  <c r="AH17"/>
  <c r="AG17"/>
  <c r="AE17"/>
  <c r="AD17"/>
  <c r="AF17" s="1"/>
  <c r="AS17" s="1"/>
  <c r="AT17" s="1"/>
  <c r="AC17"/>
  <c r="AR17" s="1"/>
  <c r="AV17" s="1"/>
  <c r="AO16"/>
  <c r="AI16"/>
  <c r="AH16"/>
  <c r="AG16"/>
  <c r="AF16"/>
  <c r="AE16"/>
  <c r="AD16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V10" s="1"/>
  <c r="AO9"/>
  <c r="AI9"/>
  <c r="AH9"/>
  <c r="AG9"/>
  <c r="AF9"/>
  <c r="AS9" s="1"/>
  <c r="AT9" s="1"/>
  <c r="AE9"/>
  <c r="AD9"/>
  <c r="AC9"/>
  <c r="AR9" s="1"/>
  <c r="AV9" s="1"/>
  <c r="AO8"/>
  <c r="AI8"/>
  <c r="AH8"/>
  <c r="AG8"/>
  <c r="AE8"/>
  <c r="AD8"/>
  <c r="AF8" s="1"/>
  <c r="AS8" s="1"/>
  <c r="AT8" s="1"/>
  <c r="AC8"/>
  <c r="AR8" s="1"/>
  <c r="AV8" s="1"/>
  <c r="AO7"/>
  <c r="AI7"/>
  <c r="AH7"/>
  <c r="AG7"/>
  <c r="AF7"/>
  <c r="AS7" s="1"/>
  <c r="AE7"/>
  <c r="AD7"/>
  <c r="AC7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V27" s="1"/>
  <c r="AO26"/>
  <c r="AI26"/>
  <c r="AH26"/>
  <c r="AG26"/>
  <c r="AE26"/>
  <c r="AD26"/>
  <c r="AF26" s="1"/>
  <c r="AS26" s="1"/>
  <c r="AT26" s="1"/>
  <c r="AC26"/>
  <c r="AR26" s="1"/>
  <c r="AV26" s="1"/>
  <c r="AO25"/>
  <c r="AI25"/>
  <c r="AH25"/>
  <c r="AG25"/>
  <c r="AF25"/>
  <c r="AE25"/>
  <c r="AD25"/>
  <c r="AC25"/>
  <c r="AR25" s="1"/>
  <c r="AV25" s="1"/>
  <c r="AO24"/>
  <c r="AI24"/>
  <c r="AH24"/>
  <c r="AG24"/>
  <c r="AE24"/>
  <c r="AD24"/>
  <c r="AF24" s="1"/>
  <c r="AS24" s="1"/>
  <c r="AT24" s="1"/>
  <c r="AC24"/>
  <c r="AR24" s="1"/>
  <c r="AV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R21" s="1"/>
  <c r="AV21" s="1"/>
  <c r="AO20"/>
  <c r="AI20"/>
  <c r="AH20"/>
  <c r="AG20"/>
  <c r="AF20"/>
  <c r="AS20" s="1"/>
  <c r="AT20" s="1"/>
  <c r="AE20"/>
  <c r="AD20"/>
  <c r="AC20"/>
  <c r="AR20" s="1"/>
  <c r="AV20" s="1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V17" s="1"/>
  <c r="AO16"/>
  <c r="AI16"/>
  <c r="AH16"/>
  <c r="AG16"/>
  <c r="AE16"/>
  <c r="AD16"/>
  <c r="AF16" s="1"/>
  <c r="AC16"/>
  <c r="AR16" s="1"/>
  <c r="AV16" s="1"/>
  <c r="AO15"/>
  <c r="AI15"/>
  <c r="AH15"/>
  <c r="AG15"/>
  <c r="AE15"/>
  <c r="AD15"/>
  <c r="AF15" s="1"/>
  <c r="AC15"/>
  <c r="AR15" s="1"/>
  <c r="AV15" s="1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R13" s="1"/>
  <c r="AV13" s="1"/>
  <c r="AO12"/>
  <c r="AI12"/>
  <c r="AH12"/>
  <c r="AG12"/>
  <c r="AF12"/>
  <c r="AS12" s="1"/>
  <c r="AT12" s="1"/>
  <c r="AE12"/>
  <c r="AD12"/>
  <c r="AC12"/>
  <c r="AR12" s="1"/>
  <c r="AV12" s="1"/>
  <c r="AO11"/>
  <c r="AI11"/>
  <c r="AH11"/>
  <c r="AG11"/>
  <c r="AF11"/>
  <c r="AS11" s="1"/>
  <c r="AT11" s="1"/>
  <c r="AE11"/>
  <c r="AD11"/>
  <c r="AC11"/>
  <c r="AR11" s="1"/>
  <c r="AV11" s="1"/>
  <c r="AO10"/>
  <c r="AI10"/>
  <c r="AH10"/>
  <c r="AG10"/>
  <c r="AF10"/>
  <c r="AS10" s="1"/>
  <c r="AT10" s="1"/>
  <c r="AE10"/>
  <c r="AD10"/>
  <c r="AC10"/>
  <c r="AO9"/>
  <c r="AI9"/>
  <c r="AH9"/>
  <c r="AG9"/>
  <c r="AE9"/>
  <c r="AD9"/>
  <c r="AF9" s="1"/>
  <c r="AC9"/>
  <c r="AR9" s="1"/>
  <c r="AV9" s="1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E14"/>
  <c r="AD14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F11"/>
  <c r="AE11"/>
  <c r="AD11"/>
  <c r="AC11"/>
  <c r="AO10"/>
  <c r="AI10"/>
  <c r="AH10"/>
  <c r="AG10"/>
  <c r="AF10"/>
  <c r="AS10" s="1"/>
  <c r="AT10" s="1"/>
  <c r="AE10"/>
  <c r="AD10"/>
  <c r="AC10"/>
  <c r="AO9"/>
  <c r="AI9"/>
  <c r="AH9"/>
  <c r="AG9"/>
  <c r="AF9"/>
  <c r="AS9" s="1"/>
  <c r="AT9" s="1"/>
  <c r="AE9"/>
  <c r="AD9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F25"/>
  <c r="AS25" s="1"/>
  <c r="AT25" s="1"/>
  <c r="AE25"/>
  <c r="AD25"/>
  <c r="AC25"/>
  <c r="AR25" s="1"/>
  <c r="AV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V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O10"/>
  <c r="AI10"/>
  <c r="AH10"/>
  <c r="AG10"/>
  <c r="AF10"/>
  <c r="AE10"/>
  <c r="AD10"/>
  <c r="AC10"/>
  <c r="AR10" s="1"/>
  <c r="AV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V8" s="1"/>
  <c r="AO7"/>
  <c r="AI7"/>
  <c r="AH7"/>
  <c r="AG7"/>
  <c r="AE7"/>
  <c r="AD7"/>
  <c r="AF7" s="1"/>
  <c r="AC7"/>
  <c r="AQ28" i="2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F25"/>
  <c r="AE25"/>
  <c r="AD25"/>
  <c r="AC25"/>
  <c r="AR25" s="1"/>
  <c r="AO24"/>
  <c r="AI24"/>
  <c r="AH24"/>
  <c r="AG24"/>
  <c r="AF24"/>
  <c r="AE24"/>
  <c r="AD24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F18"/>
  <c r="AE18"/>
  <c r="AD18"/>
  <c r="AC18"/>
  <c r="AR18" s="1"/>
  <c r="AO17"/>
  <c r="AI17"/>
  <c r="AH17"/>
  <c r="AG17"/>
  <c r="AE17"/>
  <c r="AD17"/>
  <c r="AF17" s="1"/>
  <c r="AC17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C12"/>
  <c r="AO11"/>
  <c r="AI11"/>
  <c r="AH11"/>
  <c r="AG11"/>
  <c r="AF11"/>
  <c r="AE11"/>
  <c r="AD11"/>
  <c r="AC11"/>
  <c r="AO10"/>
  <c r="AI10"/>
  <c r="AH10"/>
  <c r="AG10"/>
  <c r="AF10"/>
  <c r="AS10" s="1"/>
  <c r="AT10" s="1"/>
  <c r="AE10"/>
  <c r="AD10"/>
  <c r="AC10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R8" s="1"/>
  <c r="AO7"/>
  <c r="AI7"/>
  <c r="AH7"/>
  <c r="AG7"/>
  <c r="AF7"/>
  <c r="AE7"/>
  <c r="AD7"/>
  <c r="AC7"/>
  <c r="AQ28" i="23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E11"/>
  <c r="AD11"/>
  <c r="AC11"/>
  <c r="AR11" s="1"/>
  <c r="AO10"/>
  <c r="AI10"/>
  <c r="AH10"/>
  <c r="AG10"/>
  <c r="AF10"/>
  <c r="AS10" s="1"/>
  <c r="AT10" s="1"/>
  <c r="AE10"/>
  <c r="AD10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22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E18"/>
  <c r="AD18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F15"/>
  <c r="AS15" s="1"/>
  <c r="AT15" s="1"/>
  <c r="AE15"/>
  <c r="AD15"/>
  <c r="AC15"/>
  <c r="AO14"/>
  <c r="AI14"/>
  <c r="AH14"/>
  <c r="AG14"/>
  <c r="AF14"/>
  <c r="AS14" s="1"/>
  <c r="AT14" s="1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C8"/>
  <c r="AO7"/>
  <c r="AI7"/>
  <c r="AH7"/>
  <c r="AG7"/>
  <c r="AF7"/>
  <c r="AE7"/>
  <c r="AD7"/>
  <c r="AC7"/>
  <c r="AQ28" i="2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H28" s="1"/>
  <c r="AG7"/>
  <c r="AG28" s="1"/>
  <c r="AE7"/>
  <c r="AD7"/>
  <c r="AC7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R19" s="1"/>
  <c r="AO18"/>
  <c r="AI18"/>
  <c r="AH18"/>
  <c r="AG18"/>
  <c r="AF18"/>
  <c r="AE18"/>
  <c r="AD18"/>
  <c r="AC18"/>
  <c r="AR18" s="1"/>
  <c r="AO17"/>
  <c r="AI17"/>
  <c r="AH17"/>
  <c r="AG17"/>
  <c r="AF17"/>
  <c r="AS17" s="1"/>
  <c r="AT17" s="1"/>
  <c r="AE17"/>
  <c r="AD17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27" i="29" l="1"/>
  <c r="AV27" s="1"/>
  <c r="AR25"/>
  <c r="AV25" s="1"/>
  <c r="AH28"/>
  <c r="AG28"/>
  <c r="AS15"/>
  <c r="AT15" s="1"/>
  <c r="AR15"/>
  <c r="AV15" s="1"/>
  <c r="AR22"/>
  <c r="AV22" s="1"/>
  <c r="AS19"/>
  <c r="AT19" s="1"/>
  <c r="AR19"/>
  <c r="AV19" s="1"/>
  <c r="AR12"/>
  <c r="AV12" s="1"/>
  <c r="AR13"/>
  <c r="AV13" s="1"/>
  <c r="AR26"/>
  <c r="AV26" s="1"/>
  <c r="AC28"/>
  <c r="AS16"/>
  <c r="AT16" s="1"/>
  <c r="AR16"/>
  <c r="AV16" s="1"/>
  <c r="AS24"/>
  <c r="AT24" s="1"/>
  <c r="AE28"/>
  <c r="AR24"/>
  <c r="AV24" s="1"/>
  <c r="AR11"/>
  <c r="AV11" s="1"/>
  <c r="AS14"/>
  <c r="AT14" s="1"/>
  <c r="AI28"/>
  <c r="AO28"/>
  <c r="AR14"/>
  <c r="AV14" s="1"/>
  <c r="AD28"/>
  <c r="AR22" i="28"/>
  <c r="AV22" s="1"/>
  <c r="AS8"/>
  <c r="AT8" s="1"/>
  <c r="AR8"/>
  <c r="AV8" s="1"/>
  <c r="AR19"/>
  <c r="AV19" s="1"/>
  <c r="AR23"/>
  <c r="AV23" s="1"/>
  <c r="AS25"/>
  <c r="AT25" s="1"/>
  <c r="AS16"/>
  <c r="AT16" s="1"/>
  <c r="AR10"/>
  <c r="AV10" s="1"/>
  <c r="AG28"/>
  <c r="AS15"/>
  <c r="AT15" s="1"/>
  <c r="AS18"/>
  <c r="AT18" s="1"/>
  <c r="AE28"/>
  <c r="AR18"/>
  <c r="AV18" s="1"/>
  <c r="AD28"/>
  <c r="AO28"/>
  <c r="AH28"/>
  <c r="AS9"/>
  <c r="AT9" s="1"/>
  <c r="AC28"/>
  <c r="AS17"/>
  <c r="AT17" s="1"/>
  <c r="AS14"/>
  <c r="AT14" s="1"/>
  <c r="AI28"/>
  <c r="AR14"/>
  <c r="AS8" i="26"/>
  <c r="AT8" s="1"/>
  <c r="AR8"/>
  <c r="AS21"/>
  <c r="AT21" s="1"/>
  <c r="AR21"/>
  <c r="AR15"/>
  <c r="AR20"/>
  <c r="AR10"/>
  <c r="AS17"/>
  <c r="AT17" s="1"/>
  <c r="AR17"/>
  <c r="AR13"/>
  <c r="AD28"/>
  <c r="AI28"/>
  <c r="AS18"/>
  <c r="AT18" s="1"/>
  <c r="AR18"/>
  <c r="AS14"/>
  <c r="AT14" s="1"/>
  <c r="AR12"/>
  <c r="AS19"/>
  <c r="AT19" s="1"/>
  <c r="AR19"/>
  <c r="AR23"/>
  <c r="AH28"/>
  <c r="AS16"/>
  <c r="AT16" s="1"/>
  <c r="AS11"/>
  <c r="AT11" s="1"/>
  <c r="AG28"/>
  <c r="AR11"/>
  <c r="AE28"/>
  <c r="AC28"/>
  <c r="AO28"/>
  <c r="AR9"/>
  <c r="AS11" i="25"/>
  <c r="AT11" s="1"/>
  <c r="AR27"/>
  <c r="AV27" s="1"/>
  <c r="AR23"/>
  <c r="AV23" s="1"/>
  <c r="AS10"/>
  <c r="AT10" s="1"/>
  <c r="AS22"/>
  <c r="AT22" s="1"/>
  <c r="AR22"/>
  <c r="AV22" s="1"/>
  <c r="AS15"/>
  <c r="AT15" s="1"/>
  <c r="AR15"/>
  <c r="AV15" s="1"/>
  <c r="AS21"/>
  <c r="AT21" s="1"/>
  <c r="AR21"/>
  <c r="AV21" s="1"/>
  <c r="AR20"/>
  <c r="AV20" s="1"/>
  <c r="AS17"/>
  <c r="AT17" s="1"/>
  <c r="AR17"/>
  <c r="AV17" s="1"/>
  <c r="AS26"/>
  <c r="AT26" s="1"/>
  <c r="AS7"/>
  <c r="AT7" s="1"/>
  <c r="AR16"/>
  <c r="AG28"/>
  <c r="AC28"/>
  <c r="AR11"/>
  <c r="AV11" s="1"/>
  <c r="AD28"/>
  <c r="AI28"/>
  <c r="AS14"/>
  <c r="AT14" s="1"/>
  <c r="AO28"/>
  <c r="AH28"/>
  <c r="AE28"/>
  <c r="AR14"/>
  <c r="AR13" i="24"/>
  <c r="AS25"/>
  <c r="AT25" s="1"/>
  <c r="AS7"/>
  <c r="AT7" s="1"/>
  <c r="AS18"/>
  <c r="AT18" s="1"/>
  <c r="AI28"/>
  <c r="AS19"/>
  <c r="AT19" s="1"/>
  <c r="AG12" i="31"/>
  <c r="AS12" i="24"/>
  <c r="AT12" s="1"/>
  <c r="AR12"/>
  <c r="AR26"/>
  <c r="AS17"/>
  <c r="AT17" s="1"/>
  <c r="AR17"/>
  <c r="AR10"/>
  <c r="AS21"/>
  <c r="AT21" s="1"/>
  <c r="AR23"/>
  <c r="AD28"/>
  <c r="AG28"/>
  <c r="AC28"/>
  <c r="AS24"/>
  <c r="AT24" s="1"/>
  <c r="AR24"/>
  <c r="AS9"/>
  <c r="AT9" s="1"/>
  <c r="AR9"/>
  <c r="AS11"/>
  <c r="AT11" s="1"/>
  <c r="AR11"/>
  <c r="AH28"/>
  <c r="AS15"/>
  <c r="AT15" s="1"/>
  <c r="AO28"/>
  <c r="AE28"/>
  <c r="AR14"/>
  <c r="AR25" i="23"/>
  <c r="AH13" i="31"/>
  <c r="AS13" i="23"/>
  <c r="AT13" s="1"/>
  <c r="AR13"/>
  <c r="AR8"/>
  <c r="AS22"/>
  <c r="AT22" s="1"/>
  <c r="AR22"/>
  <c r="AS15"/>
  <c r="AT15" s="1"/>
  <c r="AR15"/>
  <c r="AS26"/>
  <c r="AT26" s="1"/>
  <c r="AR26"/>
  <c r="AS25"/>
  <c r="AT25" s="1"/>
  <c r="AR27"/>
  <c r="AR17"/>
  <c r="AI28"/>
  <c r="AS16"/>
  <c r="AT16" s="1"/>
  <c r="AR10"/>
  <c r="AD28"/>
  <c r="AR9"/>
  <c r="AE28"/>
  <c r="AR24"/>
  <c r="AH28"/>
  <c r="AS11"/>
  <c r="AT11" s="1"/>
  <c r="AC28"/>
  <c r="AG28"/>
  <c r="AO28"/>
  <c r="AR25" i="22"/>
  <c r="AS8"/>
  <c r="AT8" s="1"/>
  <c r="AR8"/>
  <c r="AR27"/>
  <c r="AR24"/>
  <c r="AS26"/>
  <c r="AT26" s="1"/>
  <c r="AR26"/>
  <c r="AS18"/>
  <c r="AT18" s="1"/>
  <c r="AR18"/>
  <c r="AS17"/>
  <c r="AT17" s="1"/>
  <c r="AR17"/>
  <c r="AD28"/>
  <c r="AR15"/>
  <c r="AS10"/>
  <c r="AT10" s="1"/>
  <c r="AH28"/>
  <c r="AS21"/>
  <c r="AT21" s="1"/>
  <c r="AO28"/>
  <c r="AS9"/>
  <c r="AT9" s="1"/>
  <c r="AG28"/>
  <c r="AR9"/>
  <c r="AC28"/>
  <c r="AS7"/>
  <c r="AT7" s="1"/>
  <c r="AS16"/>
  <c r="AT16" s="1"/>
  <c r="AR16"/>
  <c r="AI28"/>
  <c r="AR14"/>
  <c r="AE28"/>
  <c r="AR11"/>
  <c r="AS15" i="21"/>
  <c r="AT15" s="1"/>
  <c r="AR17"/>
  <c r="AR19"/>
  <c r="AR12"/>
  <c r="AO28"/>
  <c r="AI28"/>
  <c r="AD28"/>
  <c r="AR24"/>
  <c r="AF7"/>
  <c r="AS7" s="1"/>
  <c r="AS28" s="1"/>
  <c r="AC28"/>
  <c r="AE28"/>
  <c r="AR8" i="19"/>
  <c r="AR22"/>
  <c r="AS19"/>
  <c r="AT19" s="1"/>
  <c r="AR17"/>
  <c r="AR13"/>
  <c r="AS18"/>
  <c r="AT18" s="1"/>
  <c r="AS9"/>
  <c r="AT9" s="1"/>
  <c r="AR21"/>
  <c r="AR20"/>
  <c r="AR10"/>
  <c r="AS15"/>
  <c r="AT15" s="1"/>
  <c r="AR15"/>
  <c r="AH25" i="31"/>
  <c r="AG25"/>
  <c r="AS25" i="19"/>
  <c r="AT25" s="1"/>
  <c r="AH28"/>
  <c r="AG28"/>
  <c r="AR25"/>
  <c r="AI28"/>
  <c r="AC28"/>
  <c r="AO28"/>
  <c r="AR26"/>
  <c r="AE28"/>
  <c r="AD28"/>
  <c r="AR11"/>
  <c r="AR14" i="18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S27" s="1"/>
  <c r="AT27" s="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T7" i="29"/>
  <c r="AF28"/>
  <c r="AR7"/>
  <c r="AV7" s="1"/>
  <c r="AT7" i="28"/>
  <c r="AF28"/>
  <c r="AR7"/>
  <c r="AV7" s="1"/>
  <c r="AF7" i="27"/>
  <c r="AR7"/>
  <c r="AR28" s="1"/>
  <c r="AT7" i="26"/>
  <c r="AF28"/>
  <c r="AR7"/>
  <c r="AF28" i="25"/>
  <c r="AR7"/>
  <c r="AF28" i="24"/>
  <c r="AR7"/>
  <c r="AT7" i="23"/>
  <c r="AF28"/>
  <c r="AR7"/>
  <c r="AF28" i="22"/>
  <c r="AR7"/>
  <c r="AR7" i="21"/>
  <c r="AS28" i="20"/>
  <c r="AT7"/>
  <c r="AT28" s="1"/>
  <c r="AF28"/>
  <c r="AR7"/>
  <c r="AR28" s="1"/>
  <c r="AT7" i="19"/>
  <c r="AF28"/>
  <c r="AR7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28" i="29" l="1"/>
  <c r="AS28"/>
  <c r="AT28"/>
  <c r="AS28" i="28"/>
  <c r="AT28"/>
  <c r="AR28"/>
  <c r="AV28" s="1"/>
  <c r="AS28" i="26"/>
  <c r="AT28"/>
  <c r="AR28"/>
  <c r="AV28" i="25"/>
  <c r="AR28"/>
  <c r="AS28"/>
  <c r="AT28"/>
  <c r="AR28" i="24"/>
  <c r="AS28"/>
  <c r="AT28"/>
  <c r="AS13" i="31"/>
  <c r="AT13" s="1"/>
  <c r="AS28" i="23"/>
  <c r="AT28"/>
  <c r="AR28"/>
  <c r="AS28" i="22"/>
  <c r="AT28"/>
  <c r="AR28"/>
  <c r="AR28" i="21"/>
  <c r="AT7"/>
  <c r="AT28" s="1"/>
  <c r="AF28"/>
  <c r="AS28" i="19"/>
  <c r="AT28"/>
  <c r="AR28"/>
  <c r="AS28" i="18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<sst xmlns="http://schemas.openxmlformats.org/spreadsheetml/2006/main" count="2236" uniqueCount="108">
  <si>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</si>
  <si>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</si>
  <si>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</si>
  <si>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</si>
  <si>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</si>
  <si>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</si>
  <si>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</si>
  <si>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</si>
  <si>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</si>
  <si>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</si>
  <si>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</si>
  <si>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</si>
  <si>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</si>
  <si>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</si>
  <si>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</si>
  <si>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</si>
  <si>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</si>
  <si>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</si>
  <si>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</si>
  <si>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</si>
  <si>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</si>
  <si>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</si>
  <si>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</si>
  <si>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</si>
  <si>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</si>
  <si>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</si>
  <si>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</si>
  <si>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</si>
  <si>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</si>
  <si>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</si>
  <si>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</si>
  <si>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</si>
  <si>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</si>
  <si>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</si>
  <si>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</si>
  <si>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</si>
  <si>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</si>
  <si>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</si>
  <si>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</si>
  <si>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</si>
  <si>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</si>
  <si>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</si>
  <si>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</si>
  <si>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</si>
  <si>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</si>
  <si>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</si>
  <si>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</si>
  <si>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</si>
  <si>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</si>
  <si>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</si>
  <si>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</si>
  <si>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</si>
  <si>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</si>
  <si>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</si>
  <si>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</si>
  <si>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</si>
  <si>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</si>
  <si>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</si>
  <si>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</si>
  <si>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</si>
  <si>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</si>
  <si>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</si>
  <si>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</si>
  <si>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</si>
  <si>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</si>
  <si>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</si>
  <si>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</si>
  <si>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</si>
  <si>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</si>
  <si>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</si>
  <si>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</si>
  <si>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</si>
  <si>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</si>
  <si>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</si>
  <si>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</si>
  <si>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</si>
  <si>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</si>
  <si>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</si>
  <si>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</si>
  <si>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</si>
  <si>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</si>
  <si>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</si>
  <si>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</si>
  <si>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</si>
  <si>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</si>
  <si>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</si>
  <si>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</si>
  <si>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</si>
  <si>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</si>
  <si>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</si>
  <si>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</si>
  <si>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</si>
  <si>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</si>
  <si>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</si>
  <si>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</si>
  <si>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</si>
  <si>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</si>
  <si>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</si>
  <si>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</si>
  <si>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</si>
  <si>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</si>
  <si>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</si>
  <si>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</si>
  <si>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</si>
  <si>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</si>
  <si>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</si>
  <si>
    <t>LUS Less Commision</t>
  </si>
  <si>
    <t>LUS Commision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</si>
</sst>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1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48">
        <v>2070</v>
      </c>
      <c r="N4" s="248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31" priority="26" stopIfTrue="1" operator="greaterThan">
      <formula>0</formula>
    </cfRule>
  </conditionalFormatting>
  <conditionalFormatting sqref="AQ31">
    <cfRule type="cellIs" dxfId="830" priority="24" operator="greaterThan">
      <formula>$AQ$7:$AQ$18&lt;100</formula>
    </cfRule>
    <cfRule type="cellIs" dxfId="829" priority="25" operator="greaterThan">
      <formula>100</formula>
    </cfRule>
  </conditionalFormatting>
  <conditionalFormatting sqref="D29:J29 Q29:AB29 Q28:AA28 K4:P29">
    <cfRule type="cellIs" dxfId="828" priority="23" operator="equal">
      <formula>212030016606640</formula>
    </cfRule>
  </conditionalFormatting>
  <conditionalFormatting sqref="D29:J29 L29:AB29 L28:AA28 K4:K29">
    <cfRule type="cellIs" dxfId="827" priority="21" operator="equal">
      <formula>$K$4</formula>
    </cfRule>
    <cfRule type="cellIs" dxfId="826" priority="22" operator="equal">
      <formula>2120</formula>
    </cfRule>
  </conditionalFormatting>
  <conditionalFormatting sqref="D29:L29 M4:N29">
    <cfRule type="cellIs" dxfId="825" priority="19" operator="equal">
      <formula>$M$4</formula>
    </cfRule>
    <cfRule type="cellIs" dxfId="824" priority="20" operator="equal">
      <formula>300</formula>
    </cfRule>
  </conditionalFormatting>
  <conditionalFormatting sqref="O4:O29">
    <cfRule type="cellIs" dxfId="823" priority="17" operator="equal">
      <formula>$O$4</formula>
    </cfRule>
    <cfRule type="cellIs" dxfId="822" priority="18" operator="equal">
      <formula>1660</formula>
    </cfRule>
  </conditionalFormatting>
  <conditionalFormatting sqref="P4:P29">
    <cfRule type="cellIs" dxfId="821" priority="15" operator="equal">
      <formula>$P$4</formula>
    </cfRule>
    <cfRule type="cellIs" dxfId="820" priority="16" operator="equal">
      <formula>6640</formula>
    </cfRule>
  </conditionalFormatting>
  <conditionalFormatting sqref="AT6:AT28">
    <cfRule type="cellIs" dxfId="819" priority="14" operator="lessThan">
      <formula>0</formula>
    </cfRule>
  </conditionalFormatting>
  <conditionalFormatting sqref="AT7:AT18">
    <cfRule type="cellIs" dxfId="818" priority="11" operator="lessThan">
      <formula>0</formula>
    </cfRule>
    <cfRule type="cellIs" dxfId="817" priority="12" operator="lessThan">
      <formula>0</formula>
    </cfRule>
    <cfRule type="cellIs" dxfId="816" priority="13" operator="lessThan">
      <formula>0</formula>
    </cfRule>
  </conditionalFormatting>
  <conditionalFormatting sqref="L28:AA28 K4:K28">
    <cfRule type="cellIs" dxfId="815" priority="10" operator="equal">
      <formula>$K$4</formula>
    </cfRule>
  </conditionalFormatting>
  <conditionalFormatting sqref="D4 D6:D29">
    <cfRule type="cellIs" dxfId="814" priority="9" operator="equal">
      <formula>$D$4</formula>
    </cfRule>
  </conditionalFormatting>
  <conditionalFormatting sqref="S4:S29">
    <cfRule type="cellIs" dxfId="813" priority="8" operator="equal">
      <formula>$S$4</formula>
    </cfRule>
  </conditionalFormatting>
  <conditionalFormatting sqref="Z4:Z29">
    <cfRule type="cellIs" dxfId="812" priority="7" operator="equal">
      <formula>$Z$4</formula>
    </cfRule>
  </conditionalFormatting>
  <conditionalFormatting sqref="AA4:AA29">
    <cfRule type="cellIs" dxfId="811" priority="6" operator="equal">
      <formula>$AA$4</formula>
    </cfRule>
  </conditionalFormatting>
  <conditionalFormatting sqref="AB4:AB29">
    <cfRule type="cellIs" dxfId="810" priority="5" operator="equal">
      <formula>$AB$4</formula>
    </cfRule>
  </conditionalFormatting>
  <conditionalFormatting sqref="AT7:AT28">
    <cfRule type="cellIs" dxfId="809" priority="2" operator="lessThan">
      <formula>0</formula>
    </cfRule>
    <cfRule type="cellIs" dxfId="808" priority="3" operator="lessThan">
      <formula>0</formula>
    </cfRule>
    <cfRule type="cellIs" dxfId="807" priority="4" operator="lessThan">
      <formula>0</formula>
    </cfRule>
  </conditionalFormatting>
  <conditionalFormatting sqref="D5:AA5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81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6" priority="28" stopIfTrue="1" operator="greaterThan">
      <formula>0</formula>
    </cfRule>
  </conditionalFormatting>
  <conditionalFormatting sqref="AQ31">
    <cfRule type="cellIs" dxfId="595" priority="26" operator="greaterThan">
      <formula>$AQ$7:$AQ$18&lt;100</formula>
    </cfRule>
    <cfRule type="cellIs" dxfId="594" priority="27" operator="greaterThan">
      <formula>100</formula>
    </cfRule>
  </conditionalFormatting>
  <conditionalFormatting sqref="D29:J29 Q29:AB29 Q28:AA28 K4:P29">
    <cfRule type="cellIs" dxfId="593" priority="25" operator="equal">
      <formula>212030016606640</formula>
    </cfRule>
  </conditionalFormatting>
  <conditionalFormatting sqref="D29:J29 L29:AB29 L28:AA28 K4:K29">
    <cfRule type="cellIs" dxfId="592" priority="23" operator="equal">
      <formula>$K$4</formula>
    </cfRule>
    <cfRule type="cellIs" dxfId="591" priority="24" operator="equal">
      <formula>2120</formula>
    </cfRule>
  </conditionalFormatting>
  <conditionalFormatting sqref="D29:L29 M4:N29">
    <cfRule type="cellIs" dxfId="590" priority="21" operator="equal">
      <formula>$M$4</formula>
    </cfRule>
    <cfRule type="cellIs" dxfId="589" priority="22" operator="equal">
      <formula>300</formula>
    </cfRule>
  </conditionalFormatting>
  <conditionalFormatting sqref="O4:O29">
    <cfRule type="cellIs" dxfId="588" priority="19" operator="equal">
      <formula>$O$4</formula>
    </cfRule>
    <cfRule type="cellIs" dxfId="587" priority="20" operator="equal">
      <formula>1660</formula>
    </cfRule>
  </conditionalFormatting>
  <conditionalFormatting sqref="P4:P29">
    <cfRule type="cellIs" dxfId="586" priority="17" operator="equal">
      <formula>$P$4</formula>
    </cfRule>
    <cfRule type="cellIs" dxfId="585" priority="18" operator="equal">
      <formula>6640</formula>
    </cfRule>
  </conditionalFormatting>
  <conditionalFormatting sqref="AT6:AT28">
    <cfRule type="cellIs" dxfId="584" priority="16" operator="lessThan">
      <formula>0</formula>
    </cfRule>
  </conditionalFormatting>
  <conditionalFormatting sqref="AT7:AT18">
    <cfRule type="cellIs" dxfId="583" priority="13" operator="lessThan">
      <formula>0</formula>
    </cfRule>
    <cfRule type="cellIs" dxfId="582" priority="14" operator="lessThan">
      <formula>0</formula>
    </cfRule>
    <cfRule type="cellIs" dxfId="581" priority="15" operator="lessThan">
      <formula>0</formula>
    </cfRule>
  </conditionalFormatting>
  <conditionalFormatting sqref="L28:AA28 K4:K28">
    <cfRule type="cellIs" dxfId="580" priority="12" operator="equal">
      <formula>$K$4</formula>
    </cfRule>
  </conditionalFormatting>
  <conditionalFormatting sqref="D28:D29 D6:D22 D24:D26 D4:AA4">
    <cfRule type="cellIs" dxfId="579" priority="11" operator="equal">
      <formula>$D$4</formula>
    </cfRule>
  </conditionalFormatting>
  <conditionalFormatting sqref="S4:S29">
    <cfRule type="cellIs" dxfId="578" priority="10" operator="equal">
      <formula>$S$4</formula>
    </cfRule>
  </conditionalFormatting>
  <conditionalFormatting sqref="Z4:Z29">
    <cfRule type="cellIs" dxfId="577" priority="9" operator="equal">
      <formula>$Z$4</formula>
    </cfRule>
  </conditionalFormatting>
  <conditionalFormatting sqref="AA4:AA29">
    <cfRule type="cellIs" dxfId="576" priority="8" operator="equal">
      <formula>$AA$4</formula>
    </cfRule>
  </conditionalFormatting>
  <conditionalFormatting sqref="AB4:AB29">
    <cfRule type="cellIs" dxfId="575" priority="7" operator="equal">
      <formula>$AB$4</formula>
    </cfRule>
  </conditionalFormatting>
  <conditionalFormatting sqref="AT7:AT28">
    <cfRule type="cellIs" dxfId="574" priority="4" operator="lessThan">
      <formula>0</formula>
    </cfRule>
    <cfRule type="cellIs" dxfId="573" priority="5" operator="lessThan">
      <formula>0</formula>
    </cfRule>
    <cfRule type="cellIs" dxfId="572" priority="6" operator="lessThan">
      <formula>0</formula>
    </cfRule>
  </conditionalFormatting>
  <conditionalFormatting sqref="D5:AA5">
    <cfRule type="cellIs" dxfId="571" priority="3" operator="greaterThan">
      <formula>0</formula>
    </cfRule>
  </conditionalFormatting>
  <conditionalFormatting sqref="D7:AA27">
    <cfRule type="cellIs" dxfId="570" priority="2" operator="greaterThan">
      <formula>0</formula>
    </cfRule>
  </conditionalFormatting>
  <conditionalFormatting sqref="AC7:AS27">
    <cfRule type="cellIs" dxfId="56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68" priority="27" stopIfTrue="1" operator="greaterThan">
      <formula>0</formula>
    </cfRule>
  </conditionalFormatting>
  <conditionalFormatting sqref="AQ31">
    <cfRule type="cellIs" dxfId="567" priority="25" operator="greaterThan">
      <formula>$AQ$7:$AQ$18&lt;100</formula>
    </cfRule>
    <cfRule type="cellIs" dxfId="566" priority="26" operator="greaterThan">
      <formula>100</formula>
    </cfRule>
  </conditionalFormatting>
  <conditionalFormatting sqref="D29:J29 Q29:AB29 Q28:AA28 K4:P29">
    <cfRule type="cellIs" dxfId="565" priority="24" operator="equal">
      <formula>212030016606640</formula>
    </cfRule>
  </conditionalFormatting>
  <conditionalFormatting sqref="D29:J29 L29:AB29 L28:AA28 K4:K29">
    <cfRule type="cellIs" dxfId="564" priority="22" operator="equal">
      <formula>$K$4</formula>
    </cfRule>
    <cfRule type="cellIs" dxfId="563" priority="23" operator="equal">
      <formula>2120</formula>
    </cfRule>
  </conditionalFormatting>
  <conditionalFormatting sqref="D29:L29 M4:N29">
    <cfRule type="cellIs" dxfId="562" priority="20" operator="equal">
      <formula>$M$4</formula>
    </cfRule>
    <cfRule type="cellIs" dxfId="561" priority="21" operator="equal">
      <formula>300</formula>
    </cfRule>
  </conditionalFormatting>
  <conditionalFormatting sqref="O4:O29">
    <cfRule type="cellIs" dxfId="560" priority="18" operator="equal">
      <formula>$O$4</formula>
    </cfRule>
    <cfRule type="cellIs" dxfId="559" priority="19" operator="equal">
      <formula>1660</formula>
    </cfRule>
  </conditionalFormatting>
  <conditionalFormatting sqref="P4:P29">
    <cfRule type="cellIs" dxfId="558" priority="16" operator="equal">
      <formula>$P$4</formula>
    </cfRule>
    <cfRule type="cellIs" dxfId="557" priority="17" operator="equal">
      <formula>6640</formula>
    </cfRule>
  </conditionalFormatting>
  <conditionalFormatting sqref="AT6:AT28">
    <cfRule type="cellIs" dxfId="556" priority="15" operator="lessThan">
      <formula>0</formula>
    </cfRule>
  </conditionalFormatting>
  <conditionalFormatting sqref="AT7:AT18">
    <cfRule type="cellIs" dxfId="555" priority="12" operator="lessThan">
      <formula>0</formula>
    </cfRule>
    <cfRule type="cellIs" dxfId="554" priority="13" operator="lessThan">
      <formula>0</formula>
    </cfRule>
    <cfRule type="cellIs" dxfId="553" priority="14" operator="lessThan">
      <formula>0</formula>
    </cfRule>
  </conditionalFormatting>
  <conditionalFormatting sqref="L28:AA28 K4:K28">
    <cfRule type="cellIs" dxfId="552" priority="11" operator="equal">
      <formula>$K$4</formula>
    </cfRule>
  </conditionalFormatting>
  <conditionalFormatting sqref="D28:D29 D6:D22 D24:D26 D4:AA4">
    <cfRule type="cellIs" dxfId="551" priority="10" operator="equal">
      <formula>$D$4</formula>
    </cfRule>
  </conditionalFormatting>
  <conditionalFormatting sqref="S4:S29">
    <cfRule type="cellIs" dxfId="550" priority="9" operator="equal">
      <formula>$S$4</formula>
    </cfRule>
  </conditionalFormatting>
  <conditionalFormatting sqref="Z4:Z29">
    <cfRule type="cellIs" dxfId="549" priority="8" operator="equal">
      <formula>$Z$4</formula>
    </cfRule>
  </conditionalFormatting>
  <conditionalFormatting sqref="AA4:AA29">
    <cfRule type="cellIs" dxfId="548" priority="7" operator="equal">
      <formula>$AA$4</formula>
    </cfRule>
  </conditionalFormatting>
  <conditionalFormatting sqref="AB4:AB29">
    <cfRule type="cellIs" dxfId="547" priority="6" operator="equal">
      <formula>$AB$4</formula>
    </cfRule>
  </conditionalFormatting>
  <conditionalFormatting sqref="AT7:AT28">
    <cfRule type="cellIs" dxfId="546" priority="3" operator="lessThan">
      <formula>0</formula>
    </cfRule>
    <cfRule type="cellIs" dxfId="545" priority="4" operator="lessThan">
      <formula>0</formula>
    </cfRule>
    <cfRule type="cellIs" dxfId="544" priority="5" operator="lessThan">
      <formula>0</formula>
    </cfRule>
  </conditionalFormatting>
  <conditionalFormatting sqref="D5:AA5">
    <cfRule type="cellIs" dxfId="543" priority="2" operator="greaterThan">
      <formula>0</formula>
    </cfRule>
  </conditionalFormatting>
  <conditionalFormatting sqref="D7:AQ27">
    <cfRule type="cellIs" dxfId="54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41" priority="26" stopIfTrue="1" operator="greaterThan">
      <formula>0</formula>
    </cfRule>
  </conditionalFormatting>
  <conditionalFormatting sqref="AQ31">
    <cfRule type="cellIs" dxfId="540" priority="24" operator="greaterThan">
      <formula>$AQ$7:$AQ$18&lt;100</formula>
    </cfRule>
    <cfRule type="cellIs" dxfId="539" priority="25" operator="greaterThan">
      <formula>100</formula>
    </cfRule>
  </conditionalFormatting>
  <conditionalFormatting sqref="D29:J29 Q29:AB29 Q28:AA28 K4:P29">
    <cfRule type="cellIs" dxfId="538" priority="23" operator="equal">
      <formula>212030016606640</formula>
    </cfRule>
  </conditionalFormatting>
  <conditionalFormatting sqref="D29:J29 L29:AB29 L28:AA28 K4:K29">
    <cfRule type="cellIs" dxfId="537" priority="21" operator="equal">
      <formula>$K$4</formula>
    </cfRule>
    <cfRule type="cellIs" dxfId="536" priority="22" operator="equal">
      <formula>2120</formula>
    </cfRule>
  </conditionalFormatting>
  <conditionalFormatting sqref="D29:L29 M4:N29">
    <cfRule type="cellIs" dxfId="535" priority="19" operator="equal">
      <formula>$M$4</formula>
    </cfRule>
    <cfRule type="cellIs" dxfId="534" priority="20" operator="equal">
      <formula>300</formula>
    </cfRule>
  </conditionalFormatting>
  <conditionalFormatting sqref="O4:O29">
    <cfRule type="cellIs" dxfId="533" priority="17" operator="equal">
      <formula>$O$4</formula>
    </cfRule>
    <cfRule type="cellIs" dxfId="532" priority="18" operator="equal">
      <formula>1660</formula>
    </cfRule>
  </conditionalFormatting>
  <conditionalFormatting sqref="P4:P29">
    <cfRule type="cellIs" dxfId="531" priority="15" operator="equal">
      <formula>$P$4</formula>
    </cfRule>
    <cfRule type="cellIs" dxfId="530" priority="16" operator="equal">
      <formula>6640</formula>
    </cfRule>
  </conditionalFormatting>
  <conditionalFormatting sqref="AT6:AT28">
    <cfRule type="cellIs" dxfId="529" priority="14" operator="lessThan">
      <formula>0</formula>
    </cfRule>
  </conditionalFormatting>
  <conditionalFormatting sqref="AT7:AT18">
    <cfRule type="cellIs" dxfId="528" priority="11" operator="lessThan">
      <formula>0</formula>
    </cfRule>
    <cfRule type="cellIs" dxfId="527" priority="12" operator="lessThan">
      <formula>0</formula>
    </cfRule>
    <cfRule type="cellIs" dxfId="526" priority="13" operator="lessThan">
      <formula>0</formula>
    </cfRule>
  </conditionalFormatting>
  <conditionalFormatting sqref="L28:AA28 K4:K28">
    <cfRule type="cellIs" dxfId="525" priority="10" operator="equal">
      <formula>$K$4</formula>
    </cfRule>
  </conditionalFormatting>
  <conditionalFormatting sqref="D28:D29 D6:D22 D24:D26 D4:AA4">
    <cfRule type="cellIs" dxfId="524" priority="9" operator="equal">
      <formula>$D$4</formula>
    </cfRule>
  </conditionalFormatting>
  <conditionalFormatting sqref="S4:S29">
    <cfRule type="cellIs" dxfId="523" priority="8" operator="equal">
      <formula>$S$4</formula>
    </cfRule>
  </conditionalFormatting>
  <conditionalFormatting sqref="Z4:Z29">
    <cfRule type="cellIs" dxfId="522" priority="7" operator="equal">
      <formula>$Z$4</formula>
    </cfRule>
  </conditionalFormatting>
  <conditionalFormatting sqref="AA4:AA29">
    <cfRule type="cellIs" dxfId="521" priority="6" operator="equal">
      <formula>$AA$4</formula>
    </cfRule>
  </conditionalFormatting>
  <conditionalFormatting sqref="AB4:AB29">
    <cfRule type="cellIs" dxfId="520" priority="5" operator="equal">
      <formula>$AB$4</formula>
    </cfRule>
  </conditionalFormatting>
  <conditionalFormatting sqref="AT7:AT28">
    <cfRule type="cellIs" dxfId="519" priority="2" operator="lessThan">
      <formula>0</formula>
    </cfRule>
    <cfRule type="cellIs" dxfId="518" priority="3" operator="lessThan">
      <formula>0</formula>
    </cfRule>
    <cfRule type="cellIs" dxfId="517" priority="4" operator="lessThan">
      <formula>0</formula>
    </cfRule>
  </conditionalFormatting>
  <conditionalFormatting sqref="D5:AA5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32" sqref="AA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15" priority="37" stopIfTrue="1" operator="greaterThan">
      <formula>0</formula>
    </cfRule>
  </conditionalFormatting>
  <conditionalFormatting sqref="D29:J29 Q29:AB29 Q28:AA28 K4:P29">
    <cfRule type="cellIs" dxfId="514" priority="34" operator="equal">
      <formula>212030016606640</formula>
    </cfRule>
  </conditionalFormatting>
  <conditionalFormatting sqref="D29:J29 L29:AB29 L28:AA28 K4:K29">
    <cfRule type="cellIs" dxfId="513" priority="32" operator="equal">
      <formula>$K$4</formula>
    </cfRule>
    <cfRule type="cellIs" dxfId="512" priority="33" operator="equal">
      <formula>2120</formula>
    </cfRule>
  </conditionalFormatting>
  <conditionalFormatting sqref="D29:L29 M4:N29">
    <cfRule type="cellIs" dxfId="511" priority="30" operator="equal">
      <formula>$M$4</formula>
    </cfRule>
    <cfRule type="cellIs" dxfId="510" priority="31" operator="equal">
      <formula>300</formula>
    </cfRule>
  </conditionalFormatting>
  <conditionalFormatting sqref="O4:O29">
    <cfRule type="cellIs" dxfId="509" priority="28" operator="equal">
      <formula>$O$4</formula>
    </cfRule>
    <cfRule type="cellIs" dxfId="508" priority="29" operator="equal">
      <formula>1660</formula>
    </cfRule>
  </conditionalFormatting>
  <conditionalFormatting sqref="P4:P29">
    <cfRule type="cellIs" dxfId="507" priority="26" operator="equal">
      <formula>$P$4</formula>
    </cfRule>
    <cfRule type="cellIs" dxfId="506" priority="27" operator="equal">
      <formula>6640</formula>
    </cfRule>
  </conditionalFormatting>
  <conditionalFormatting sqref="AT6:AT28">
    <cfRule type="cellIs" dxfId="505" priority="25" operator="lessThan">
      <formula>0</formula>
    </cfRule>
  </conditionalFormatting>
  <conditionalFormatting sqref="AT7:AT18">
    <cfRule type="cellIs" dxfId="504" priority="22" operator="lessThan">
      <formula>0</formula>
    </cfRule>
    <cfRule type="cellIs" dxfId="503" priority="23" operator="lessThan">
      <formula>0</formula>
    </cfRule>
    <cfRule type="cellIs" dxfId="502" priority="24" operator="lessThan">
      <formula>0</formula>
    </cfRule>
  </conditionalFormatting>
  <conditionalFormatting sqref="L28:AA28 K4:K28">
    <cfRule type="cellIs" dxfId="501" priority="21" operator="equal">
      <formula>$K$4</formula>
    </cfRule>
  </conditionalFormatting>
  <conditionalFormatting sqref="D28:D29 D6:D22 D24:D26 D4:AA4">
    <cfRule type="cellIs" dxfId="500" priority="20" operator="equal">
      <formula>$D$4</formula>
    </cfRule>
  </conditionalFormatting>
  <conditionalFormatting sqref="S4:S29">
    <cfRule type="cellIs" dxfId="499" priority="19" operator="equal">
      <formula>$S$4</formula>
    </cfRule>
  </conditionalFormatting>
  <conditionalFormatting sqref="Z4:Z29">
    <cfRule type="cellIs" dxfId="498" priority="18" operator="equal">
      <formula>$Z$4</formula>
    </cfRule>
  </conditionalFormatting>
  <conditionalFormatting sqref="AA4:AA29">
    <cfRule type="cellIs" dxfId="497" priority="17" operator="equal">
      <formula>$AA$4</formula>
    </cfRule>
  </conditionalFormatting>
  <conditionalFormatting sqref="AB4:AB29">
    <cfRule type="cellIs" dxfId="496" priority="16" operator="equal">
      <formula>$AB$4</formula>
    </cfRule>
  </conditionalFormatting>
  <conditionalFormatting sqref="AT7:AT28">
    <cfRule type="cellIs" dxfId="495" priority="13" operator="lessThan">
      <formula>0</formula>
    </cfRule>
    <cfRule type="cellIs" dxfId="494" priority="14" operator="lessThan">
      <formula>0</formula>
    </cfRule>
    <cfRule type="cellIs" dxfId="493" priority="15" operator="lessThan">
      <formula>0</formula>
    </cfRule>
  </conditionalFormatting>
  <conditionalFormatting sqref="D5:AA5">
    <cfRule type="cellIs" dxfId="492" priority="12" operator="greaterThan">
      <formula>0</formula>
    </cfRule>
  </conditionalFormatting>
  <conditionalFormatting sqref="D7:AS7">
    <cfRule type="cellIs" dxfId="491" priority="11" operator="greaterThan">
      <formula>0</formula>
    </cfRule>
  </conditionalFormatting>
  <conditionalFormatting sqref="D9:AS9">
    <cfRule type="cellIs" dxfId="490" priority="10" operator="greaterThan">
      <formula>0</formula>
    </cfRule>
  </conditionalFormatting>
  <conditionalFormatting sqref="D11:AS11">
    <cfRule type="cellIs" dxfId="489" priority="9" operator="greaterThan">
      <formula>0</formula>
    </cfRule>
  </conditionalFormatting>
  <conditionalFormatting sqref="D13:AS13">
    <cfRule type="cellIs" dxfId="488" priority="8" operator="greaterThan">
      <formula>0</formula>
    </cfRule>
  </conditionalFormatting>
  <conditionalFormatting sqref="D15:AS15">
    <cfRule type="cellIs" dxfId="487" priority="7" operator="greaterThan">
      <formula>0</formula>
    </cfRule>
  </conditionalFormatting>
  <conditionalFormatting sqref="D17:AS17">
    <cfRule type="cellIs" dxfId="486" priority="6" operator="greaterThan">
      <formula>0</formula>
    </cfRule>
  </conditionalFormatting>
  <conditionalFormatting sqref="D19:AS19">
    <cfRule type="cellIs" dxfId="485" priority="5" operator="greaterThan">
      <formula>0</formula>
    </cfRule>
  </conditionalFormatting>
  <conditionalFormatting sqref="D21:AS21">
    <cfRule type="cellIs" dxfId="484" priority="4" operator="greaterThan">
      <formula>0</formula>
    </cfRule>
  </conditionalFormatting>
  <conditionalFormatting sqref="D23:AS23">
    <cfRule type="cellIs" dxfId="483" priority="3" operator="greaterThan">
      <formula>0</formula>
    </cfRule>
  </conditionalFormatting>
  <conditionalFormatting sqref="D25:AS25">
    <cfRule type="cellIs" dxfId="482" priority="2" operator="greaterThan">
      <formula>0</formula>
    </cfRule>
  </conditionalFormatting>
  <conditionalFormatting sqref="D27:AS27">
    <cfRule type="cellIs" dxfId="48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85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80" priority="61" stopIfTrue="1" operator="greaterThan">
      <formula>0</formula>
    </cfRule>
  </conditionalFormatting>
  <conditionalFormatting sqref="AQ31">
    <cfRule type="cellIs" dxfId="479" priority="59" operator="greaterThan">
      <formula>$AQ$7:$AQ$18&lt;100</formula>
    </cfRule>
    <cfRule type="cellIs" dxfId="478" priority="60" operator="greaterThan">
      <formula>100</formula>
    </cfRule>
  </conditionalFormatting>
  <conditionalFormatting sqref="D29:J29 Q29:AB29 Q28:AA28 K4:P29">
    <cfRule type="cellIs" dxfId="477" priority="58" operator="equal">
      <formula>212030016606640</formula>
    </cfRule>
  </conditionalFormatting>
  <conditionalFormatting sqref="D29:J29 L29:AB29 L28:AA28 K4:K29">
    <cfRule type="cellIs" dxfId="476" priority="56" operator="equal">
      <formula>$K$4</formula>
    </cfRule>
    <cfRule type="cellIs" dxfId="475" priority="57" operator="equal">
      <formula>2120</formula>
    </cfRule>
  </conditionalFormatting>
  <conditionalFormatting sqref="D29:L29 M4:N29">
    <cfRule type="cellIs" dxfId="474" priority="54" operator="equal">
      <formula>$M$4</formula>
    </cfRule>
    <cfRule type="cellIs" dxfId="473" priority="55" operator="equal">
      <formula>300</formula>
    </cfRule>
  </conditionalFormatting>
  <conditionalFormatting sqref="O4:O29">
    <cfRule type="cellIs" dxfId="472" priority="52" operator="equal">
      <formula>$O$4</formula>
    </cfRule>
    <cfRule type="cellIs" dxfId="471" priority="53" operator="equal">
      <formula>1660</formula>
    </cfRule>
  </conditionalFormatting>
  <conditionalFormatting sqref="P4:P29">
    <cfRule type="cellIs" dxfId="470" priority="50" operator="equal">
      <formula>$P$4</formula>
    </cfRule>
    <cfRule type="cellIs" dxfId="469" priority="51" operator="equal">
      <formula>6640</formula>
    </cfRule>
  </conditionalFormatting>
  <conditionalFormatting sqref="AT6:AT28">
    <cfRule type="cellIs" dxfId="468" priority="49" operator="lessThan">
      <formula>0</formula>
    </cfRule>
  </conditionalFormatting>
  <conditionalFormatting sqref="AT7:AT18">
    <cfRule type="cellIs" dxfId="467" priority="46" operator="lessThan">
      <formula>0</formula>
    </cfRule>
    <cfRule type="cellIs" dxfId="466" priority="47" operator="lessThan">
      <formula>0</formula>
    </cfRule>
    <cfRule type="cellIs" dxfId="465" priority="48" operator="lessThan">
      <formula>0</formula>
    </cfRule>
  </conditionalFormatting>
  <conditionalFormatting sqref="L28:AA28 K4:K28">
    <cfRule type="cellIs" dxfId="464" priority="45" operator="equal">
      <formula>$K$4</formula>
    </cfRule>
  </conditionalFormatting>
  <conditionalFormatting sqref="D28:D29 D6:D22 D24:D26 D4:AB4">
    <cfRule type="cellIs" dxfId="463" priority="44" operator="equal">
      <formula>$D$4</formula>
    </cfRule>
  </conditionalFormatting>
  <conditionalFormatting sqref="S4:S29">
    <cfRule type="cellIs" dxfId="462" priority="43" operator="equal">
      <formula>$S$4</formula>
    </cfRule>
  </conditionalFormatting>
  <conditionalFormatting sqref="Z4:Z29">
    <cfRule type="cellIs" dxfId="461" priority="42" operator="equal">
      <formula>$Z$4</formula>
    </cfRule>
  </conditionalFormatting>
  <conditionalFormatting sqref="AA4:AA29">
    <cfRule type="cellIs" dxfId="460" priority="41" operator="equal">
      <formula>$AA$4</formula>
    </cfRule>
  </conditionalFormatting>
  <conditionalFormatting sqref="AB4:AB29">
    <cfRule type="cellIs" dxfId="459" priority="40" operator="equal">
      <formula>$AB$4</formula>
    </cfRule>
  </conditionalFormatting>
  <conditionalFormatting sqref="AT7:AT28">
    <cfRule type="cellIs" dxfId="458" priority="37" operator="lessThan">
      <formula>0</formula>
    </cfRule>
    <cfRule type="cellIs" dxfId="457" priority="38" operator="lessThan">
      <formula>0</formula>
    </cfRule>
    <cfRule type="cellIs" dxfId="456" priority="39" operator="lessThan">
      <formula>0</formula>
    </cfRule>
  </conditionalFormatting>
  <conditionalFormatting sqref="D5:AA5">
    <cfRule type="cellIs" dxfId="455" priority="36" operator="greaterThan">
      <formula>0</formula>
    </cfRule>
  </conditionalFormatting>
  <conditionalFormatting sqref="AP7:AP27">
    <cfRule type="cellIs" dxfId="454" priority="35" stopIfTrue="1" operator="greaterThan">
      <formula>0</formula>
    </cfRule>
  </conditionalFormatting>
  <conditionalFormatting sqref="D29:J29 Q29:AB29 Q28:AA28 K4:P29">
    <cfRule type="cellIs" dxfId="453" priority="34" operator="equal">
      <formula>212030016606640</formula>
    </cfRule>
  </conditionalFormatting>
  <conditionalFormatting sqref="D29:J29 L29:AB29 L28:AA28 K4:K29">
    <cfRule type="cellIs" dxfId="452" priority="32" operator="equal">
      <formula>$K$4</formula>
    </cfRule>
    <cfRule type="cellIs" dxfId="451" priority="33" operator="equal">
      <formula>2120</formula>
    </cfRule>
  </conditionalFormatting>
  <conditionalFormatting sqref="D29:L29 M4:N29">
    <cfRule type="cellIs" dxfId="450" priority="30" operator="equal">
      <formula>$M$4</formula>
    </cfRule>
    <cfRule type="cellIs" dxfId="449" priority="31" operator="equal">
      <formula>300</formula>
    </cfRule>
  </conditionalFormatting>
  <conditionalFormatting sqref="O4:O29">
    <cfRule type="cellIs" dxfId="448" priority="28" operator="equal">
      <formula>$O$4</formula>
    </cfRule>
    <cfRule type="cellIs" dxfId="447" priority="29" operator="equal">
      <formula>1660</formula>
    </cfRule>
  </conditionalFormatting>
  <conditionalFormatting sqref="P4:P29">
    <cfRule type="cellIs" dxfId="446" priority="26" operator="equal">
      <formula>$P$4</formula>
    </cfRule>
    <cfRule type="cellIs" dxfId="445" priority="27" operator="equal">
      <formula>6640</formula>
    </cfRule>
  </conditionalFormatting>
  <conditionalFormatting sqref="AT6:AT28">
    <cfRule type="cellIs" dxfId="444" priority="25" operator="lessThan">
      <formula>0</formula>
    </cfRule>
  </conditionalFormatting>
  <conditionalFormatting sqref="AT7:AT18">
    <cfRule type="cellIs" dxfId="443" priority="22" operator="lessThan">
      <formula>0</formula>
    </cfRule>
    <cfRule type="cellIs" dxfId="442" priority="23" operator="lessThan">
      <formula>0</formula>
    </cfRule>
    <cfRule type="cellIs" dxfId="441" priority="24" operator="lessThan">
      <formula>0</formula>
    </cfRule>
  </conditionalFormatting>
  <conditionalFormatting sqref="L28:AA28 K4:K28">
    <cfRule type="cellIs" dxfId="440" priority="21" operator="equal">
      <formula>$K$4</formula>
    </cfRule>
  </conditionalFormatting>
  <conditionalFormatting sqref="D28:D29 D6:D22 D24:D26 D4:AA4">
    <cfRule type="cellIs" dxfId="439" priority="20" operator="equal">
      <formula>$D$4</formula>
    </cfRule>
  </conditionalFormatting>
  <conditionalFormatting sqref="S4:S29">
    <cfRule type="cellIs" dxfId="438" priority="19" operator="equal">
      <formula>$S$4</formula>
    </cfRule>
  </conditionalFormatting>
  <conditionalFormatting sqref="Z4:Z29">
    <cfRule type="cellIs" dxfId="437" priority="18" operator="equal">
      <formula>$Z$4</formula>
    </cfRule>
  </conditionalFormatting>
  <conditionalFormatting sqref="AA4:AA29">
    <cfRule type="cellIs" dxfId="436" priority="17" operator="equal">
      <formula>$AA$4</formula>
    </cfRule>
  </conditionalFormatting>
  <conditionalFormatting sqref="AB4:AB29">
    <cfRule type="cellIs" dxfId="435" priority="16" operator="equal">
      <formula>$AB$4</formula>
    </cfRule>
  </conditionalFormatting>
  <conditionalFormatting sqref="AT7:AT28">
    <cfRule type="cellIs" dxfId="434" priority="13" operator="lessThan">
      <formula>0</formula>
    </cfRule>
    <cfRule type="cellIs" dxfId="433" priority="14" operator="lessThan">
      <formula>0</formula>
    </cfRule>
    <cfRule type="cellIs" dxfId="432" priority="15" operator="lessThan">
      <formula>0</formula>
    </cfRule>
  </conditionalFormatting>
  <conditionalFormatting sqref="D5:AA5">
    <cfRule type="cellIs" dxfId="431" priority="12" operator="greaterThan">
      <formula>0</formula>
    </cfRule>
  </conditionalFormatting>
  <conditionalFormatting sqref="D7:AS7">
    <cfRule type="cellIs" dxfId="430" priority="11" operator="greaterThan">
      <formula>0</formula>
    </cfRule>
  </conditionalFormatting>
  <conditionalFormatting sqref="D9:AS9">
    <cfRule type="cellIs" dxfId="429" priority="10" operator="greaterThan">
      <formula>0</formula>
    </cfRule>
  </conditionalFormatting>
  <conditionalFormatting sqref="D11:AS11">
    <cfRule type="cellIs" dxfId="428" priority="9" operator="greaterThan">
      <formula>0</formula>
    </cfRule>
  </conditionalFormatting>
  <conditionalFormatting sqref="D13:AS13">
    <cfRule type="cellIs" dxfId="427" priority="8" operator="greaterThan">
      <formula>0</formula>
    </cfRule>
  </conditionalFormatting>
  <conditionalFormatting sqref="D15:AS15">
    <cfRule type="cellIs" dxfId="426" priority="7" operator="greaterThan">
      <formula>0</formula>
    </cfRule>
  </conditionalFormatting>
  <conditionalFormatting sqref="D17:AS17">
    <cfRule type="cellIs" dxfId="425" priority="6" operator="greaterThan">
      <formula>0</formula>
    </cfRule>
  </conditionalFormatting>
  <conditionalFormatting sqref="D19:AS19">
    <cfRule type="cellIs" dxfId="424" priority="5" operator="greaterThan">
      <formula>0</formula>
    </cfRule>
  </conditionalFormatting>
  <conditionalFormatting sqref="D21:AS21">
    <cfRule type="cellIs" dxfId="423" priority="4" operator="greaterThan">
      <formula>0</formula>
    </cfRule>
  </conditionalFormatting>
  <conditionalFormatting sqref="D23:AS23">
    <cfRule type="cellIs" dxfId="422" priority="3" operator="greaterThan">
      <formula>0</formula>
    </cfRule>
  </conditionalFormatting>
  <conditionalFormatting sqref="D25:AS25">
    <cfRule type="cellIs" dxfId="421" priority="2" operator="greaterThan">
      <formula>0</formula>
    </cfRule>
  </conditionalFormatting>
  <conditionalFormatting sqref="D27:AS27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5" sqref="P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0" sqref="P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51" t="s">
        <v>69</v>
      </c>
      <c r="B28" s="252"/>
      <c r="C28" s="252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53" t="s">
        <v>70</v>
      </c>
      <c r="B29" s="254"/>
      <c r="C29" s="255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26" sqref="D2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13909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13324.764999999999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218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409488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396937.75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Z32" sqref="Z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90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1625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1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5" priority="26" stopIfTrue="1" operator="greaterThan">
      <formula>0</formula>
    </cfRule>
  </conditionalFormatting>
  <conditionalFormatting sqref="AQ31">
    <cfRule type="cellIs" dxfId="804" priority="24" operator="greaterThan">
      <formula>$AQ$7:$AQ$18&lt;100</formula>
    </cfRule>
    <cfRule type="cellIs" dxfId="803" priority="25" operator="greaterThan">
      <formula>100</formula>
    </cfRule>
  </conditionalFormatting>
  <conditionalFormatting sqref="D29:J29 Q29:AB29 Q28:AA28 K4:P29">
    <cfRule type="cellIs" dxfId="802" priority="23" operator="equal">
      <formula>212030016606640</formula>
    </cfRule>
  </conditionalFormatting>
  <conditionalFormatting sqref="D29:J29 L29:AB29 L28:AA28 K4:K29">
    <cfRule type="cellIs" dxfId="801" priority="21" operator="equal">
      <formula>$K$4</formula>
    </cfRule>
    <cfRule type="cellIs" dxfId="800" priority="22" operator="equal">
      <formula>2120</formula>
    </cfRule>
  </conditionalFormatting>
  <conditionalFormatting sqref="D29:L29 M4:N29">
    <cfRule type="cellIs" dxfId="799" priority="19" operator="equal">
      <formula>$M$4</formula>
    </cfRule>
    <cfRule type="cellIs" dxfId="798" priority="20" operator="equal">
      <formula>300</formula>
    </cfRule>
  </conditionalFormatting>
  <conditionalFormatting sqref="O4:O29">
    <cfRule type="cellIs" dxfId="797" priority="17" operator="equal">
      <formula>$O$4</formula>
    </cfRule>
    <cfRule type="cellIs" dxfId="796" priority="18" operator="equal">
      <formula>1660</formula>
    </cfRule>
  </conditionalFormatting>
  <conditionalFormatting sqref="P4:P29">
    <cfRule type="cellIs" dxfId="795" priority="15" operator="equal">
      <formula>$P$4</formula>
    </cfRule>
    <cfRule type="cellIs" dxfId="794" priority="16" operator="equal">
      <formula>6640</formula>
    </cfRule>
  </conditionalFormatting>
  <conditionalFormatting sqref="AT6:AT28">
    <cfRule type="cellIs" dxfId="793" priority="14" operator="lessThan">
      <formula>0</formula>
    </cfRule>
  </conditionalFormatting>
  <conditionalFormatting sqref="AT7:AT18">
    <cfRule type="cellIs" dxfId="792" priority="11" operator="lessThan">
      <formula>0</formula>
    </cfRule>
    <cfRule type="cellIs" dxfId="791" priority="12" operator="lessThan">
      <formula>0</formula>
    </cfRule>
    <cfRule type="cellIs" dxfId="790" priority="13" operator="lessThan">
      <formula>0</formula>
    </cfRule>
  </conditionalFormatting>
  <conditionalFormatting sqref="L28:AA28 K4:K28">
    <cfRule type="cellIs" dxfId="789" priority="10" operator="equal">
      <formula>$K$4</formula>
    </cfRule>
  </conditionalFormatting>
  <conditionalFormatting sqref="D6:D29 D4:AA4">
    <cfRule type="cellIs" dxfId="788" priority="9" operator="equal">
      <formula>$D$4</formula>
    </cfRule>
  </conditionalFormatting>
  <conditionalFormatting sqref="S4:S29">
    <cfRule type="cellIs" dxfId="787" priority="8" operator="equal">
      <formula>$S$4</formula>
    </cfRule>
  </conditionalFormatting>
  <conditionalFormatting sqref="Z4:Z29">
    <cfRule type="cellIs" dxfId="786" priority="7" operator="equal">
      <formula>$Z$4</formula>
    </cfRule>
  </conditionalFormatting>
  <conditionalFormatting sqref="AA4:AA29">
    <cfRule type="cellIs" dxfId="785" priority="6" operator="equal">
      <formula>$AA$4</formula>
    </cfRule>
  </conditionalFormatting>
  <conditionalFormatting sqref="AB4:AB29">
    <cfRule type="cellIs" dxfId="784" priority="5" operator="equal">
      <formula>$AB$4</formula>
    </cfRule>
  </conditionalFormatting>
  <conditionalFormatting sqref="AT7:AT28">
    <cfRule type="cellIs" dxfId="783" priority="2" operator="lessThan">
      <formula>0</formula>
    </cfRule>
    <cfRule type="cellIs" dxfId="782" priority="3" operator="lessThan">
      <formula>0</formula>
    </cfRule>
    <cfRule type="cellIs" dxfId="781" priority="4" operator="lessThan">
      <formula>0</formula>
    </cfRule>
  </conditionalFormatting>
  <conditionalFormatting sqref="D5:AA5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18" sqref="AA1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91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1625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S32" sqref="AS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</row>
    <row r="4" spans="1:56">
      <c r="A4" s="248" t="s">
        <v>1</v>
      </c>
      <c r="B4" s="248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8186</v>
      </c>
      <c r="E7" s="37"/>
      <c r="F7" s="36"/>
      <c r="G7" s="37"/>
      <c r="H7" s="37"/>
      <c r="I7" s="37"/>
      <c r="J7" s="37"/>
      <c r="K7" s="37"/>
      <c r="L7" s="37"/>
      <c r="M7" s="37">
        <v>100</v>
      </c>
      <c r="N7" s="37"/>
      <c r="O7" s="37"/>
      <c r="P7" s="37">
        <v>300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11886</v>
      </c>
      <c r="AD7" s="35">
        <f t="shared" ref="AD7:AD27" si="0">D7*1</f>
        <v>8186</v>
      </c>
      <c r="AE7" s="52">
        <f t="shared" ref="AE7:AE27" si="1">D7*2.75%</f>
        <v>225.11500000000001</v>
      </c>
      <c r="AF7" s="52">
        <f t="shared" ref="AF7:AF27" si="2">AD7*0.95%</f>
        <v>77.766999999999996</v>
      </c>
      <c r="AG7" s="52">
        <f>SUM(E7*999+F7*499+G7*75+H7*50+I7*30+K7*20+L7*19+M7*10+P7*9+N7*10+J7*29+R7*4+Q7*5+O7*9)*2.8%</f>
        <v>103.6</v>
      </c>
      <c r="AH7" s="52">
        <f t="shared" ref="AH7:AH27" si="3">SUM(E7*999+F7*499+G7*75+H7*50+I7*30+J7*29+K7*20+L7*19+M7*10+N7*10+O7*9+P7*9+Q7*5+R7*4)*0.95%</f>
        <v>35.15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236.11500000000001</v>
      </c>
      <c r="AP7" s="53"/>
      <c r="AQ7" s="53">
        <v>78</v>
      </c>
      <c r="AR7" s="198">
        <f>AC7-AE7-AG7-AJ7-AK7-AL7-AM7-AN7-AP7-AQ7</f>
        <v>11479.285</v>
      </c>
      <c r="AS7" s="161">
        <f t="shared" ref="AS7:AS19" si="4">AF7+AH7+AI7</f>
        <v>112.917</v>
      </c>
      <c r="AT7" s="163">
        <f t="shared" ref="AT7:AT19" si="5">AS7-AQ7-AN7</f>
        <v>34.917000000000002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1234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2224</v>
      </c>
      <c r="AD8" s="35">
        <f t="shared" si="0"/>
        <v>1234</v>
      </c>
      <c r="AE8" s="52">
        <f t="shared" si="1"/>
        <v>33.935000000000002</v>
      </c>
      <c r="AF8" s="52">
        <f t="shared" si="2"/>
        <v>11.722999999999999</v>
      </c>
      <c r="AG8" s="52">
        <f t="shared" ref="AG8:AG27" si="7">SUM(E8*999+F8*499+G8*75+H8*50+I8*30+K8*20+L8*19+M8*10+P8*9+N8*10+J8*29+R8*4+Q8*5+O8*9)*2.75%</f>
        <v>27.225000000000001</v>
      </c>
      <c r="AH8" s="52">
        <f t="shared" si="3"/>
        <v>9.4049999999999994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36.96</v>
      </c>
      <c r="AP8" s="53"/>
      <c r="AQ8" s="53">
        <v>13</v>
      </c>
      <c r="AR8" s="198">
        <f>AC8-AE8-AG8-AJ8-AK8-AL8-AM8-AN8-AP8-AQ8</f>
        <v>2149.84</v>
      </c>
      <c r="AS8" s="161">
        <f t="shared" si="4"/>
        <v>21.128</v>
      </c>
      <c r="AT8" s="163">
        <f t="shared" si="5"/>
        <v>8.1280000000000001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11010</v>
      </c>
      <c r="E9" s="51"/>
      <c r="F9" s="50"/>
      <c r="G9" s="51"/>
      <c r="H9" s="51"/>
      <c r="I9" s="51"/>
      <c r="J9" s="51"/>
      <c r="K9" s="51">
        <v>30</v>
      </c>
      <c r="L9" s="51"/>
      <c r="M9" s="51">
        <v>20</v>
      </c>
      <c r="N9" s="51"/>
      <c r="O9" s="51"/>
      <c r="P9" s="51">
        <v>80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>
        <v>3</v>
      </c>
      <c r="AB9" s="147"/>
      <c r="AC9" s="160">
        <f t="shared" si="6"/>
        <v>13076</v>
      </c>
      <c r="AD9" s="35">
        <f t="shared" si="0"/>
        <v>11010</v>
      </c>
      <c r="AE9" s="52">
        <f t="shared" si="1"/>
        <v>302.77499999999998</v>
      </c>
      <c r="AF9" s="52">
        <f t="shared" si="2"/>
        <v>104.595</v>
      </c>
      <c r="AG9" s="52">
        <f t="shared" si="7"/>
        <v>41.8</v>
      </c>
      <c r="AH9" s="52">
        <f t="shared" si="3"/>
        <v>14.44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306.35000000000002</v>
      </c>
      <c r="AP9" s="53"/>
      <c r="AQ9" s="53">
        <v>111</v>
      </c>
      <c r="AR9" s="198">
        <f t="shared" ref="AR9:AR27" si="10">AC9-AE9-AG9-AJ9-AK9-AL9-AM9-AN9-AP9-AQ9</f>
        <v>12620.425000000001</v>
      </c>
      <c r="AS9" s="161">
        <f t="shared" si="4"/>
        <v>119.035</v>
      </c>
      <c r="AT9" s="163">
        <f t="shared" si="5"/>
        <v>8.0349999999999966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3038</v>
      </c>
      <c r="E10" s="51"/>
      <c r="F10" s="50"/>
      <c r="G10" s="51"/>
      <c r="H10" s="51"/>
      <c r="I10" s="51"/>
      <c r="J10" s="51"/>
      <c r="K10" s="51"/>
      <c r="L10" s="51"/>
      <c r="M10" s="51">
        <v>100</v>
      </c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4038</v>
      </c>
      <c r="AD10" s="35">
        <f>D10*1</f>
        <v>3038</v>
      </c>
      <c r="AE10" s="52">
        <f>D10*2.75%</f>
        <v>83.545000000000002</v>
      </c>
      <c r="AF10" s="52">
        <f>AD10*0.95%</f>
        <v>28.861000000000001</v>
      </c>
      <c r="AG10" s="52">
        <f t="shared" si="7"/>
        <v>27.5</v>
      </c>
      <c r="AH10" s="52">
        <f t="shared" si="3"/>
        <v>9.5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86.295000000000002</v>
      </c>
      <c r="AP10" s="53"/>
      <c r="AQ10" s="53">
        <v>27</v>
      </c>
      <c r="AR10" s="198">
        <f t="shared" si="10"/>
        <v>3899.9549999999999</v>
      </c>
      <c r="AS10" s="161">
        <f>AF10+AH10+AI10</f>
        <v>38.361000000000004</v>
      </c>
      <c r="AT10" s="163">
        <f>AS10-AQ10-AN10</f>
        <v>11.361000000000004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4016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4016</v>
      </c>
      <c r="AD11" s="35">
        <f t="shared" si="0"/>
        <v>4016</v>
      </c>
      <c r="AE11" s="52">
        <f t="shared" si="1"/>
        <v>110.44</v>
      </c>
      <c r="AF11" s="52">
        <f t="shared" si="2"/>
        <v>38.152000000000001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110.44</v>
      </c>
      <c r="AP11" s="53"/>
      <c r="AQ11" s="53">
        <v>30</v>
      </c>
      <c r="AR11" s="198">
        <f t="shared" si="10"/>
        <v>3875.56</v>
      </c>
      <c r="AS11" s="161">
        <f t="shared" si="4"/>
        <v>38.152000000000001</v>
      </c>
      <c r="AT11" s="163">
        <f t="shared" si="5"/>
        <v>8.152000000000001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3429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3429</v>
      </c>
      <c r="AD12" s="35">
        <f>D12*1</f>
        <v>3429</v>
      </c>
      <c r="AE12" s="52">
        <f>D12*2.75%</f>
        <v>94.297499999999999</v>
      </c>
      <c r="AF12" s="52">
        <f>AD12*0.95%</f>
        <v>32.575499999999998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94.297499999999999</v>
      </c>
      <c r="AP12" s="53"/>
      <c r="AQ12" s="53">
        <v>15</v>
      </c>
      <c r="AR12" s="198">
        <f t="shared" si="10"/>
        <v>3319.7024999999999</v>
      </c>
      <c r="AS12" s="161">
        <f>AF12+AH12+AI12</f>
        <v>32.575499999999998</v>
      </c>
      <c r="AT12" s="163">
        <f>AS12-AQ12-AN12</f>
        <v>17.575499999999998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4592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4592</v>
      </c>
      <c r="AD13" s="35">
        <f t="shared" si="0"/>
        <v>4592</v>
      </c>
      <c r="AE13" s="52">
        <f t="shared" si="1"/>
        <v>126.28</v>
      </c>
      <c r="AF13" s="52">
        <f t="shared" si="2"/>
        <v>43.624000000000002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126.28</v>
      </c>
      <c r="AP13" s="53"/>
      <c r="AQ13" s="53">
        <v>41</v>
      </c>
      <c r="AR13" s="198">
        <f t="shared" si="10"/>
        <v>4424.72</v>
      </c>
      <c r="AS13" s="161">
        <f t="shared" si="4"/>
        <v>43.624000000000002</v>
      </c>
      <c r="AT13" s="163">
        <f>AS13-AQ13-AN13</f>
        <v>2.6240000000000023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8074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3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8620</v>
      </c>
      <c r="AD14" s="35">
        <f t="shared" si="0"/>
        <v>8074</v>
      </c>
      <c r="AE14" s="52">
        <f t="shared" si="1"/>
        <v>222.035</v>
      </c>
      <c r="AF14" s="52">
        <f t="shared" si="2"/>
        <v>76.703000000000003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222.035</v>
      </c>
      <c r="AP14" s="53"/>
      <c r="AQ14" s="53">
        <v>73</v>
      </c>
      <c r="AR14" s="198">
        <f>AC14-AE14-AG14-AJ14-AK14-AL14-AM14-AN14-AP14-AQ14</f>
        <v>8324.9650000000001</v>
      </c>
      <c r="AS14" s="161">
        <f t="shared" si="4"/>
        <v>76.703000000000003</v>
      </c>
      <c r="AT14" s="164">
        <f t="shared" si="5"/>
        <v>3.703000000000003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8634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8634</v>
      </c>
      <c r="AD15" s="35">
        <f t="shared" si="0"/>
        <v>8634</v>
      </c>
      <c r="AE15" s="52">
        <f t="shared" si="1"/>
        <v>237.435</v>
      </c>
      <c r="AF15" s="52">
        <f t="shared" si="2"/>
        <v>82.022999999999996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237.435</v>
      </c>
      <c r="AP15" s="53"/>
      <c r="AQ15" s="53">
        <v>80</v>
      </c>
      <c r="AR15" s="198">
        <f t="shared" si="10"/>
        <v>8316.5650000000005</v>
      </c>
      <c r="AS15" s="161">
        <f>AF15+AH15+AI15</f>
        <v>82.022999999999996</v>
      </c>
      <c r="AT15" s="163">
        <f>AS15-AQ15-AN15</f>
        <v>2.0229999999999961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11967</v>
      </c>
      <c r="E16" s="51"/>
      <c r="F16" s="50"/>
      <c r="G16" s="51"/>
      <c r="H16" s="51"/>
      <c r="I16" s="51"/>
      <c r="J16" s="51"/>
      <c r="K16" s="51"/>
      <c r="L16" s="51"/>
      <c r="M16" s="51">
        <v>60</v>
      </c>
      <c r="N16" s="51"/>
      <c r="O16" s="51"/>
      <c r="P16" s="51">
        <v>40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>
        <v>5</v>
      </c>
      <c r="AA16" s="35">
        <v>5</v>
      </c>
      <c r="AB16" s="147"/>
      <c r="AC16" s="160">
        <f t="shared" si="6"/>
        <v>18612</v>
      </c>
      <c r="AD16" s="35">
        <f t="shared" si="0"/>
        <v>11967</v>
      </c>
      <c r="AE16" s="52">
        <f t="shared" si="1"/>
        <v>329.09250000000003</v>
      </c>
      <c r="AF16" s="52">
        <f t="shared" si="2"/>
        <v>113.6865</v>
      </c>
      <c r="AG16" s="52">
        <f t="shared" si="7"/>
        <v>26.4</v>
      </c>
      <c r="AH16" s="52">
        <f t="shared" si="3"/>
        <v>9.1199999999999992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331.84250000000003</v>
      </c>
      <c r="AP16" s="53"/>
      <c r="AQ16" s="53">
        <v>428</v>
      </c>
      <c r="AR16" s="198">
        <f>AC16-AE16-AG16-AJ16-AK16-AL16-AM16-AN16-AP16-AQ16</f>
        <v>17828.5075</v>
      </c>
      <c r="AS16" s="161">
        <f t="shared" si="4"/>
        <v>122.8065</v>
      </c>
      <c r="AT16" s="163">
        <f t="shared" si="5"/>
        <v>-305.19349999999997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4934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>
        <v>50</v>
      </c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7294</v>
      </c>
      <c r="AD17" s="35">
        <f>D17*1</f>
        <v>4934</v>
      </c>
      <c r="AE17" s="52">
        <f>D17*2.75%</f>
        <v>135.685</v>
      </c>
      <c r="AF17" s="52">
        <f>AD17*0.95%</f>
        <v>46.872999999999998</v>
      </c>
      <c r="AG17" s="52">
        <f t="shared" si="7"/>
        <v>39.875</v>
      </c>
      <c r="AH17" s="52">
        <f t="shared" si="3"/>
        <v>13.775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139.81</v>
      </c>
      <c r="AP17" s="53"/>
      <c r="AQ17" s="53">
        <v>60</v>
      </c>
      <c r="AR17" s="198">
        <f>AC17-AE17-AG17-AJ17-AK17-AL17-AM17-AN17-AP17-AQ17</f>
        <v>7058.44</v>
      </c>
      <c r="AS17" s="161">
        <f>AF17+AH17+AI17</f>
        <v>60.647999999999996</v>
      </c>
      <c r="AT17" s="163">
        <f>AS17-AQ17-AN17</f>
        <v>0.64799999999999613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10723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10823</v>
      </c>
      <c r="AD18" s="35">
        <f>D18*1</f>
        <v>10723</v>
      </c>
      <c r="AE18" s="52">
        <f>D18*2.75%</f>
        <v>294.88249999999999</v>
      </c>
      <c r="AF18" s="52">
        <f>AD18*0.95%</f>
        <v>101.8685</v>
      </c>
      <c r="AG18" s="52">
        <f t="shared" si="7"/>
        <v>2.75</v>
      </c>
      <c r="AH18" s="52">
        <f t="shared" si="3"/>
        <v>0.95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295.15750000000003</v>
      </c>
      <c r="AP18" s="53"/>
      <c r="AQ18" s="53">
        <v>150</v>
      </c>
      <c r="AR18" s="198">
        <f t="shared" si="10"/>
        <v>10375.3675</v>
      </c>
      <c r="AS18" s="161">
        <f>AF18+AH18+AI18</f>
        <v>102.8185</v>
      </c>
      <c r="AT18" s="163">
        <f>AS18-AQ18-AN18</f>
        <v>-47.1815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9766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9766</v>
      </c>
      <c r="AD19" s="35">
        <f t="shared" si="0"/>
        <v>9766</v>
      </c>
      <c r="AE19" s="52">
        <f t="shared" si="1"/>
        <v>268.565</v>
      </c>
      <c r="AF19" s="52">
        <f t="shared" si="2"/>
        <v>92.777000000000001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268.565</v>
      </c>
      <c r="AP19" s="53"/>
      <c r="AQ19" s="53">
        <v>157</v>
      </c>
      <c r="AR19" s="223">
        <f>AC19-AE19-AG19-AJ19-AK19-AL19-AM19-AN19-AP19-AQ19</f>
        <v>9340.4349999999995</v>
      </c>
      <c r="AS19" s="161">
        <f t="shared" si="4"/>
        <v>92.777000000000001</v>
      </c>
      <c r="AT19" s="161">
        <f t="shared" si="5"/>
        <v>-64.222999999999999</v>
      </c>
      <c r="AU19" s="6"/>
      <c r="AV19" s="22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3904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3904</v>
      </c>
      <c r="AD20" s="35">
        <f t="shared" si="0"/>
        <v>3904</v>
      </c>
      <c r="AE20" s="52">
        <f t="shared" si="1"/>
        <v>107.36</v>
      </c>
      <c r="AF20" s="52">
        <f t="shared" si="2"/>
        <v>37.088000000000001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107.36</v>
      </c>
      <c r="AP20" s="53"/>
      <c r="AQ20" s="53">
        <v>37</v>
      </c>
      <c r="AR20" s="223">
        <f>AC20-AE20-AG20-AJ20-AK20-AL20-AM20-AN20-AP20-AQ20</f>
        <v>3759.64</v>
      </c>
      <c r="AS20" s="161">
        <f>AF20+AH20+AI20</f>
        <v>37.088000000000001</v>
      </c>
      <c r="AT20" s="161">
        <f>AS20-AQ20-AN20</f>
        <v>8.8000000000000966E-2</v>
      </c>
      <c r="AU20" s="6"/>
      <c r="AV20" s="22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2128</v>
      </c>
      <c r="E21" s="51"/>
      <c r="F21" s="50"/>
      <c r="G21" s="51"/>
      <c r="H21" s="51"/>
      <c r="I21" s="51"/>
      <c r="J21" s="51"/>
      <c r="K21" s="51"/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2328</v>
      </c>
      <c r="AD21" s="35">
        <f t="shared" si="0"/>
        <v>2128</v>
      </c>
      <c r="AE21" s="52">
        <f t="shared" si="1"/>
        <v>58.52</v>
      </c>
      <c r="AF21" s="52">
        <f t="shared" si="2"/>
        <v>20.216000000000001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59.07</v>
      </c>
      <c r="AP21" s="53"/>
      <c r="AQ21" s="53">
        <v>19</v>
      </c>
      <c r="AR21" s="198">
        <f t="shared" si="10"/>
        <v>2244.98</v>
      </c>
      <c r="AS21" s="161">
        <f t="shared" ref="AS21:AS27" si="11">AF21+AH21+AI21</f>
        <v>22.116</v>
      </c>
      <c r="AT21" s="161">
        <f t="shared" ref="AT21:AT27" si="12">AS21-AQ21-AN21</f>
        <v>3.1159999999999997</v>
      </c>
      <c r="AU21" s="6"/>
      <c r="AV21" s="22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3084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3084</v>
      </c>
      <c r="AD22" s="35">
        <f t="shared" si="0"/>
        <v>3084</v>
      </c>
      <c r="AE22" s="52">
        <f t="shared" si="1"/>
        <v>84.81</v>
      </c>
      <c r="AF22" s="52">
        <f t="shared" si="2"/>
        <v>29.297999999999998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84.81</v>
      </c>
      <c r="AP22" s="53"/>
      <c r="AQ22" s="53"/>
      <c r="AR22" s="198">
        <f>AC22-AE22-AG22-AJ22-AK22-AL22-AM22-AN22-AP22-AQ22</f>
        <v>2999.19</v>
      </c>
      <c r="AS22" s="161">
        <f>AF22+AH22+AI22</f>
        <v>29.297999999999998</v>
      </c>
      <c r="AT22" s="161">
        <f>AS22-AQ22-AN22</f>
        <v>29.297999999999998</v>
      </c>
      <c r="AU22" s="6"/>
      <c r="AV22" s="22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3509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3509</v>
      </c>
      <c r="AD23" s="35">
        <f t="shared" si="0"/>
        <v>3509</v>
      </c>
      <c r="AE23" s="52">
        <f t="shared" si="1"/>
        <v>96.497500000000002</v>
      </c>
      <c r="AF23" s="52">
        <f t="shared" si="2"/>
        <v>33.335499999999996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96.497500000000002</v>
      </c>
      <c r="AP23" s="53"/>
      <c r="AQ23" s="53">
        <v>30</v>
      </c>
      <c r="AR23" s="198">
        <f>AC23-AE23-AG23-AJ23-AK23-AL23-AM23-AN23-AP23-AQ23</f>
        <v>3382.5025000000001</v>
      </c>
      <c r="AS23" s="161">
        <f t="shared" si="11"/>
        <v>33.335499999999996</v>
      </c>
      <c r="AT23" s="161">
        <f t="shared" si="12"/>
        <v>3.3354999999999961</v>
      </c>
      <c r="AU23" s="6"/>
      <c r="AV23" s="22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4112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4112</v>
      </c>
      <c r="AD24" s="35">
        <f t="shared" si="0"/>
        <v>4112</v>
      </c>
      <c r="AE24" s="52">
        <f t="shared" si="1"/>
        <v>113.08</v>
      </c>
      <c r="AF24" s="52">
        <f t="shared" si="2"/>
        <v>39.064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113.08</v>
      </c>
      <c r="AP24" s="53"/>
      <c r="AQ24" s="53"/>
      <c r="AR24" s="198">
        <f t="shared" si="10"/>
        <v>3998.92</v>
      </c>
      <c r="AS24" s="161">
        <f t="shared" si="11"/>
        <v>39.064</v>
      </c>
      <c r="AT24" s="161">
        <f t="shared" si="12"/>
        <v>39.064</v>
      </c>
      <c r="AU24" s="6"/>
      <c r="AV24" s="22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3291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3291</v>
      </c>
      <c r="AD25" s="35">
        <f t="shared" si="0"/>
        <v>3291</v>
      </c>
      <c r="AE25" s="52">
        <f t="shared" si="1"/>
        <v>90.502499999999998</v>
      </c>
      <c r="AF25" s="52">
        <f t="shared" si="2"/>
        <v>31.264499999999998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90.502499999999998</v>
      </c>
      <c r="AP25" s="53"/>
      <c r="AQ25" s="53">
        <v>30</v>
      </c>
      <c r="AR25" s="198">
        <f t="shared" si="10"/>
        <v>3170.4974999999999</v>
      </c>
      <c r="AS25" s="161">
        <f t="shared" si="11"/>
        <v>31.264499999999998</v>
      </c>
      <c r="AT25" s="161">
        <f t="shared" si="12"/>
        <v>1.2644999999999982</v>
      </c>
      <c r="AU25" s="6"/>
      <c r="AV25" s="22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3205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50</v>
      </c>
      <c r="Q26" s="35"/>
      <c r="R26" s="35"/>
      <c r="S26" s="35">
        <v>3</v>
      </c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4728</v>
      </c>
      <c r="AD26" s="35">
        <f t="shared" si="0"/>
        <v>3205</v>
      </c>
      <c r="AE26" s="52">
        <f t="shared" si="1"/>
        <v>88.137500000000003</v>
      </c>
      <c r="AF26" s="52">
        <f t="shared" si="2"/>
        <v>30.447499999999998</v>
      </c>
      <c r="AG26" s="52">
        <f t="shared" si="7"/>
        <v>26.125</v>
      </c>
      <c r="AH26" s="52">
        <f t="shared" si="3"/>
        <v>9.0250000000000004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90.887500000000003</v>
      </c>
      <c r="AP26" s="53"/>
      <c r="AQ26" s="53">
        <v>34</v>
      </c>
      <c r="AR26" s="198">
        <f t="shared" si="10"/>
        <v>4579.7375000000002</v>
      </c>
      <c r="AS26" s="161">
        <f t="shared" si="11"/>
        <v>39.472499999999997</v>
      </c>
      <c r="AT26" s="161">
        <f t="shared" si="12"/>
        <v>5.4724999999999966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6784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6784</v>
      </c>
      <c r="AD27" s="35">
        <f t="shared" si="0"/>
        <v>6784</v>
      </c>
      <c r="AE27" s="52">
        <f t="shared" si="1"/>
        <v>186.56</v>
      </c>
      <c r="AF27" s="52">
        <f t="shared" si="2"/>
        <v>64.447999999999993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186.56</v>
      </c>
      <c r="AP27" s="53"/>
      <c r="AQ27" s="53">
        <v>100</v>
      </c>
      <c r="AR27" s="198">
        <f t="shared" si="10"/>
        <v>6497.44</v>
      </c>
      <c r="AS27" s="161">
        <f t="shared" si="11"/>
        <v>64.447999999999993</v>
      </c>
      <c r="AT27" s="161">
        <f t="shared" si="12"/>
        <v>-35.552000000000007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226">
        <f t="shared" ref="D28:K28" si="13">SUM(D7:D27)</f>
        <v>119620</v>
      </c>
      <c r="E28" s="226">
        <f t="shared" si="13"/>
        <v>0</v>
      </c>
      <c r="F28" s="226">
        <f t="shared" si="13"/>
        <v>0</v>
      </c>
      <c r="G28" s="226">
        <f t="shared" si="13"/>
        <v>0</v>
      </c>
      <c r="H28" s="226">
        <f t="shared" si="13"/>
        <v>0</v>
      </c>
      <c r="I28" s="226">
        <f t="shared" si="13"/>
        <v>0</v>
      </c>
      <c r="J28" s="226">
        <f t="shared" si="13"/>
        <v>0</v>
      </c>
      <c r="K28" s="226">
        <f t="shared" si="13"/>
        <v>30</v>
      </c>
      <c r="L28" s="226">
        <f t="shared" ref="L28:AT28" si="14">SUM(L7:L27)</f>
        <v>0</v>
      </c>
      <c r="M28" s="226">
        <f t="shared" si="14"/>
        <v>460</v>
      </c>
      <c r="N28" s="226">
        <f t="shared" si="14"/>
        <v>0</v>
      </c>
      <c r="O28" s="226">
        <f t="shared" si="14"/>
        <v>50</v>
      </c>
      <c r="P28" s="226">
        <f t="shared" si="14"/>
        <v>580</v>
      </c>
      <c r="Q28" s="226">
        <f t="shared" si="14"/>
        <v>0</v>
      </c>
      <c r="R28" s="226">
        <f t="shared" si="14"/>
        <v>0</v>
      </c>
      <c r="S28" s="226">
        <f t="shared" si="14"/>
        <v>23</v>
      </c>
      <c r="T28" s="226">
        <f t="shared" si="14"/>
        <v>0</v>
      </c>
      <c r="U28" s="226">
        <f t="shared" si="14"/>
        <v>0</v>
      </c>
      <c r="V28" s="226">
        <f t="shared" si="14"/>
        <v>0</v>
      </c>
      <c r="W28" s="226">
        <f t="shared" si="14"/>
        <v>0</v>
      </c>
      <c r="X28" s="226">
        <f t="shared" si="14"/>
        <v>0</v>
      </c>
      <c r="Y28" s="226">
        <f t="shared" si="14"/>
        <v>0</v>
      </c>
      <c r="Z28" s="226">
        <f t="shared" si="14"/>
        <v>5</v>
      </c>
      <c r="AA28" s="226">
        <f t="shared" si="14"/>
        <v>16</v>
      </c>
      <c r="AB28" s="227">
        <f t="shared" si="14"/>
        <v>0</v>
      </c>
      <c r="AC28" s="228">
        <f t="shared" si="14"/>
        <v>138750</v>
      </c>
      <c r="AD28" s="228">
        <f t="shared" si="14"/>
        <v>119620</v>
      </c>
      <c r="AE28" s="228">
        <f t="shared" si="14"/>
        <v>3289.5499999999997</v>
      </c>
      <c r="AF28" s="228">
        <f t="shared" si="14"/>
        <v>1136.3900000000003</v>
      </c>
      <c r="AG28" s="228">
        <f t="shared" si="14"/>
        <v>300.77499999999998</v>
      </c>
      <c r="AH28" s="228">
        <f t="shared" si="14"/>
        <v>103.26500000000003</v>
      </c>
      <c r="AI28" s="228">
        <f t="shared" si="14"/>
        <v>0</v>
      </c>
      <c r="AJ28" s="228">
        <f t="shared" si="14"/>
        <v>0</v>
      </c>
      <c r="AK28" s="228">
        <f t="shared" si="14"/>
        <v>0</v>
      </c>
      <c r="AL28" s="228">
        <f t="shared" si="14"/>
        <v>0</v>
      </c>
      <c r="AM28" s="228">
        <f t="shared" si="14"/>
        <v>0</v>
      </c>
      <c r="AN28" s="228">
        <f t="shared" si="14"/>
        <v>0</v>
      </c>
      <c r="AO28" s="229">
        <f t="shared" si="14"/>
        <v>3320.35</v>
      </c>
      <c r="AP28" s="228">
        <f t="shared" si="14"/>
        <v>0</v>
      </c>
      <c r="AQ28" s="228">
        <f t="shared" si="14"/>
        <v>1513</v>
      </c>
      <c r="AR28" s="228">
        <f t="shared" si="14"/>
        <v>133646.67499999999</v>
      </c>
      <c r="AS28" s="228">
        <f t="shared" si="14"/>
        <v>1239.6550000000002</v>
      </c>
      <c r="AT28" s="228">
        <f t="shared" si="14"/>
        <v>-273.34499999999997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-90</v>
      </c>
      <c r="N30" s="91"/>
      <c r="O30" s="91">
        <v>20</v>
      </c>
      <c r="P30" s="91">
        <v>-350</v>
      </c>
      <c r="Q30" s="90"/>
      <c r="R30" s="90"/>
      <c r="S30" s="89">
        <v>-107</v>
      </c>
      <c r="T30" s="89"/>
      <c r="U30" s="89"/>
      <c r="V30" s="89"/>
      <c r="W30" s="89"/>
      <c r="X30" s="89"/>
      <c r="Y30" s="89"/>
      <c r="Z30" s="89">
        <v>-44</v>
      </c>
      <c r="AA30" s="89">
        <v>-27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</row>
    <row r="57" spans="1:49">
      <c r="A57" s="6"/>
      <c r="B57" s="6"/>
      <c r="C57" s="6"/>
      <c r="D57" s="6"/>
      <c r="E57" s="6"/>
      <c r="AR57" s="6"/>
      <c r="AS57" s="6"/>
      <c r="AT57" s="6"/>
    </row>
    <row r="58" spans="1:49">
      <c r="A58" s="6"/>
      <c r="B58" s="6"/>
      <c r="C58" s="6"/>
      <c r="D58" s="6"/>
      <c r="E58" s="6"/>
      <c r="AR58" s="6"/>
      <c r="AS58" s="6"/>
      <c r="AT58" s="6"/>
    </row>
    <row r="59" spans="1:49">
      <c r="A59" s="6"/>
      <c r="B59" s="6"/>
      <c r="C59" s="6"/>
      <c r="D59" s="6"/>
      <c r="E59" s="6"/>
      <c r="AR59" s="6"/>
      <c r="AS59" s="6"/>
      <c r="AT59" s="6"/>
    </row>
    <row r="60" spans="1:49">
      <c r="A60" s="6"/>
      <c r="B60" s="6"/>
      <c r="C60" s="6"/>
      <c r="D60" s="6"/>
      <c r="E60" s="6"/>
      <c r="AR60" s="6"/>
      <c r="AS60" s="6"/>
      <c r="AT60" s="6"/>
    </row>
    <row r="61" spans="1:49">
      <c r="A61" s="6"/>
      <c r="B61" s="6"/>
      <c r="C61" s="6"/>
      <c r="D61" s="6"/>
      <c r="E61" s="6"/>
      <c r="AR61" s="6"/>
      <c r="AS61" s="6"/>
      <c r="AT61" s="6"/>
    </row>
    <row r="62" spans="1:49">
      <c r="A62" s="6"/>
      <c r="B62" s="6"/>
      <c r="C62" s="6"/>
      <c r="D62" s="6"/>
      <c r="E62" s="6"/>
      <c r="AR62" s="6"/>
      <c r="AS62" s="6"/>
      <c r="AT62" s="6"/>
    </row>
    <row r="63" spans="1:49">
      <c r="A63" s="6"/>
      <c r="B63" s="6"/>
      <c r="C63" s="6"/>
      <c r="D63" s="6"/>
      <c r="E63" s="6"/>
      <c r="AR63" s="6"/>
      <c r="AS63" s="6"/>
      <c r="AT63" s="6"/>
    </row>
    <row r="64" spans="1:49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63" priority="29" stopIfTrue="1" operator="greaterThan">
      <formula>0</formula>
    </cfRule>
  </conditionalFormatting>
  <conditionalFormatting sqref="AQ31">
    <cfRule type="cellIs" dxfId="262" priority="27" operator="greaterThan">
      <formula>$AQ$7:$AQ$18&lt;100</formula>
    </cfRule>
    <cfRule type="cellIs" dxfId="261" priority="28" operator="greaterThan">
      <formula>100</formula>
    </cfRule>
  </conditionalFormatting>
  <conditionalFormatting sqref="D29:AB29 K4:P27">
    <cfRule type="cellIs" dxfId="260" priority="26" operator="equal">
      <formula>212030016606640</formula>
    </cfRule>
  </conditionalFormatting>
  <conditionalFormatting sqref="D29:AB29 K4:K27">
    <cfRule type="cellIs" dxfId="259" priority="24" operator="equal">
      <formula>$K$4</formula>
    </cfRule>
    <cfRule type="cellIs" dxfId="258" priority="25" operator="equal">
      <formula>2120</formula>
    </cfRule>
  </conditionalFormatting>
  <conditionalFormatting sqref="M4:N27 D29:N29">
    <cfRule type="cellIs" dxfId="257" priority="22" operator="equal">
      <formula>$M$4</formula>
    </cfRule>
    <cfRule type="cellIs" dxfId="256" priority="23" operator="equal">
      <formula>300</formula>
    </cfRule>
  </conditionalFormatting>
  <conditionalFormatting sqref="O4:O27 O29">
    <cfRule type="cellIs" dxfId="255" priority="20" operator="equal">
      <formula>$O$4</formula>
    </cfRule>
    <cfRule type="cellIs" dxfId="254" priority="21" operator="equal">
      <formula>1660</formula>
    </cfRule>
  </conditionalFormatting>
  <conditionalFormatting sqref="P4:P27 P29">
    <cfRule type="cellIs" dxfId="253" priority="18" operator="equal">
      <formula>$P$4</formula>
    </cfRule>
    <cfRule type="cellIs" dxfId="252" priority="19" operator="equal">
      <formula>6640</formula>
    </cfRule>
  </conditionalFormatting>
  <conditionalFormatting sqref="AT6:AT27">
    <cfRule type="cellIs" dxfId="251" priority="17" operator="lessThan">
      <formula>0</formula>
    </cfRule>
  </conditionalFormatting>
  <conditionalFormatting sqref="AT7:AT1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K4:K27">
    <cfRule type="cellIs" dxfId="247" priority="13" operator="equal">
      <formula>$K$4</formula>
    </cfRule>
  </conditionalFormatting>
  <conditionalFormatting sqref="D4:AA4 D6:D22 D24:D26 D29">
    <cfRule type="cellIs" dxfId="246" priority="12" operator="equal">
      <formula>$D$4</formula>
    </cfRule>
  </conditionalFormatting>
  <conditionalFormatting sqref="S4:S27 S29">
    <cfRule type="cellIs" dxfId="245" priority="11" operator="equal">
      <formula>$S$4</formula>
    </cfRule>
  </conditionalFormatting>
  <conditionalFormatting sqref="Z4:Z27 Z29">
    <cfRule type="cellIs" dxfId="244" priority="10" operator="equal">
      <formula>$Z$4</formula>
    </cfRule>
  </conditionalFormatting>
  <conditionalFormatting sqref="AA4:AA27 AA29">
    <cfRule type="cellIs" dxfId="243" priority="9" operator="equal">
      <formula>$AA$4</formula>
    </cfRule>
  </conditionalFormatting>
  <conditionalFormatting sqref="AB4:AB27 AB29">
    <cfRule type="cellIs" dxfId="242" priority="8" operator="equal">
      <formula>$AB$4</formula>
    </cfRule>
  </conditionalFormatting>
  <conditionalFormatting sqref="AT7:AT27">
    <cfRule type="cellIs" dxfId="241" priority="5" operator="lessThan">
      <formula>0</formula>
    </cfRule>
    <cfRule type="cellIs" dxfId="240" priority="6" operator="lessThan">
      <formula>0</formula>
    </cfRule>
    <cfRule type="cellIs" dxfId="239" priority="7" operator="lessThan">
      <formula>0</formula>
    </cfRule>
  </conditionalFormatting>
  <conditionalFormatting sqref="D5:AA5">
    <cfRule type="cellIs" dxfId="238" priority="4" operator="greaterThan">
      <formula>0</formula>
    </cfRule>
  </conditionalFormatting>
  <conditionalFormatting sqref="D28:AS28">
    <cfRule type="cellIs" dxfId="237" priority="3" operator="greaterThan">
      <formula>0</formula>
    </cfRule>
  </conditionalFormatting>
  <conditionalFormatting sqref="AT28">
    <cfRule type="cellIs" dxfId="23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1" sqref="AC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'21'!D29</f>
        <v>628035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430</v>
      </c>
      <c r="L4" s="167">
        <f>'21'!L29</f>
        <v>0</v>
      </c>
      <c r="M4" s="167">
        <f>'21'!M29</f>
        <v>3450</v>
      </c>
      <c r="N4" s="167">
        <f>'21'!N29</f>
        <v>0</v>
      </c>
      <c r="O4" s="167">
        <f>'21'!O29</f>
        <v>670</v>
      </c>
      <c r="P4" s="167">
        <f>'21'!P29</f>
        <v>1020</v>
      </c>
      <c r="Q4" s="167">
        <f>'21'!Q29</f>
        <v>0</v>
      </c>
      <c r="R4" s="167">
        <f>'21'!R29</f>
        <v>0</v>
      </c>
      <c r="S4" s="167">
        <f>'21'!S29</f>
        <v>1587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666</v>
      </c>
      <c r="AA4" s="167">
        <f>'21'!AA29</f>
        <v>491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415585</v>
      </c>
      <c r="E5" s="123"/>
      <c r="F5" s="123"/>
      <c r="G5" s="123"/>
      <c r="H5" s="123"/>
      <c r="I5" s="123"/>
      <c r="J5" s="123"/>
      <c r="K5" s="7">
        <v>3000</v>
      </c>
      <c r="L5" s="7"/>
      <c r="M5" s="7">
        <v>3000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231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5" t="s">
        <v>38</v>
      </c>
      <c r="AK6" s="155" t="s">
        <v>39</v>
      </c>
      <c r="AL6" s="155" t="s">
        <v>40</v>
      </c>
      <c r="AM6" s="155" t="s">
        <v>41</v>
      </c>
      <c r="AN6" s="155" t="s">
        <v>42</v>
      </c>
      <c r="AO6" s="155" t="s">
        <v>43</v>
      </c>
      <c r="AP6" s="232" t="s">
        <v>44</v>
      </c>
      <c r="AQ6" s="233" t="s">
        <v>45</v>
      </c>
      <c r="AR6" s="231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3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10676</v>
      </c>
      <c r="AD7" s="35">
        <f t="shared" ref="AD7:AD27" si="0">D7*1</f>
        <v>10103</v>
      </c>
      <c r="AE7" s="52">
        <f t="shared" ref="AE7:AE27" si="1">D7*2.75%</f>
        <v>277.83249999999998</v>
      </c>
      <c r="AF7" s="52">
        <f t="shared" ref="AF7:AF27" si="2">AD7*0.95%</f>
        <v>95.978499999999997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277.83249999999998</v>
      </c>
      <c r="AP7" s="53"/>
      <c r="AQ7" s="53">
        <v>89</v>
      </c>
      <c r="AR7" s="162">
        <f>AC7-AE7-AG7-AJ7-AK7-AL7-AM7-AN7-AP7-AQ7</f>
        <v>10309.1675</v>
      </c>
      <c r="AS7" s="161">
        <f t="shared" ref="AS7:AS19" si="4">AF7+AH7+AI7</f>
        <v>95.978499999999997</v>
      </c>
      <c r="AT7" s="163">
        <f t="shared" ref="AT7:AT19" si="5">AS7-AQ7-AN7</f>
        <v>6.9784999999999968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5862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5862</v>
      </c>
      <c r="AD8" s="35">
        <f t="shared" si="0"/>
        <v>5862</v>
      </c>
      <c r="AE8" s="52">
        <f t="shared" si="1"/>
        <v>161.20500000000001</v>
      </c>
      <c r="AF8" s="52">
        <f t="shared" si="2"/>
        <v>55.689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161.20500000000001</v>
      </c>
      <c r="AP8" s="53"/>
      <c r="AQ8" s="53">
        <v>50</v>
      </c>
      <c r="AR8" s="162">
        <f>AC8-AE8-AG8-AJ8-AK8-AL8-AM8-AN8-AP8-AQ8</f>
        <v>5650.7950000000001</v>
      </c>
      <c r="AS8" s="161">
        <f t="shared" si="4"/>
        <v>55.689</v>
      </c>
      <c r="AT8" s="163">
        <f t="shared" si="5"/>
        <v>5.6890000000000001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18810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18810</v>
      </c>
      <c r="AD9" s="35">
        <f t="shared" si="0"/>
        <v>18810</v>
      </c>
      <c r="AE9" s="52">
        <f t="shared" si="1"/>
        <v>517.27499999999998</v>
      </c>
      <c r="AF9" s="52">
        <f t="shared" si="2"/>
        <v>178.69499999999999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517.27499999999998</v>
      </c>
      <c r="AP9" s="53"/>
      <c r="AQ9" s="53">
        <v>143</v>
      </c>
      <c r="AR9" s="162">
        <f t="shared" ref="AR9:AR27" si="10">AC9-AE9-AG9-AJ9-AK9-AL9-AM9-AN9-AP9-AQ9</f>
        <v>18149.724999999999</v>
      </c>
      <c r="AS9" s="161">
        <f t="shared" si="4"/>
        <v>178.69499999999999</v>
      </c>
      <c r="AT9" s="163">
        <f t="shared" si="5"/>
        <v>35.694999999999993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5849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100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6749</v>
      </c>
      <c r="AD10" s="35">
        <f>D10*1</f>
        <v>5849</v>
      </c>
      <c r="AE10" s="52">
        <f>D10*2.75%</f>
        <v>160.8475</v>
      </c>
      <c r="AF10" s="52">
        <f>AD10*0.95%</f>
        <v>55.5655</v>
      </c>
      <c r="AG10" s="52">
        <f t="shared" si="7"/>
        <v>24.75</v>
      </c>
      <c r="AH10" s="52">
        <f t="shared" si="3"/>
        <v>8.5499999999999989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163.5975</v>
      </c>
      <c r="AP10" s="53"/>
      <c r="AQ10" s="53">
        <v>43</v>
      </c>
      <c r="AR10" s="162">
        <f t="shared" si="10"/>
        <v>6520.4025000000001</v>
      </c>
      <c r="AS10" s="161">
        <f>AF10+AH10+AI10</f>
        <v>64.115499999999997</v>
      </c>
      <c r="AT10" s="163">
        <f>AS10-AQ10-AN10</f>
        <v>21.115499999999997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3705</v>
      </c>
      <c r="E11" s="51"/>
      <c r="F11" s="50"/>
      <c r="G11" s="51"/>
      <c r="H11" s="51"/>
      <c r="I11" s="51"/>
      <c r="J11" s="51"/>
      <c r="K11" s="51">
        <v>100</v>
      </c>
      <c r="L11" s="51"/>
      <c r="M11" s="51">
        <v>100</v>
      </c>
      <c r="N11" s="51"/>
      <c r="O11" s="59"/>
      <c r="P11" s="51">
        <v>250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8955</v>
      </c>
      <c r="AD11" s="35">
        <f t="shared" si="0"/>
        <v>3705</v>
      </c>
      <c r="AE11" s="52">
        <f t="shared" si="1"/>
        <v>101.8875</v>
      </c>
      <c r="AF11" s="52">
        <f t="shared" si="2"/>
        <v>35.197499999999998</v>
      </c>
      <c r="AG11" s="52">
        <f t="shared" si="7"/>
        <v>144.375</v>
      </c>
      <c r="AH11" s="52">
        <f t="shared" si="3"/>
        <v>49.875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114.2625</v>
      </c>
      <c r="AP11" s="53"/>
      <c r="AQ11" s="53">
        <v>48</v>
      </c>
      <c r="AR11" s="162">
        <f t="shared" si="10"/>
        <v>8660.7374999999993</v>
      </c>
      <c r="AS11" s="161">
        <f t="shared" si="4"/>
        <v>85.072499999999991</v>
      </c>
      <c r="AT11" s="163">
        <f t="shared" si="5"/>
        <v>37.072499999999991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5269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5269</v>
      </c>
      <c r="AD12" s="35">
        <f>D12*1</f>
        <v>5269</v>
      </c>
      <c r="AE12" s="52">
        <f>D12*2.75%</f>
        <v>144.89750000000001</v>
      </c>
      <c r="AF12" s="52">
        <f>AD12*0.95%</f>
        <v>50.055500000000002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144.89750000000001</v>
      </c>
      <c r="AP12" s="53"/>
      <c r="AQ12" s="53">
        <v>24</v>
      </c>
      <c r="AR12" s="162">
        <f t="shared" si="10"/>
        <v>5100.1025</v>
      </c>
      <c r="AS12" s="161">
        <f>AF12+AH12+AI12</f>
        <v>50.055500000000002</v>
      </c>
      <c r="AT12" s="163">
        <f>AS12-AQ12-AN12</f>
        <v>26.055500000000002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4193</v>
      </c>
      <c r="E13" s="51"/>
      <c r="F13" s="50"/>
      <c r="G13" s="51"/>
      <c r="H13" s="51"/>
      <c r="I13" s="51"/>
      <c r="J13" s="51"/>
      <c r="K13" s="51">
        <v>10</v>
      </c>
      <c r="L13" s="51"/>
      <c r="M13" s="51">
        <v>20</v>
      </c>
      <c r="N13" s="51"/>
      <c r="O13" s="51">
        <v>20</v>
      </c>
      <c r="P13" s="51">
        <v>60</v>
      </c>
      <c r="Q13" s="35"/>
      <c r="R13" s="35"/>
      <c r="S13" s="35">
        <v>20</v>
      </c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9133</v>
      </c>
      <c r="AD13" s="35">
        <f t="shared" si="0"/>
        <v>4193</v>
      </c>
      <c r="AE13" s="52">
        <f t="shared" si="1"/>
        <v>115.3075</v>
      </c>
      <c r="AF13" s="52">
        <f t="shared" si="2"/>
        <v>39.833500000000001</v>
      </c>
      <c r="AG13" s="52">
        <f t="shared" si="7"/>
        <v>30.8</v>
      </c>
      <c r="AH13" s="52">
        <f t="shared" si="3"/>
        <v>10.64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118.3325</v>
      </c>
      <c r="AP13" s="53"/>
      <c r="AQ13" s="53">
        <v>47</v>
      </c>
      <c r="AR13" s="162">
        <f t="shared" si="10"/>
        <v>8939.8924999999999</v>
      </c>
      <c r="AS13" s="161">
        <f t="shared" si="4"/>
        <v>50.473500000000001</v>
      </c>
      <c r="AT13" s="163">
        <f>AS13-AQ13-AN13</f>
        <v>3.4735000000000014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7139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250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10344</v>
      </c>
      <c r="AD14" s="35">
        <f t="shared" si="0"/>
        <v>7139</v>
      </c>
      <c r="AE14" s="52">
        <f t="shared" si="1"/>
        <v>196.32249999999999</v>
      </c>
      <c r="AF14" s="52">
        <f t="shared" si="2"/>
        <v>67.820499999999996</v>
      </c>
      <c r="AG14" s="52">
        <f t="shared" si="7"/>
        <v>61.875</v>
      </c>
      <c r="AH14" s="52">
        <f t="shared" si="3"/>
        <v>21.375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203.19749999999999</v>
      </c>
      <c r="AP14" s="53"/>
      <c r="AQ14" s="53">
        <v>86</v>
      </c>
      <c r="AR14" s="162">
        <f>AC14-AE14-AG14-AJ14-AK14-AL14-AM14-AN14-AP14-AQ14</f>
        <v>9999.8024999999998</v>
      </c>
      <c r="AS14" s="161">
        <f t="shared" si="4"/>
        <v>89.195499999999996</v>
      </c>
      <c r="AT14" s="164">
        <f t="shared" si="5"/>
        <v>3.1954999999999956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11600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12735</v>
      </c>
      <c r="AD15" s="35">
        <f t="shared" si="0"/>
        <v>11600</v>
      </c>
      <c r="AE15" s="52">
        <f t="shared" si="1"/>
        <v>319</v>
      </c>
      <c r="AF15" s="52">
        <f t="shared" si="2"/>
        <v>110.2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319.55</v>
      </c>
      <c r="AP15" s="53"/>
      <c r="AQ15" s="53">
        <v>100</v>
      </c>
      <c r="AR15" s="162">
        <f t="shared" si="10"/>
        <v>12311.05</v>
      </c>
      <c r="AS15" s="161">
        <f>AF15+AH15+AI15</f>
        <v>111.91</v>
      </c>
      <c r="AT15" s="163">
        <f>AS15-AQ15-AN15</f>
        <v>11.909999999999997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11241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90</v>
      </c>
      <c r="Q16" s="35"/>
      <c r="R16" s="35"/>
      <c r="S16" s="35">
        <v>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13388</v>
      </c>
      <c r="AD16" s="35">
        <f t="shared" si="0"/>
        <v>11241</v>
      </c>
      <c r="AE16" s="52">
        <f t="shared" si="1"/>
        <v>309.1275</v>
      </c>
      <c r="AF16" s="52">
        <f t="shared" si="2"/>
        <v>106.7895</v>
      </c>
      <c r="AG16" s="52">
        <f t="shared" si="7"/>
        <v>22.274999999999999</v>
      </c>
      <c r="AH16" s="52">
        <f t="shared" si="3"/>
        <v>7.6949999999999994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311.60250000000002</v>
      </c>
      <c r="AP16" s="53"/>
      <c r="AQ16" s="53">
        <v>87</v>
      </c>
      <c r="AR16" s="162">
        <f>AC16-AE16-AG16-AJ16-AK16-AL16-AM16-AN16-AP16-AQ16</f>
        <v>12969.5975</v>
      </c>
      <c r="AS16" s="161">
        <f t="shared" si="4"/>
        <v>114.4845</v>
      </c>
      <c r="AT16" s="163">
        <f t="shared" si="5"/>
        <v>27.484499999999997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9666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10116</v>
      </c>
      <c r="AD17" s="35">
        <f>D17*1</f>
        <v>9666</v>
      </c>
      <c r="AE17" s="52">
        <f>D17*2.75%</f>
        <v>265.815</v>
      </c>
      <c r="AF17" s="52">
        <f>AD17*0.95%</f>
        <v>91.826999999999998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267.19</v>
      </c>
      <c r="AP17" s="53"/>
      <c r="AQ17" s="53">
        <v>78</v>
      </c>
      <c r="AR17" s="162">
        <f>AC17-AE17-AG17-AJ17-AK17-AL17-AM17-AN17-AP17-AQ17</f>
        <v>9759.81</v>
      </c>
      <c r="AS17" s="161">
        <f>AF17+AH17+AI17</f>
        <v>96.102000000000004</v>
      </c>
      <c r="AT17" s="163">
        <f>AS17-AQ17-AN17</f>
        <v>18.102000000000004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12237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12237</v>
      </c>
      <c r="AD18" s="35">
        <f>D18*1</f>
        <v>12237</v>
      </c>
      <c r="AE18" s="52">
        <f>D18*2.75%</f>
        <v>336.51749999999998</v>
      </c>
      <c r="AF18" s="52">
        <f>AD18*0.95%</f>
        <v>116.25149999999999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336.51749999999998</v>
      </c>
      <c r="AP18" s="53"/>
      <c r="AQ18" s="53">
        <v>100</v>
      </c>
      <c r="AR18" s="162">
        <f t="shared" si="10"/>
        <v>11800.4825</v>
      </c>
      <c r="AS18" s="161">
        <f>AF18+AH18+AI18</f>
        <v>116.25149999999999</v>
      </c>
      <c r="AT18" s="163">
        <f>AS18-AQ18-AN18</f>
        <v>16.251499999999993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11583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11583</v>
      </c>
      <c r="AD19" s="35">
        <f t="shared" si="0"/>
        <v>11583</v>
      </c>
      <c r="AE19" s="52">
        <f t="shared" si="1"/>
        <v>318.53250000000003</v>
      </c>
      <c r="AF19" s="52">
        <f t="shared" si="2"/>
        <v>110.0385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318.53250000000003</v>
      </c>
      <c r="AP19" s="53"/>
      <c r="AQ19" s="53">
        <v>164</v>
      </c>
      <c r="AR19" s="165">
        <f>AC19-AE19-AG19-AJ19-AK19-AL19-AM19-AN19-AP19-AQ19</f>
        <v>11100.467500000001</v>
      </c>
      <c r="AS19" s="161">
        <f t="shared" si="4"/>
        <v>110.0385</v>
      </c>
      <c r="AT19" s="161">
        <f t="shared" si="5"/>
        <v>-53.961500000000001</v>
      </c>
      <c r="AU19" s="6"/>
      <c r="AV19" s="2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2570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2570</v>
      </c>
      <c r="AD20" s="35">
        <f t="shared" si="0"/>
        <v>2570</v>
      </c>
      <c r="AE20" s="52">
        <f t="shared" si="1"/>
        <v>70.674999999999997</v>
      </c>
      <c r="AF20" s="52">
        <f t="shared" si="2"/>
        <v>24.414999999999999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70.674999999999997</v>
      </c>
      <c r="AP20" s="53"/>
      <c r="AQ20" s="53">
        <v>30</v>
      </c>
      <c r="AR20" s="165">
        <f>AC20-AE20-AG20-AJ20-AK20-AL20-AM20-AN20-AP20-AQ20</f>
        <v>2469.3249999999998</v>
      </c>
      <c r="AS20" s="161">
        <f>AF20+AH20+AI20</f>
        <v>24.414999999999999</v>
      </c>
      <c r="AT20" s="161">
        <f>AS20-AQ20-AN20</f>
        <v>-5.5850000000000009</v>
      </c>
      <c r="AU20" s="6"/>
      <c r="AV20" s="2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3703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6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4849</v>
      </c>
      <c r="AD21" s="35">
        <f t="shared" si="0"/>
        <v>3703</v>
      </c>
      <c r="AE21" s="52">
        <f t="shared" si="1"/>
        <v>101.8325</v>
      </c>
      <c r="AF21" s="52">
        <f t="shared" si="2"/>
        <v>35.1785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101.8325</v>
      </c>
      <c r="AP21" s="53"/>
      <c r="AQ21" s="53">
        <v>32</v>
      </c>
      <c r="AR21" s="162">
        <f t="shared" si="10"/>
        <v>4715.1674999999996</v>
      </c>
      <c r="AS21" s="161">
        <f t="shared" ref="AS21:AS27" si="11">AF21+AH21+AI21</f>
        <v>35.1785</v>
      </c>
      <c r="AT21" s="161">
        <f t="shared" ref="AT21:AT27" si="12">AS21-AQ21-AN21</f>
        <v>3.1784999999999997</v>
      </c>
      <c r="AU21" s="6"/>
      <c r="AV21" s="2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7549</v>
      </c>
      <c r="E22" s="51"/>
      <c r="F22" s="50"/>
      <c r="G22" s="51"/>
      <c r="H22" s="51"/>
      <c r="I22" s="51"/>
      <c r="J22" s="51"/>
      <c r="K22" s="51">
        <v>300</v>
      </c>
      <c r="L22" s="51"/>
      <c r="M22" s="51">
        <v>300</v>
      </c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17449</v>
      </c>
      <c r="AD22" s="35">
        <f t="shared" si="0"/>
        <v>7549</v>
      </c>
      <c r="AE22" s="52">
        <f t="shared" si="1"/>
        <v>207.5975</v>
      </c>
      <c r="AF22" s="52">
        <f t="shared" si="2"/>
        <v>71.715499999999992</v>
      </c>
      <c r="AG22" s="52">
        <f t="shared" si="7"/>
        <v>272.25</v>
      </c>
      <c r="AH22" s="52">
        <f t="shared" si="3"/>
        <v>94.05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226.8475</v>
      </c>
      <c r="AP22" s="53"/>
      <c r="AQ22" s="53">
        <v>119</v>
      </c>
      <c r="AR22" s="162">
        <f>AC22-AE22-AG22-AJ22-AK22-AL22-AM22-AN22-AP22-AQ22</f>
        <v>16850.1525</v>
      </c>
      <c r="AS22" s="161">
        <f>AF22+AH22+AI22</f>
        <v>165.76549999999997</v>
      </c>
      <c r="AT22" s="161">
        <f>AS22-AQ22-AN22</f>
        <v>46.765499999999975</v>
      </c>
      <c r="AU22" s="6"/>
      <c r="AV22" s="2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6006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9826</v>
      </c>
      <c r="AD23" s="35">
        <f t="shared" si="0"/>
        <v>6006</v>
      </c>
      <c r="AE23" s="52">
        <f t="shared" si="1"/>
        <v>165.16499999999999</v>
      </c>
      <c r="AF23" s="52">
        <f t="shared" si="2"/>
        <v>57.056999999999995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165.16499999999999</v>
      </c>
      <c r="AP23" s="53"/>
      <c r="AQ23" s="53">
        <v>60</v>
      </c>
      <c r="AR23" s="162">
        <f>AC23-AE23-AG23-AJ23-AK23-AL23-AM23-AN23-AP23-AQ23</f>
        <v>9600.8349999999991</v>
      </c>
      <c r="AS23" s="161">
        <f t="shared" si="11"/>
        <v>57.056999999999995</v>
      </c>
      <c r="AT23" s="161">
        <f t="shared" si="12"/>
        <v>-2.9430000000000049</v>
      </c>
      <c r="AU23" s="6"/>
      <c r="AV23" s="2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12849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12849</v>
      </c>
      <c r="AD24" s="35">
        <f t="shared" si="0"/>
        <v>12849</v>
      </c>
      <c r="AE24" s="52">
        <f t="shared" si="1"/>
        <v>353.34750000000003</v>
      </c>
      <c r="AF24" s="52">
        <f t="shared" si="2"/>
        <v>122.0655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353.34750000000003</v>
      </c>
      <c r="AP24" s="53"/>
      <c r="AQ24" s="53">
        <v>106</v>
      </c>
      <c r="AR24" s="162">
        <f t="shared" si="10"/>
        <v>12389.6525</v>
      </c>
      <c r="AS24" s="161">
        <f t="shared" si="11"/>
        <v>122.0655</v>
      </c>
      <c r="AT24" s="161">
        <f t="shared" si="12"/>
        <v>16.0655</v>
      </c>
      <c r="AU24" s="6"/>
      <c r="AV24" s="2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</v>
      </c>
      <c r="T25" s="35"/>
      <c r="U25" s="35"/>
      <c r="V25" s="35"/>
      <c r="W25" s="35"/>
      <c r="X25" s="35"/>
      <c r="Y25" s="35"/>
      <c r="Z25" s="35"/>
      <c r="AA25" s="35">
        <v>5</v>
      </c>
      <c r="AB25" s="147"/>
      <c r="AC25" s="160">
        <f t="shared" si="6"/>
        <v>6185</v>
      </c>
      <c r="AD25" s="35">
        <f t="shared" si="0"/>
        <v>4320</v>
      </c>
      <c r="AE25" s="52">
        <f t="shared" si="1"/>
        <v>118.8</v>
      </c>
      <c r="AF25" s="52">
        <f t="shared" si="2"/>
        <v>41.04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118.8</v>
      </c>
      <c r="AP25" s="53"/>
      <c r="AQ25" s="53">
        <v>40</v>
      </c>
      <c r="AR25" s="162">
        <f t="shared" si="10"/>
        <v>6026.2</v>
      </c>
      <c r="AS25" s="161">
        <f t="shared" si="11"/>
        <v>41.04</v>
      </c>
      <c r="AT25" s="161">
        <f t="shared" si="12"/>
        <v>1.0399999999999991</v>
      </c>
      <c r="AU25" s="6"/>
      <c r="AV25" s="2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6032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8</v>
      </c>
      <c r="T26" s="35"/>
      <c r="U26" s="35"/>
      <c r="V26" s="35"/>
      <c r="W26" s="35"/>
      <c r="X26" s="35"/>
      <c r="Y26" s="35"/>
      <c r="Z26" s="35"/>
      <c r="AA26" s="35">
        <v>2</v>
      </c>
      <c r="AB26" s="147"/>
      <c r="AC26" s="160">
        <f t="shared" si="6"/>
        <v>7924</v>
      </c>
      <c r="AD26" s="35">
        <f t="shared" si="0"/>
        <v>6032</v>
      </c>
      <c r="AE26" s="52">
        <f t="shared" si="1"/>
        <v>165.88</v>
      </c>
      <c r="AF26" s="52">
        <f t="shared" si="2"/>
        <v>57.304000000000002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165.88</v>
      </c>
      <c r="AP26" s="53"/>
      <c r="AQ26" s="53">
        <v>58</v>
      </c>
      <c r="AR26" s="162">
        <f t="shared" si="10"/>
        <v>7700.12</v>
      </c>
      <c r="AS26" s="161">
        <f t="shared" si="11"/>
        <v>57.304000000000002</v>
      </c>
      <c r="AT26" s="161">
        <f t="shared" si="12"/>
        <v>-0.69599999999999795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7441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7441</v>
      </c>
      <c r="AD27" s="35">
        <f t="shared" si="0"/>
        <v>7441</v>
      </c>
      <c r="AE27" s="52">
        <f t="shared" si="1"/>
        <v>204.6275</v>
      </c>
      <c r="AF27" s="52">
        <f t="shared" si="2"/>
        <v>70.689499999999995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204.6275</v>
      </c>
      <c r="AP27" s="53"/>
      <c r="AQ27" s="53">
        <v>100</v>
      </c>
      <c r="AR27" s="162">
        <f t="shared" si="10"/>
        <v>7136.3725000000004</v>
      </c>
      <c r="AS27" s="161">
        <f t="shared" si="11"/>
        <v>70.689499999999995</v>
      </c>
      <c r="AT27" s="161">
        <f t="shared" si="12"/>
        <v>-29.310500000000005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167727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410</v>
      </c>
      <c r="L28" s="72">
        <f t="shared" ref="L28:AT28" si="14">SUM(L7:L27)</f>
        <v>0</v>
      </c>
      <c r="M28" s="72">
        <f t="shared" si="14"/>
        <v>420</v>
      </c>
      <c r="N28" s="72">
        <f t="shared" si="14"/>
        <v>0</v>
      </c>
      <c r="O28" s="72">
        <f t="shared" si="14"/>
        <v>20</v>
      </c>
      <c r="P28" s="72">
        <f t="shared" si="14"/>
        <v>920</v>
      </c>
      <c r="Q28" s="72">
        <f t="shared" si="14"/>
        <v>0</v>
      </c>
      <c r="R28" s="72">
        <f t="shared" si="14"/>
        <v>0</v>
      </c>
      <c r="S28" s="72">
        <f t="shared" si="14"/>
        <v>79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7</v>
      </c>
      <c r="AB28" s="148">
        <f t="shared" si="14"/>
        <v>0</v>
      </c>
      <c r="AC28" s="141">
        <f t="shared" si="14"/>
        <v>204950</v>
      </c>
      <c r="AD28" s="141">
        <f t="shared" si="14"/>
        <v>167727</v>
      </c>
      <c r="AE28" s="141">
        <f t="shared" si="14"/>
        <v>4612.4925000000003</v>
      </c>
      <c r="AF28" s="141">
        <f t="shared" si="14"/>
        <v>1593.4064999999998</v>
      </c>
      <c r="AG28" s="141">
        <f t="shared" si="14"/>
        <v>573.65</v>
      </c>
      <c r="AH28" s="141">
        <f t="shared" si="14"/>
        <v>198.17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4661.1675000000005</v>
      </c>
      <c r="AP28" s="141">
        <f t="shared" si="14"/>
        <v>0</v>
      </c>
      <c r="AQ28" s="141">
        <f t="shared" si="14"/>
        <v>1604</v>
      </c>
      <c r="AR28" s="141">
        <f t="shared" si="14"/>
        <v>198159.85750000001</v>
      </c>
      <c r="AS28" s="141">
        <f t="shared" si="14"/>
        <v>1791.5765000000001</v>
      </c>
      <c r="AT28" s="141">
        <f t="shared" si="14"/>
        <v>187.57649999999995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2" sqref="P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'22'!D29</f>
        <v>875893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3020</v>
      </c>
      <c r="L4" s="167">
        <f>'22'!L29</f>
        <v>0</v>
      </c>
      <c r="M4" s="167">
        <f>'22'!M29</f>
        <v>6030</v>
      </c>
      <c r="N4" s="167">
        <f>'22'!N29</f>
        <v>0</v>
      </c>
      <c r="O4" s="167">
        <f>'22'!O29</f>
        <v>650</v>
      </c>
      <c r="P4" s="167">
        <f>'22'!P29</f>
        <v>7100</v>
      </c>
      <c r="Q4" s="167">
        <f>'22'!Q29</f>
        <v>0</v>
      </c>
      <c r="R4" s="167">
        <f>'22'!R29</f>
        <v>0</v>
      </c>
      <c r="S4" s="167">
        <f>'22'!S29</f>
        <v>1508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666</v>
      </c>
      <c r="AA4" s="167">
        <f>'22'!AA29</f>
        <v>484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2160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7013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20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10833</v>
      </c>
      <c r="AD7" s="35">
        <f t="shared" ref="AD7:AD27" si="0">D7*1</f>
        <v>7013</v>
      </c>
      <c r="AE7" s="52">
        <f t="shared" ref="AE7:AE27" si="1">D7*2.75%</f>
        <v>192.85749999999999</v>
      </c>
      <c r="AF7" s="52">
        <f t="shared" ref="AF7:AF27" si="2">AD7*0.95%</f>
        <v>66.623499999999993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192.85749999999999</v>
      </c>
      <c r="AP7" s="53"/>
      <c r="AQ7" s="53">
        <v>71</v>
      </c>
      <c r="AR7" s="198">
        <f>AC7-AE7-AG7-AJ7-AK7-AL7-AM7-AN7-AP7-AQ7</f>
        <v>10569.1425</v>
      </c>
      <c r="AS7" s="161">
        <f t="shared" ref="AS7:AS19" si="4">AF7+AH7+AI7</f>
        <v>66.623499999999993</v>
      </c>
      <c r="AT7" s="163">
        <f t="shared" ref="AT7:AT19" si="5">AS7-AQ7-AN7</f>
        <v>-4.3765000000000072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5156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147"/>
      <c r="AC8" s="160">
        <f t="shared" ref="AC8:AC27" si="6">D8*1+E8*999+F8*499+G8*75+H8*50+I8*30+K8*20+L8*19+M8*10+P8*9+N8*10+J8*29+S8*191+V8*4744+W8*110+X8*450+Y8*110+Z8*191+AA8*182+AB8*182+U8*30+T8*350+R8*4+Q8*5+O8*9</f>
        <v>6066</v>
      </c>
      <c r="AD8" s="35">
        <f t="shared" si="0"/>
        <v>5156</v>
      </c>
      <c r="AE8" s="52">
        <f t="shared" si="1"/>
        <v>141.79</v>
      </c>
      <c r="AF8" s="52">
        <f t="shared" si="2"/>
        <v>48.981999999999999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141.79</v>
      </c>
      <c r="AP8" s="53"/>
      <c r="AQ8" s="53">
        <v>49</v>
      </c>
      <c r="AR8" s="198">
        <f>AC8-AE8-AG8-AJ8-AK8-AL8-AM8-AN8-AP8-AQ8</f>
        <v>5875.21</v>
      </c>
      <c r="AS8" s="161">
        <f t="shared" si="4"/>
        <v>48.981999999999999</v>
      </c>
      <c r="AT8" s="163">
        <f t="shared" si="5"/>
        <v>-1.8000000000000682E-2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17473</v>
      </c>
      <c r="E9" s="51"/>
      <c r="F9" s="50"/>
      <c r="G9" s="51"/>
      <c r="H9" s="51"/>
      <c r="I9" s="51"/>
      <c r="J9" s="51"/>
      <c r="K9" s="51">
        <v>30</v>
      </c>
      <c r="L9" s="51"/>
      <c r="M9" s="51"/>
      <c r="N9" s="51"/>
      <c r="O9" s="51"/>
      <c r="P9" s="51">
        <v>60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19568</v>
      </c>
      <c r="AD9" s="35">
        <f t="shared" si="0"/>
        <v>17473</v>
      </c>
      <c r="AE9" s="52">
        <f t="shared" si="1"/>
        <v>480.50749999999999</v>
      </c>
      <c r="AF9" s="52">
        <f t="shared" si="2"/>
        <v>165.99349999999998</v>
      </c>
      <c r="AG9" s="52">
        <f t="shared" si="7"/>
        <v>31.35</v>
      </c>
      <c r="AH9" s="52">
        <f t="shared" si="3"/>
        <v>10.83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482.98250000000002</v>
      </c>
      <c r="AP9" s="53"/>
      <c r="AQ9" s="53">
        <v>146</v>
      </c>
      <c r="AR9" s="198">
        <f t="shared" ref="AR9:AR27" si="10">AC9-AE9-AG9-AJ9-AK9-AL9-AM9-AN9-AP9-AQ9</f>
        <v>18910.142500000002</v>
      </c>
      <c r="AS9" s="161">
        <f t="shared" si="4"/>
        <v>176.8235</v>
      </c>
      <c r="AT9" s="163">
        <f t="shared" si="5"/>
        <v>30.823499999999996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5091</v>
      </c>
      <c r="E10" s="51"/>
      <c r="F10" s="50"/>
      <c r="G10" s="51"/>
      <c r="H10" s="51"/>
      <c r="I10" s="51"/>
      <c r="J10" s="51"/>
      <c r="K10" s="51">
        <v>50</v>
      </c>
      <c r="L10" s="51"/>
      <c r="M10" s="51"/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6271</v>
      </c>
      <c r="AD10" s="35">
        <f>D10*1</f>
        <v>5091</v>
      </c>
      <c r="AE10" s="52">
        <f>D10*2.75%</f>
        <v>140.0025</v>
      </c>
      <c r="AF10" s="52">
        <f>AD10*0.95%</f>
        <v>48.3645</v>
      </c>
      <c r="AG10" s="52">
        <f t="shared" si="7"/>
        <v>32.450000000000003</v>
      </c>
      <c r="AH10" s="52">
        <f t="shared" si="3"/>
        <v>11.209999999999999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141.92750000000001</v>
      </c>
      <c r="AP10" s="53"/>
      <c r="AQ10" s="53">
        <v>39</v>
      </c>
      <c r="AR10" s="198">
        <f t="shared" si="10"/>
        <v>6059.5475000000006</v>
      </c>
      <c r="AS10" s="161">
        <f>AF10+AH10+AI10</f>
        <v>59.5745</v>
      </c>
      <c r="AT10" s="163">
        <f>AS10-AQ10-AN10</f>
        <v>20.5745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4062</v>
      </c>
      <c r="E11" s="51"/>
      <c r="F11" s="50"/>
      <c r="G11" s="51"/>
      <c r="H11" s="51"/>
      <c r="I11" s="51"/>
      <c r="J11" s="51"/>
      <c r="K11" s="51">
        <v>20</v>
      </c>
      <c r="L11" s="51"/>
      <c r="M11" s="51">
        <v>20</v>
      </c>
      <c r="N11" s="51"/>
      <c r="O11" s="59"/>
      <c r="P11" s="51">
        <v>40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5022</v>
      </c>
      <c r="AD11" s="35">
        <f t="shared" si="0"/>
        <v>4062</v>
      </c>
      <c r="AE11" s="52">
        <f t="shared" si="1"/>
        <v>111.705</v>
      </c>
      <c r="AF11" s="52">
        <f t="shared" si="2"/>
        <v>38.588999999999999</v>
      </c>
      <c r="AG11" s="52">
        <f t="shared" si="7"/>
        <v>26.4</v>
      </c>
      <c r="AH11" s="52">
        <f t="shared" si="3"/>
        <v>9.1199999999999992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113.905</v>
      </c>
      <c r="AP11" s="53"/>
      <c r="AQ11" s="53">
        <v>34</v>
      </c>
      <c r="AR11" s="198">
        <f t="shared" si="10"/>
        <v>4849.8950000000004</v>
      </c>
      <c r="AS11" s="161">
        <f t="shared" si="4"/>
        <v>47.708999999999996</v>
      </c>
      <c r="AT11" s="163">
        <f t="shared" si="5"/>
        <v>13.708999999999996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3716</v>
      </c>
      <c r="E12" s="51"/>
      <c r="F12" s="50"/>
      <c r="G12" s="51"/>
      <c r="H12" s="51"/>
      <c r="I12" s="51"/>
      <c r="J12" s="51"/>
      <c r="K12" s="51">
        <v>30</v>
      </c>
      <c r="L12" s="51"/>
      <c r="M12" s="51"/>
      <c r="N12" s="51"/>
      <c r="O12" s="51">
        <v>50</v>
      </c>
      <c r="P12" s="51">
        <v>50</v>
      </c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>
        <v>21</v>
      </c>
      <c r="AB12" s="147"/>
      <c r="AC12" s="160">
        <f>D12*1+E12*999+F12*499+G12*75+H12*50+I12*30+K12*20+L12*19+M12*10+P12*9+N12*10+J12*29+S12*191+V12*4744+W12*110+X12*450+Y12*110+Z12*191+AA12*182+AB12*182+U12*30+T12*350+R12*4+Q12*5+O12*9</f>
        <v>10948</v>
      </c>
      <c r="AD12" s="35">
        <f>D12*1</f>
        <v>3716</v>
      </c>
      <c r="AE12" s="52">
        <f>D12*2.75%</f>
        <v>102.19</v>
      </c>
      <c r="AF12" s="52">
        <f>AD12*0.95%</f>
        <v>35.302</v>
      </c>
      <c r="AG12" s="52">
        <f t="shared" si="7"/>
        <v>41.25</v>
      </c>
      <c r="AH12" s="52">
        <f t="shared" si="3"/>
        <v>14.25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105.765</v>
      </c>
      <c r="AP12" s="53"/>
      <c r="AQ12" s="53">
        <v>48</v>
      </c>
      <c r="AR12" s="198">
        <f t="shared" si="10"/>
        <v>10756.56</v>
      </c>
      <c r="AS12" s="161">
        <f>AF12+AH12+AI12</f>
        <v>49.552</v>
      </c>
      <c r="AT12" s="163">
        <f>AS12-AQ12-AN12</f>
        <v>1.5519999999999996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4334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4334</v>
      </c>
      <c r="AD13" s="35">
        <f t="shared" si="0"/>
        <v>4334</v>
      </c>
      <c r="AE13" s="52">
        <f t="shared" si="1"/>
        <v>119.185</v>
      </c>
      <c r="AF13" s="52">
        <f t="shared" si="2"/>
        <v>41.173000000000002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119.185</v>
      </c>
      <c r="AP13" s="53"/>
      <c r="AQ13" s="53">
        <v>35</v>
      </c>
      <c r="AR13" s="198">
        <f t="shared" si="10"/>
        <v>4179.8149999999996</v>
      </c>
      <c r="AS13" s="161">
        <f t="shared" si="4"/>
        <v>41.173000000000002</v>
      </c>
      <c r="AT13" s="163">
        <f>AS13-AQ13-AN13</f>
        <v>6.1730000000000018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8855</v>
      </c>
      <c r="E14" s="51"/>
      <c r="F14" s="50"/>
      <c r="G14" s="51"/>
      <c r="H14" s="51"/>
      <c r="I14" s="51"/>
      <c r="J14" s="51"/>
      <c r="K14" s="51"/>
      <c r="L14" s="51"/>
      <c r="M14" s="51">
        <v>50</v>
      </c>
      <c r="N14" s="51"/>
      <c r="O14" s="51"/>
      <c r="P14" s="51">
        <v>60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9895</v>
      </c>
      <c r="AD14" s="35">
        <f t="shared" si="0"/>
        <v>8855</v>
      </c>
      <c r="AE14" s="52">
        <f t="shared" si="1"/>
        <v>243.51249999999999</v>
      </c>
      <c r="AF14" s="52">
        <f t="shared" si="2"/>
        <v>84.122500000000002</v>
      </c>
      <c r="AG14" s="52">
        <f t="shared" si="7"/>
        <v>28.6</v>
      </c>
      <c r="AH14" s="52">
        <f t="shared" si="3"/>
        <v>9.879999999999999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246.53749999999999</v>
      </c>
      <c r="AP14" s="53"/>
      <c r="AQ14" s="53">
        <v>73</v>
      </c>
      <c r="AR14" s="198">
        <f>AC14-AE14-AG14-AJ14-AK14-AL14-AM14-AN14-AP14-AQ14</f>
        <v>9549.8874999999989</v>
      </c>
      <c r="AS14" s="161">
        <f t="shared" si="4"/>
        <v>94.002499999999998</v>
      </c>
      <c r="AT14" s="164">
        <f t="shared" si="5"/>
        <v>21.002499999999998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10867</v>
      </c>
      <c r="E15" s="51"/>
      <c r="F15" s="50"/>
      <c r="G15" s="51"/>
      <c r="H15" s="51"/>
      <c r="I15" s="51"/>
      <c r="J15" s="51"/>
      <c r="K15" s="51">
        <v>60</v>
      </c>
      <c r="L15" s="51"/>
      <c r="M15" s="51">
        <v>50</v>
      </c>
      <c r="N15" s="51"/>
      <c r="O15" s="51"/>
      <c r="P15" s="51">
        <v>40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10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14747</v>
      </c>
      <c r="AD15" s="35">
        <f t="shared" si="0"/>
        <v>10867</v>
      </c>
      <c r="AE15" s="52">
        <f t="shared" si="1"/>
        <v>298.84250000000003</v>
      </c>
      <c r="AF15" s="52">
        <f t="shared" si="2"/>
        <v>103.23649999999999</v>
      </c>
      <c r="AG15" s="52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302.96750000000003</v>
      </c>
      <c r="AP15" s="53"/>
      <c r="AQ15" s="53">
        <v>100</v>
      </c>
      <c r="AR15" s="198">
        <f t="shared" si="10"/>
        <v>14291.5075</v>
      </c>
      <c r="AS15" s="161">
        <f>AF15+AH15+AI15</f>
        <v>122.8065</v>
      </c>
      <c r="AT15" s="163">
        <f>AS15-AQ15-AN15</f>
        <v>22.8065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14286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19006</v>
      </c>
      <c r="AD16" s="35">
        <f t="shared" si="0"/>
        <v>14286</v>
      </c>
      <c r="AE16" s="52">
        <f t="shared" si="1"/>
        <v>392.86500000000001</v>
      </c>
      <c r="AF16" s="52">
        <f t="shared" si="2"/>
        <v>135.71699999999998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395.61500000000001</v>
      </c>
      <c r="AP16" s="53"/>
      <c r="AQ16" s="53">
        <v>108</v>
      </c>
      <c r="AR16" s="198">
        <f>AC16-AE16-AG16-AJ16-AK16-AL16-AM16-AN16-AP16-AQ16</f>
        <v>18480.384999999998</v>
      </c>
      <c r="AS16" s="161">
        <f t="shared" si="4"/>
        <v>144.267</v>
      </c>
      <c r="AT16" s="163">
        <f t="shared" si="5"/>
        <v>36.266999999999996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6476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50</v>
      </c>
      <c r="N17" s="51"/>
      <c r="O17" s="51"/>
      <c r="P17" s="51">
        <v>100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9831</v>
      </c>
      <c r="AD17" s="35">
        <f>D17*1</f>
        <v>6476</v>
      </c>
      <c r="AE17" s="52">
        <f>D17*2.75%</f>
        <v>178.09</v>
      </c>
      <c r="AF17" s="52">
        <f>AD17*0.95%</f>
        <v>61.521999999999998</v>
      </c>
      <c r="AG17" s="52">
        <f t="shared" si="7"/>
        <v>66</v>
      </c>
      <c r="AH17" s="52">
        <f t="shared" si="3"/>
        <v>22.8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183.59</v>
      </c>
      <c r="AP17" s="53"/>
      <c r="AQ17" s="53">
        <v>82</v>
      </c>
      <c r="AR17" s="198">
        <f>AC17-AE17-AG17-AJ17-AK17-AL17-AM17-AN17-AP17-AQ17</f>
        <v>9504.91</v>
      </c>
      <c r="AS17" s="161">
        <f>AF17+AH17+AI17</f>
        <v>84.322000000000003</v>
      </c>
      <c r="AT17" s="163">
        <f>AS17-AQ17-AN17</f>
        <v>2.3220000000000027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2469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3615</v>
      </c>
      <c r="AD18" s="35">
        <f>D18*1</f>
        <v>2469</v>
      </c>
      <c r="AE18" s="52">
        <f>D18*2.75%</f>
        <v>67.897499999999994</v>
      </c>
      <c r="AF18" s="52">
        <f>AD18*0.95%</f>
        <v>23.455500000000001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67.897499999999994</v>
      </c>
      <c r="AP18" s="53"/>
      <c r="AQ18" s="53">
        <v>100</v>
      </c>
      <c r="AR18" s="198">
        <f t="shared" si="10"/>
        <v>3447.1025</v>
      </c>
      <c r="AS18" s="161">
        <f>AF18+AH18+AI18</f>
        <v>23.455500000000001</v>
      </c>
      <c r="AT18" s="163">
        <f>AS18-AQ18-AN18</f>
        <v>-76.544499999999999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10692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11592</v>
      </c>
      <c r="AD19" s="35">
        <f t="shared" si="0"/>
        <v>10692</v>
      </c>
      <c r="AE19" s="52">
        <f t="shared" si="1"/>
        <v>294.03000000000003</v>
      </c>
      <c r="AF19" s="52">
        <f t="shared" si="2"/>
        <v>101.574</v>
      </c>
      <c r="AG19" s="52">
        <f t="shared" si="7"/>
        <v>24.75</v>
      </c>
      <c r="AH19" s="52">
        <f t="shared" si="3"/>
        <v>8.5499999999999989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296.78000000000003</v>
      </c>
      <c r="AP19" s="53"/>
      <c r="AQ19" s="53">
        <v>163</v>
      </c>
      <c r="AR19" s="223">
        <f>AC19-AE19-AG19-AJ19-AK19-AL19-AM19-AN19-AP19-AQ19</f>
        <v>11110.22</v>
      </c>
      <c r="AS19" s="161">
        <f t="shared" si="4"/>
        <v>110.124</v>
      </c>
      <c r="AT19" s="161">
        <f t="shared" si="5"/>
        <v>-52.876000000000005</v>
      </c>
      <c r="AU19" s="6"/>
      <c r="AV19" s="23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6986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6986</v>
      </c>
      <c r="AD20" s="35">
        <f t="shared" si="0"/>
        <v>6986</v>
      </c>
      <c r="AE20" s="52">
        <f t="shared" si="1"/>
        <v>192.11500000000001</v>
      </c>
      <c r="AF20" s="52">
        <f t="shared" si="2"/>
        <v>66.367000000000004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192.11500000000001</v>
      </c>
      <c r="AP20" s="53"/>
      <c r="AQ20" s="53">
        <v>70</v>
      </c>
      <c r="AR20" s="223">
        <f>AC20-AE20-AG20-AJ20-AK20-AL20-AM20-AN20-AP20-AQ20</f>
        <v>6723.8850000000002</v>
      </c>
      <c r="AS20" s="161">
        <f>AF20+AH20+AI20</f>
        <v>66.367000000000004</v>
      </c>
      <c r="AT20" s="161">
        <f>AS20-AQ20-AN20</f>
        <v>-3.6329999999999956</v>
      </c>
      <c r="AU20" s="6"/>
      <c r="AV20" s="23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5097</v>
      </c>
      <c r="E21" s="51"/>
      <c r="F21" s="50"/>
      <c r="G21" s="51"/>
      <c r="H21" s="51"/>
      <c r="I21" s="51"/>
      <c r="J21" s="51"/>
      <c r="K21" s="51"/>
      <c r="L21" s="51"/>
      <c r="M21" s="51">
        <v>10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5197</v>
      </c>
      <c r="AD21" s="35">
        <f t="shared" si="0"/>
        <v>5097</v>
      </c>
      <c r="AE21" s="52">
        <f t="shared" si="1"/>
        <v>140.16749999999999</v>
      </c>
      <c r="AF21" s="52">
        <f t="shared" si="2"/>
        <v>48.421500000000002</v>
      </c>
      <c r="AG21" s="52">
        <f t="shared" si="7"/>
        <v>2.75</v>
      </c>
      <c r="AH21" s="52">
        <f t="shared" si="3"/>
        <v>0.95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140.4425</v>
      </c>
      <c r="AP21" s="53"/>
      <c r="AQ21" s="53">
        <v>49</v>
      </c>
      <c r="AR21" s="198">
        <f t="shared" si="10"/>
        <v>5005.0825000000004</v>
      </c>
      <c r="AS21" s="161">
        <f t="shared" ref="AS21:AS27" si="11">AF21+AH21+AI21</f>
        <v>49.371500000000005</v>
      </c>
      <c r="AT21" s="161">
        <f t="shared" ref="AT21:AT27" si="12">AS21-AQ21-AN21</f>
        <v>0.3715000000000046</v>
      </c>
      <c r="AU21" s="6"/>
      <c r="AV21" s="23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28000</v>
      </c>
      <c r="E22" s="51"/>
      <c r="F22" s="50"/>
      <c r="G22" s="51"/>
      <c r="H22" s="51"/>
      <c r="I22" s="51"/>
      <c r="J22" s="51"/>
      <c r="K22" s="51">
        <v>20</v>
      </c>
      <c r="L22" s="51"/>
      <c r="M22" s="51">
        <v>20</v>
      </c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30960</v>
      </c>
      <c r="AD22" s="35">
        <f t="shared" si="0"/>
        <v>28000</v>
      </c>
      <c r="AE22" s="52">
        <f t="shared" si="1"/>
        <v>770</v>
      </c>
      <c r="AF22" s="52">
        <f t="shared" si="2"/>
        <v>266</v>
      </c>
      <c r="AG22" s="52">
        <f t="shared" si="7"/>
        <v>28.875</v>
      </c>
      <c r="AH22" s="52">
        <f t="shared" si="3"/>
        <v>9.9749999999999996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772.47500000000002</v>
      </c>
      <c r="AP22" s="53"/>
      <c r="AQ22" s="53">
        <v>201</v>
      </c>
      <c r="AR22" s="198">
        <f>AC22-AE22-AG22-AJ22-AK22-AL22-AM22-AN22-AP22-AQ22</f>
        <v>29960.125</v>
      </c>
      <c r="AS22" s="161">
        <f>AF22+AH22+AI22</f>
        <v>275.97500000000002</v>
      </c>
      <c r="AT22" s="161">
        <f>AS22-AQ22-AN22</f>
        <v>74.975000000000023</v>
      </c>
      <c r="AU22" s="6"/>
      <c r="AV22" s="23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6319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6319</v>
      </c>
      <c r="AD23" s="35">
        <f t="shared" si="0"/>
        <v>6319</v>
      </c>
      <c r="AE23" s="52">
        <f t="shared" si="1"/>
        <v>173.77250000000001</v>
      </c>
      <c r="AF23" s="52">
        <f t="shared" si="2"/>
        <v>60.030499999999996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173.77250000000001</v>
      </c>
      <c r="AP23" s="53"/>
      <c r="AQ23" s="53">
        <v>60</v>
      </c>
      <c r="AR23" s="198">
        <f>AC23-AE23-AG23-AJ23-AK23-AL23-AM23-AN23-AP23-AQ23</f>
        <v>6085.2275</v>
      </c>
      <c r="AS23" s="161">
        <f t="shared" si="11"/>
        <v>60.030499999999996</v>
      </c>
      <c r="AT23" s="161">
        <f t="shared" si="12"/>
        <v>3.0499999999996419E-2</v>
      </c>
      <c r="AU23" s="6"/>
      <c r="AV23" s="23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17522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100</v>
      </c>
      <c r="N24" s="51"/>
      <c r="O24" s="51">
        <v>20</v>
      </c>
      <c r="P24" s="51">
        <v>250</v>
      </c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>
        <v>5</v>
      </c>
      <c r="AB24" s="147"/>
      <c r="AC24" s="160">
        <f t="shared" si="6"/>
        <v>28637</v>
      </c>
      <c r="AD24" s="35">
        <f t="shared" si="0"/>
        <v>17522</v>
      </c>
      <c r="AE24" s="52">
        <f t="shared" si="1"/>
        <v>481.85500000000002</v>
      </c>
      <c r="AF24" s="52">
        <f t="shared" si="2"/>
        <v>166.459</v>
      </c>
      <c r="AG24" s="52">
        <f t="shared" si="7"/>
        <v>149.32499999999999</v>
      </c>
      <c r="AH24" s="52">
        <f t="shared" si="3"/>
        <v>51.585000000000001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494.78000000000003</v>
      </c>
      <c r="AP24" s="53"/>
      <c r="AQ24" s="53">
        <v>126</v>
      </c>
      <c r="AR24" s="198">
        <f t="shared" si="10"/>
        <v>27879.82</v>
      </c>
      <c r="AS24" s="161">
        <f t="shared" si="11"/>
        <v>218.04400000000001</v>
      </c>
      <c r="AT24" s="161">
        <f t="shared" si="12"/>
        <v>92.044000000000011</v>
      </c>
      <c r="AU24" s="6"/>
      <c r="AV24" s="23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5245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50</v>
      </c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14795</v>
      </c>
      <c r="AD25" s="35">
        <f t="shared" si="0"/>
        <v>5245</v>
      </c>
      <c r="AE25" s="52">
        <f t="shared" si="1"/>
        <v>144.23750000000001</v>
      </c>
      <c r="AF25" s="52">
        <f t="shared" si="2"/>
        <v>49.827500000000001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144.23750000000001</v>
      </c>
      <c r="AP25" s="53"/>
      <c r="AQ25" s="53">
        <v>50</v>
      </c>
      <c r="AR25" s="198">
        <f t="shared" si="10"/>
        <v>14600.762500000001</v>
      </c>
      <c r="AS25" s="161">
        <f t="shared" si="11"/>
        <v>49.827500000000001</v>
      </c>
      <c r="AT25" s="161">
        <f t="shared" si="12"/>
        <v>-0.17249999999999943</v>
      </c>
      <c r="AU25" s="6"/>
      <c r="AV25" s="23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5151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5151</v>
      </c>
      <c r="AD26" s="35">
        <f t="shared" si="0"/>
        <v>5151</v>
      </c>
      <c r="AE26" s="52">
        <f t="shared" si="1"/>
        <v>141.6525</v>
      </c>
      <c r="AF26" s="52">
        <f t="shared" si="2"/>
        <v>48.9345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141.6525</v>
      </c>
      <c r="AP26" s="53"/>
      <c r="AQ26" s="53">
        <v>44</v>
      </c>
      <c r="AR26" s="198">
        <f t="shared" si="10"/>
        <v>4965.3474999999999</v>
      </c>
      <c r="AS26" s="161">
        <f t="shared" si="11"/>
        <v>48.9345</v>
      </c>
      <c r="AT26" s="161">
        <f t="shared" si="12"/>
        <v>4.9344999999999999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4005</v>
      </c>
      <c r="E27" s="51"/>
      <c r="F27" s="50"/>
      <c r="G27" s="51"/>
      <c r="H27" s="51"/>
      <c r="I27" s="51"/>
      <c r="J27" s="51"/>
      <c r="K27" s="50">
        <v>100</v>
      </c>
      <c r="L27" s="51"/>
      <c r="M27" s="51">
        <v>100</v>
      </c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7005</v>
      </c>
      <c r="AD27" s="35">
        <f t="shared" si="0"/>
        <v>4005</v>
      </c>
      <c r="AE27" s="52">
        <f t="shared" si="1"/>
        <v>110.1375</v>
      </c>
      <c r="AF27" s="52">
        <f t="shared" si="2"/>
        <v>38.047499999999999</v>
      </c>
      <c r="AG27" s="52">
        <f t="shared" si="7"/>
        <v>82.5</v>
      </c>
      <c r="AH27" s="52">
        <f t="shared" si="3"/>
        <v>28.5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115.6375</v>
      </c>
      <c r="AP27" s="53"/>
      <c r="AQ27" s="53">
        <v>50</v>
      </c>
      <c r="AR27" s="198">
        <f t="shared" si="10"/>
        <v>6762.3625000000002</v>
      </c>
      <c r="AS27" s="161">
        <f t="shared" si="11"/>
        <v>66.547499999999999</v>
      </c>
      <c r="AT27" s="161">
        <f t="shared" si="12"/>
        <v>16.547499999999999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178815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460</v>
      </c>
      <c r="L28" s="72">
        <f t="shared" ref="L28:AT28" si="14">SUM(L7:L27)</f>
        <v>0</v>
      </c>
      <c r="M28" s="72">
        <f t="shared" si="14"/>
        <v>400</v>
      </c>
      <c r="N28" s="72">
        <f t="shared" si="14"/>
        <v>0</v>
      </c>
      <c r="O28" s="72">
        <f t="shared" si="14"/>
        <v>70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151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41</v>
      </c>
      <c r="AB28" s="148">
        <f t="shared" si="14"/>
        <v>0</v>
      </c>
      <c r="AC28" s="141">
        <f t="shared" si="14"/>
        <v>236778</v>
      </c>
      <c r="AD28" s="141">
        <f t="shared" si="14"/>
        <v>178815</v>
      </c>
      <c r="AE28" s="141">
        <f t="shared" si="14"/>
        <v>4917.4125000000004</v>
      </c>
      <c r="AF28" s="141">
        <f t="shared" si="14"/>
        <v>1698.7425000000003</v>
      </c>
      <c r="AG28" s="141">
        <f t="shared" si="14"/>
        <v>595.65</v>
      </c>
      <c r="AH28" s="141">
        <f t="shared" si="14"/>
        <v>205.76999999999998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4966.9125000000013</v>
      </c>
      <c r="AP28" s="141">
        <f t="shared" si="14"/>
        <v>0</v>
      </c>
      <c r="AQ28" s="141">
        <f t="shared" si="14"/>
        <v>1698</v>
      </c>
      <c r="AR28" s="141">
        <f t="shared" si="14"/>
        <v>229566.9375</v>
      </c>
      <c r="AS28" s="141">
        <f t="shared" si="14"/>
        <v>1904.5125</v>
      </c>
      <c r="AT28" s="141">
        <f t="shared" si="14"/>
        <v>206.51250000000005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-340</v>
      </c>
      <c r="Q30" s="90"/>
      <c r="R30" s="90"/>
      <c r="S30" s="89">
        <v>-108</v>
      </c>
      <c r="T30" s="89"/>
      <c r="U30" s="89"/>
      <c r="V30" s="89"/>
      <c r="W30" s="89"/>
      <c r="X30" s="89"/>
      <c r="Y30" s="89"/>
      <c r="Z30" s="89">
        <v>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</row>
    <row r="72" spans="3:49">
      <c r="C72" s="6"/>
      <c r="D72" s="6"/>
      <c r="E72" s="6"/>
    </row>
    <row r="73" spans="3:49">
      <c r="C73" s="6"/>
      <c r="D73" s="6"/>
      <c r="E73" s="6"/>
    </row>
    <row r="74" spans="3:49">
      <c r="C74" s="6"/>
      <c r="D74" s="6"/>
      <c r="E74" s="6"/>
    </row>
    <row r="75" spans="3:49">
      <c r="C75" s="6"/>
      <c r="D75" s="6"/>
      <c r="E75" s="6"/>
    </row>
    <row r="76" spans="3:49">
      <c r="C76" s="6"/>
      <c r="D76" s="6"/>
      <c r="E76" s="6"/>
    </row>
    <row r="77" spans="3:49">
      <c r="C77" s="6"/>
      <c r="D77" s="6"/>
      <c r="E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topLeftCell="C1" workbookViewId="0">
      <pane ySplit="6" topLeftCell="A19" activePane="bottomLeft" state="frozen"/>
      <selection pane="bottomLeft" activeCell="AT33" sqref="AT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4.5703125" style="2" customWidth="1"/>
    <col min="49" max="49" width="11.42578125" style="2" customWidth="1"/>
    <col min="50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95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'23'!D29</f>
        <v>699238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2560</v>
      </c>
      <c r="L4" s="167">
        <f>'23'!L29</f>
        <v>0</v>
      </c>
      <c r="M4" s="167">
        <f>'23'!M29</f>
        <v>5630</v>
      </c>
      <c r="N4" s="167">
        <f>'23'!N29</f>
        <v>0</v>
      </c>
      <c r="O4" s="167">
        <f>'23'!O29</f>
        <v>580</v>
      </c>
      <c r="P4" s="167">
        <f>'23'!P29</f>
        <v>6230</v>
      </c>
      <c r="Q4" s="167">
        <f>'23'!Q29</f>
        <v>0</v>
      </c>
      <c r="R4" s="167">
        <f>'23'!R29</f>
        <v>0</v>
      </c>
      <c r="S4" s="167">
        <f>'23'!S29</f>
        <v>1357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666</v>
      </c>
      <c r="AA4" s="167">
        <f>'23'!AA29</f>
        <v>443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415585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106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13147</v>
      </c>
      <c r="E7" s="37"/>
      <c r="F7" s="36"/>
      <c r="G7" s="37"/>
      <c r="H7" s="37"/>
      <c r="I7" s="37"/>
      <c r="J7" s="37"/>
      <c r="K7" s="37">
        <v>10</v>
      </c>
      <c r="L7" s="37"/>
      <c r="M7" s="37">
        <v>70</v>
      </c>
      <c r="N7" s="37"/>
      <c r="O7" s="37"/>
      <c r="P7" s="37">
        <v>40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14407</v>
      </c>
      <c r="AD7" s="38">
        <f t="shared" ref="AD7:AD27" si="0">D7*1</f>
        <v>13147</v>
      </c>
      <c r="AE7" s="40">
        <f t="shared" ref="AE7:AE27" si="1">D7*2.75%</f>
        <v>361.54250000000002</v>
      </c>
      <c r="AF7" s="40">
        <f t="shared" ref="AF7:AF27" si="2">AD7*0.95%</f>
        <v>124.8965</v>
      </c>
      <c r="AG7" s="40">
        <f>SUM(E7*999+F7*499+G7*75+H7*50+I7*30+K7*20+L7*19+M7*10+P7*9+N7*10+J7*29+R7*4+Q7*5+O7*9)*2.8%</f>
        <v>35.279999999999994</v>
      </c>
      <c r="AH7" s="40">
        <f t="shared" ref="AH7:AH27" si="3">SUM(E7*999+F7*499+G7*75+H7*50+I7*30+J7*29+K7*20+L7*19+M7*10+N7*10+O7*9+P7*9+Q7*5+R7*4)*0.95%</f>
        <v>11.969999999999999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364.84250000000003</v>
      </c>
      <c r="AP7" s="43"/>
      <c r="AQ7" s="44">
        <v>90</v>
      </c>
      <c r="AR7" s="218">
        <f>AC7-AE7-AG7-AJ7-AK7-AL7-AM7-AN7-AP7-AQ7</f>
        <v>13920.1775</v>
      </c>
      <c r="AS7" s="46">
        <f t="shared" ref="AS7:AS19" si="4">AF7+AH7+AI7</f>
        <v>136.8665</v>
      </c>
      <c r="AT7" s="47">
        <f t="shared" ref="AT7:AT19" si="5">AS7-AQ7-AN7</f>
        <v>46.866500000000002</v>
      </c>
      <c r="AU7" s="48">
        <v>108</v>
      </c>
      <c r="AV7" s="235">
        <f>AR7-AU7</f>
        <v>13812.1775</v>
      </c>
      <c r="AW7" s="23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6565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6565</v>
      </c>
      <c r="AD8" s="35">
        <f t="shared" si="0"/>
        <v>6565</v>
      </c>
      <c r="AE8" s="52">
        <f t="shared" si="1"/>
        <v>180.53749999999999</v>
      </c>
      <c r="AF8" s="52">
        <f t="shared" si="2"/>
        <v>62.3675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180.53749999999999</v>
      </c>
      <c r="AP8" s="53"/>
      <c r="AQ8" s="44">
        <v>59</v>
      </c>
      <c r="AR8" s="218">
        <f>AC8-AE8-AG8-AJ8-AK8-AL8-AM8-AN8-AP8-AQ8</f>
        <v>6325.4624999999996</v>
      </c>
      <c r="AS8" s="54">
        <f t="shared" si="4"/>
        <v>62.3675</v>
      </c>
      <c r="AT8" s="55">
        <f t="shared" si="5"/>
        <v>3.3674999999999997</v>
      </c>
      <c r="AU8" s="56"/>
      <c r="AV8" s="235">
        <f t="shared" ref="AV8:AV27" si="10">AR8-AU8</f>
        <v>6325.4624999999996</v>
      </c>
      <c r="AW8" s="23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15217</v>
      </c>
      <c r="E9" s="51"/>
      <c r="F9" s="50"/>
      <c r="G9" s="51"/>
      <c r="H9" s="51"/>
      <c r="I9" s="51"/>
      <c r="J9" s="51"/>
      <c r="K9" s="51">
        <v>60</v>
      </c>
      <c r="L9" s="51"/>
      <c r="M9" s="51">
        <v>50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19167</v>
      </c>
      <c r="AD9" s="35">
        <f t="shared" si="0"/>
        <v>15217</v>
      </c>
      <c r="AE9" s="52">
        <f t="shared" si="1"/>
        <v>418.46750000000003</v>
      </c>
      <c r="AF9" s="52">
        <f t="shared" si="2"/>
        <v>144.5615</v>
      </c>
      <c r="AG9" s="40">
        <f t="shared" si="7"/>
        <v>108.625</v>
      </c>
      <c r="AH9" s="52">
        <f t="shared" si="3"/>
        <v>37.524999999999999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428.36750000000001</v>
      </c>
      <c r="AP9" s="53"/>
      <c r="AQ9" s="44">
        <v>140</v>
      </c>
      <c r="AR9" s="218">
        <f t="shared" ref="AR9:AR27" si="11">AC9-AE9-AG9-AJ9-AK9-AL9-AM9-AN9-AP9-AQ9</f>
        <v>18499.907500000001</v>
      </c>
      <c r="AS9" s="54">
        <f t="shared" si="4"/>
        <v>182.0865</v>
      </c>
      <c r="AT9" s="55">
        <f t="shared" si="5"/>
        <v>42.086500000000001</v>
      </c>
      <c r="AU9" s="56"/>
      <c r="AV9" s="235">
        <f t="shared" si="10"/>
        <v>18499.907500000001</v>
      </c>
      <c r="AW9" s="236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5366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5557</v>
      </c>
      <c r="AD10" s="35">
        <f>D10*1</f>
        <v>5366</v>
      </c>
      <c r="AE10" s="52">
        <f>D10*2.75%</f>
        <v>147.565</v>
      </c>
      <c r="AF10" s="52">
        <f>AD10*0.95%</f>
        <v>50.976999999999997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147.565</v>
      </c>
      <c r="AP10" s="53"/>
      <c r="AQ10" s="44">
        <v>41</v>
      </c>
      <c r="AR10" s="218">
        <f t="shared" si="11"/>
        <v>5368.4350000000004</v>
      </c>
      <c r="AS10" s="54">
        <f>AF10+AH10+AI10</f>
        <v>50.976999999999997</v>
      </c>
      <c r="AT10" s="55">
        <f>AS10-AQ10-AN10</f>
        <v>9.9769999999999968</v>
      </c>
      <c r="AU10" s="56">
        <v>18</v>
      </c>
      <c r="AV10" s="235">
        <f t="shared" si="10"/>
        <v>5350.4350000000004</v>
      </c>
      <c r="AW10" s="236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4269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9</v>
      </c>
      <c r="T11" s="35"/>
      <c r="U11" s="35"/>
      <c r="V11" s="35"/>
      <c r="W11" s="35"/>
      <c r="X11" s="35"/>
      <c r="Y11" s="35"/>
      <c r="Z11" s="35">
        <v>2</v>
      </c>
      <c r="AA11" s="35"/>
      <c r="AB11" s="35"/>
      <c r="AC11" s="39">
        <f t="shared" si="6"/>
        <v>6370</v>
      </c>
      <c r="AD11" s="35">
        <f t="shared" si="0"/>
        <v>4269</v>
      </c>
      <c r="AE11" s="52">
        <f t="shared" si="1"/>
        <v>117.39749999999999</v>
      </c>
      <c r="AF11" s="52">
        <f t="shared" si="2"/>
        <v>40.555500000000002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117.39749999999999</v>
      </c>
      <c r="AP11" s="53"/>
      <c r="AQ11" s="44">
        <v>34</v>
      </c>
      <c r="AR11" s="218">
        <f t="shared" si="11"/>
        <v>6218.6025</v>
      </c>
      <c r="AS11" s="54">
        <f t="shared" si="4"/>
        <v>40.555500000000002</v>
      </c>
      <c r="AT11" s="55">
        <f t="shared" si="5"/>
        <v>6.5555000000000021</v>
      </c>
      <c r="AU11" s="56"/>
      <c r="AV11" s="235">
        <f t="shared" si="10"/>
        <v>6218.6025</v>
      </c>
      <c r="AW11" s="236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5155</v>
      </c>
      <c r="AD12" s="35">
        <f>D12*1</f>
        <v>5155</v>
      </c>
      <c r="AE12" s="52">
        <f>D12*2.75%</f>
        <v>141.76249999999999</v>
      </c>
      <c r="AF12" s="52">
        <f>AD12*0.95%</f>
        <v>48.972499999999997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141.76249999999999</v>
      </c>
      <c r="AP12" s="53"/>
      <c r="AQ12" s="44">
        <v>33</v>
      </c>
      <c r="AR12" s="218">
        <f t="shared" si="11"/>
        <v>4980.2375000000002</v>
      </c>
      <c r="AS12" s="54">
        <f>AF12+AH12+AI12</f>
        <v>48.972499999999997</v>
      </c>
      <c r="AT12" s="55">
        <f>AS12-AQ12-AN12</f>
        <v>15.972499999999997</v>
      </c>
      <c r="AU12" s="56"/>
      <c r="AV12" s="235">
        <f t="shared" si="10"/>
        <v>4980.2375000000002</v>
      </c>
      <c r="AW12" s="236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6067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6067</v>
      </c>
      <c r="AD13" s="35">
        <f t="shared" si="0"/>
        <v>6067</v>
      </c>
      <c r="AE13" s="52">
        <f t="shared" si="1"/>
        <v>166.8425</v>
      </c>
      <c r="AF13" s="52">
        <f t="shared" si="2"/>
        <v>57.636499999999998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166.8425</v>
      </c>
      <c r="AP13" s="53"/>
      <c r="AQ13" s="44">
        <v>40</v>
      </c>
      <c r="AR13" s="218">
        <f t="shared" si="11"/>
        <v>5860.1575000000003</v>
      </c>
      <c r="AS13" s="54">
        <f t="shared" si="4"/>
        <v>57.636499999999998</v>
      </c>
      <c r="AT13" s="55">
        <f>AS13-AQ13-AN13</f>
        <v>17.636499999999998</v>
      </c>
      <c r="AU13" s="56"/>
      <c r="AV13" s="235">
        <f t="shared" si="10"/>
        <v>5860.1575000000003</v>
      </c>
      <c r="AW13" s="236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15727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100</v>
      </c>
      <c r="N14" s="51"/>
      <c r="O14" s="51"/>
      <c r="P14" s="51">
        <v>100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>
        <v>5</v>
      </c>
      <c r="AA14" s="35">
        <v>10</v>
      </c>
      <c r="AB14" s="35"/>
      <c r="AC14" s="39">
        <f>D14*1+E14*999+F14*499+G14*75+H14*50+I14*30+K14*20+L14*19+M14*10+P14*9+N14*10+J14*29+S14*191+V14*4744+W14*110+X14*450+Y14*110+Z14*191+AA14*182+AB14*182+U14*30+T14*350+R14*4+Q14*5+O14*9</f>
        <v>22357</v>
      </c>
      <c r="AD14" s="35">
        <f t="shared" si="0"/>
        <v>15727</v>
      </c>
      <c r="AE14" s="52">
        <f t="shared" si="1"/>
        <v>432.49250000000001</v>
      </c>
      <c r="AF14" s="52">
        <f t="shared" si="2"/>
        <v>149.40649999999999</v>
      </c>
      <c r="AG14" s="40">
        <f t="shared" si="7"/>
        <v>79.75</v>
      </c>
      <c r="AH14" s="52">
        <f t="shared" si="3"/>
        <v>27.55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439.36750000000001</v>
      </c>
      <c r="AP14" s="53"/>
      <c r="AQ14" s="44">
        <v>135</v>
      </c>
      <c r="AR14" s="218">
        <f>AC14-AE14-AG14-AJ14-AK14-AL14-AM14-AN14-AP14-AQ14</f>
        <v>21709.7575</v>
      </c>
      <c r="AS14" s="54">
        <f t="shared" si="4"/>
        <v>176.95650000000001</v>
      </c>
      <c r="AT14" s="61">
        <f t="shared" si="5"/>
        <v>41.956500000000005</v>
      </c>
      <c r="AU14" s="56"/>
      <c r="AV14" s="235">
        <f t="shared" si="10"/>
        <v>21709.7575</v>
      </c>
      <c r="AW14" s="236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22472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10</v>
      </c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23907</v>
      </c>
      <c r="AD15" s="35">
        <f t="shared" si="0"/>
        <v>22472</v>
      </c>
      <c r="AE15" s="52">
        <f t="shared" si="1"/>
        <v>617.98</v>
      </c>
      <c r="AF15" s="52">
        <f t="shared" si="2"/>
        <v>213.48400000000001</v>
      </c>
      <c r="AG15" s="40">
        <f t="shared" si="7"/>
        <v>13.2</v>
      </c>
      <c r="AH15" s="52">
        <f t="shared" si="3"/>
        <v>4.5599999999999996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619.08000000000004</v>
      </c>
      <c r="AP15" s="53"/>
      <c r="AQ15" s="44">
        <v>200</v>
      </c>
      <c r="AR15" s="218">
        <f t="shared" si="11"/>
        <v>23075.82</v>
      </c>
      <c r="AS15" s="54">
        <f>AF15+AH15+AI15</f>
        <v>218.04400000000001</v>
      </c>
      <c r="AT15" s="55">
        <f>AS15-AQ15-AN15</f>
        <v>18.044000000000011</v>
      </c>
      <c r="AU15" s="56">
        <v>144</v>
      </c>
      <c r="AV15" s="235">
        <f t="shared" si="10"/>
        <v>22931.82</v>
      </c>
      <c r="AW15" s="236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12925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19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39">
        <f t="shared" si="6"/>
        <v>17464</v>
      </c>
      <c r="AD16" s="35">
        <f t="shared" si="0"/>
        <v>12925</v>
      </c>
      <c r="AE16" s="52">
        <f t="shared" si="1"/>
        <v>355.4375</v>
      </c>
      <c r="AF16" s="52">
        <f t="shared" si="2"/>
        <v>122.78749999999999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355.4375</v>
      </c>
      <c r="AP16" s="53"/>
      <c r="AQ16" s="44">
        <v>99</v>
      </c>
      <c r="AR16" s="218">
        <f>AC16-AE16-AG16-AJ16-AK16-AL16-AM16-AN16-AP16-AQ16</f>
        <v>17009.5625</v>
      </c>
      <c r="AS16" s="54">
        <f t="shared" si="4"/>
        <v>122.78749999999999</v>
      </c>
      <c r="AT16" s="55">
        <f t="shared" si="5"/>
        <v>23.787499999999994</v>
      </c>
      <c r="AU16" s="56">
        <v>180</v>
      </c>
      <c r="AV16" s="235">
        <f t="shared" si="10"/>
        <v>16829.5625</v>
      </c>
      <c r="AW16" s="236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10239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12239</v>
      </c>
      <c r="AD17" s="35">
        <f>D17*1</f>
        <v>10239</v>
      </c>
      <c r="AE17" s="52">
        <f>D17*2.75%</f>
        <v>281.57249999999999</v>
      </c>
      <c r="AF17" s="52">
        <f>AD17*0.95%</f>
        <v>97.270499999999998</v>
      </c>
      <c r="AG17" s="40">
        <f t="shared" si="7"/>
        <v>2.4750000000000001</v>
      </c>
      <c r="AH17" s="52">
        <f t="shared" si="3"/>
        <v>0.85499999999999998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281.84750000000003</v>
      </c>
      <c r="AP17" s="53"/>
      <c r="AQ17" s="44">
        <v>98</v>
      </c>
      <c r="AR17" s="218">
        <f>AC17-AE17-AG17-AJ17-AK17-AL17-AM17-AN17-AP17-AQ17</f>
        <v>11856.952499999999</v>
      </c>
      <c r="AS17" s="54">
        <f>AF17+AH17+AI17</f>
        <v>98.125500000000002</v>
      </c>
      <c r="AT17" s="55">
        <f>AS17-AQ17-AN17</f>
        <v>0.12550000000000239</v>
      </c>
      <c r="AU17" s="56">
        <v>126</v>
      </c>
      <c r="AV17" s="235">
        <f t="shared" si="10"/>
        <v>11730.952499999999</v>
      </c>
      <c r="AW17" s="236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8843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9</v>
      </c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11472</v>
      </c>
      <c r="AD18" s="35">
        <f>D18*1</f>
        <v>8843</v>
      </c>
      <c r="AE18" s="52">
        <f>D18*2.75%</f>
        <v>243.1825</v>
      </c>
      <c r="AF18" s="52">
        <f>AD18*0.95%</f>
        <v>84.008499999999998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243.1825</v>
      </c>
      <c r="AP18" s="53"/>
      <c r="AQ18" s="44">
        <v>99</v>
      </c>
      <c r="AR18" s="218">
        <f t="shared" si="11"/>
        <v>11129.817499999999</v>
      </c>
      <c r="AS18" s="54">
        <f>AF18+AH18+AI18</f>
        <v>84.008499999999998</v>
      </c>
      <c r="AT18" s="55">
        <f>AS18-AQ18-AN18</f>
        <v>-14.991500000000002</v>
      </c>
      <c r="AU18" s="56"/>
      <c r="AV18" s="235">
        <f t="shared" si="10"/>
        <v>11129.817499999999</v>
      </c>
      <c r="AW18" s="236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6639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6639</v>
      </c>
      <c r="AD19" s="35">
        <f t="shared" si="0"/>
        <v>6639</v>
      </c>
      <c r="AE19" s="52">
        <f t="shared" si="1"/>
        <v>182.57249999999999</v>
      </c>
      <c r="AF19" s="52">
        <f t="shared" si="2"/>
        <v>63.070499999999996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182.57249999999999</v>
      </c>
      <c r="AP19" s="53"/>
      <c r="AQ19" s="64">
        <v>56</v>
      </c>
      <c r="AR19" s="219">
        <f>AC19-AE19-AG19-AJ19-AK19-AL19-AM19-AN19-AP19-AQ19</f>
        <v>6400.4274999999998</v>
      </c>
      <c r="AS19" s="54">
        <f t="shared" si="4"/>
        <v>63.070499999999996</v>
      </c>
      <c r="AT19" s="66">
        <f t="shared" si="5"/>
        <v>7.0704999999999956</v>
      </c>
      <c r="AU19" s="56"/>
      <c r="AV19" s="235">
        <f t="shared" si="10"/>
        <v>6400.4274999999998</v>
      </c>
      <c r="AW19" s="235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6883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6883</v>
      </c>
      <c r="AD20" s="35">
        <f t="shared" si="0"/>
        <v>6883</v>
      </c>
      <c r="AE20" s="52">
        <f t="shared" si="1"/>
        <v>189.2825</v>
      </c>
      <c r="AF20" s="52">
        <f t="shared" si="2"/>
        <v>65.388499999999993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189.2825</v>
      </c>
      <c r="AP20" s="53"/>
      <c r="AQ20" s="64">
        <v>68</v>
      </c>
      <c r="AR20" s="219">
        <f>AC20-AE20-AG20-AJ20-AK20-AL20-AM20-AN20-AP20-AQ20</f>
        <v>6625.7174999999997</v>
      </c>
      <c r="AS20" s="54">
        <f>AF20+AH20+AI20</f>
        <v>65.388499999999993</v>
      </c>
      <c r="AT20" s="66">
        <f>AS20-AQ20-AN20</f>
        <v>-2.6115000000000066</v>
      </c>
      <c r="AU20" s="56"/>
      <c r="AV20" s="235">
        <f t="shared" si="10"/>
        <v>6625.7174999999997</v>
      </c>
      <c r="AW20" s="161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3910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4274</v>
      </c>
      <c r="AD21" s="35">
        <f t="shared" si="0"/>
        <v>3910</v>
      </c>
      <c r="AE21" s="52">
        <f t="shared" si="1"/>
        <v>107.52500000000001</v>
      </c>
      <c r="AF21" s="52">
        <f t="shared" si="2"/>
        <v>37.144999999999996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107.52500000000001</v>
      </c>
      <c r="AP21" s="53"/>
      <c r="AQ21" s="64">
        <v>36</v>
      </c>
      <c r="AR21" s="217">
        <f t="shared" si="11"/>
        <v>4130.4750000000004</v>
      </c>
      <c r="AS21" s="54">
        <f t="shared" ref="AS21:AS27" si="12">AF21+AH21+AI21</f>
        <v>37.144999999999996</v>
      </c>
      <c r="AT21" s="66">
        <f t="shared" ref="AT21:AT27" si="13">AS21-AQ21-AN21</f>
        <v>1.144999999999996</v>
      </c>
      <c r="AU21" s="56"/>
      <c r="AV21" s="235">
        <f t="shared" si="10"/>
        <v>4130.4750000000004</v>
      </c>
      <c r="AW21" s="161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8373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10733</v>
      </c>
      <c r="AD22" s="35">
        <f t="shared" si="0"/>
        <v>8373</v>
      </c>
      <c r="AE22" s="52">
        <f t="shared" si="1"/>
        <v>230.25749999999999</v>
      </c>
      <c r="AF22" s="52">
        <f t="shared" si="2"/>
        <v>79.543499999999995</v>
      </c>
      <c r="AG22" s="40">
        <f t="shared" si="7"/>
        <v>12.375</v>
      </c>
      <c r="AH22" s="52">
        <f t="shared" si="3"/>
        <v>4.2749999999999995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231.63249999999999</v>
      </c>
      <c r="AP22" s="53"/>
      <c r="AQ22" s="64">
        <v>100</v>
      </c>
      <c r="AR22" s="217">
        <f>AC22-AE22-AG22-AJ22-AK22-AL22-AM22-AN22-AP22-AQ22</f>
        <v>10390.3675</v>
      </c>
      <c r="AS22" s="54">
        <f>AF22+AH22+AI22</f>
        <v>83.8185</v>
      </c>
      <c r="AT22" s="66">
        <f>AS22-AQ22-AN22</f>
        <v>-16.1815</v>
      </c>
      <c r="AU22" s="56"/>
      <c r="AV22" s="235">
        <f t="shared" si="10"/>
        <v>10390.3675</v>
      </c>
      <c r="AW22" s="161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6267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6267</v>
      </c>
      <c r="AD23" s="35">
        <f t="shared" si="0"/>
        <v>6267</v>
      </c>
      <c r="AE23" s="52">
        <f t="shared" si="1"/>
        <v>172.3425</v>
      </c>
      <c r="AF23" s="52">
        <f t="shared" si="2"/>
        <v>59.536499999999997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172.3425</v>
      </c>
      <c r="AP23" s="53"/>
      <c r="AQ23" s="64">
        <v>60</v>
      </c>
      <c r="AR23" s="217">
        <f>AC23-AE23-AG23-AJ23-AK23-AL23-AM23-AN23-AP23-AQ23</f>
        <v>6034.6575000000003</v>
      </c>
      <c r="AS23" s="54">
        <f t="shared" si="12"/>
        <v>59.536499999999997</v>
      </c>
      <c r="AT23" s="66">
        <f t="shared" si="13"/>
        <v>-0.46350000000000335</v>
      </c>
      <c r="AU23" s="56"/>
      <c r="AV23" s="235">
        <f t="shared" si="10"/>
        <v>6034.6575000000003</v>
      </c>
      <c r="AW23" s="161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12335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14245</v>
      </c>
      <c r="AD24" s="35">
        <f t="shared" si="0"/>
        <v>12335</v>
      </c>
      <c r="AE24" s="52">
        <f t="shared" si="1"/>
        <v>339.21249999999998</v>
      </c>
      <c r="AF24" s="52">
        <f t="shared" si="2"/>
        <v>117.18249999999999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339.21249999999998</v>
      </c>
      <c r="AP24" s="53"/>
      <c r="AQ24" s="64">
        <v>106</v>
      </c>
      <c r="AR24" s="217">
        <f t="shared" si="11"/>
        <v>13799.7875</v>
      </c>
      <c r="AS24" s="54">
        <f t="shared" si="12"/>
        <v>117.18249999999999</v>
      </c>
      <c r="AT24" s="66">
        <f t="shared" si="13"/>
        <v>11.18249999999999</v>
      </c>
      <c r="AU24" s="56"/>
      <c r="AV24" s="235">
        <f t="shared" si="10"/>
        <v>13799.7875</v>
      </c>
      <c r="AW24" s="161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4328</v>
      </c>
      <c r="AD25" s="35">
        <f t="shared" si="0"/>
        <v>4328</v>
      </c>
      <c r="AE25" s="52">
        <f t="shared" si="1"/>
        <v>119.02</v>
      </c>
      <c r="AF25" s="52">
        <f t="shared" si="2"/>
        <v>41.116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119.02</v>
      </c>
      <c r="AP25" s="53"/>
      <c r="AQ25" s="64">
        <v>40</v>
      </c>
      <c r="AR25" s="217">
        <f t="shared" si="11"/>
        <v>4168.9799999999996</v>
      </c>
      <c r="AS25" s="54">
        <f t="shared" si="12"/>
        <v>41.116</v>
      </c>
      <c r="AT25" s="66">
        <f t="shared" si="13"/>
        <v>1.1159999999999997</v>
      </c>
      <c r="AU25" s="56"/>
      <c r="AV25" s="235">
        <f t="shared" si="10"/>
        <v>4168.9799999999996</v>
      </c>
      <c r="AW25" s="161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9755</v>
      </c>
      <c r="E26" s="51"/>
      <c r="F26" s="50"/>
      <c r="G26" s="51"/>
      <c r="H26" s="51"/>
      <c r="I26" s="51"/>
      <c r="J26" s="51"/>
      <c r="K26" s="50">
        <v>70</v>
      </c>
      <c r="L26" s="51"/>
      <c r="M26" s="51">
        <v>60</v>
      </c>
      <c r="N26" s="51"/>
      <c r="O26" s="51"/>
      <c r="P26" s="51"/>
      <c r="Q26" s="35"/>
      <c r="R26" s="35"/>
      <c r="S26" s="35">
        <v>20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15575</v>
      </c>
      <c r="AD26" s="35">
        <f t="shared" si="0"/>
        <v>9755</v>
      </c>
      <c r="AE26" s="52">
        <f t="shared" si="1"/>
        <v>268.26249999999999</v>
      </c>
      <c r="AF26" s="52">
        <f t="shared" si="2"/>
        <v>92.672499999999999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271.83749999999998</v>
      </c>
      <c r="AP26" s="53"/>
      <c r="AQ26" s="64">
        <v>102</v>
      </c>
      <c r="AR26" s="217">
        <f t="shared" si="11"/>
        <v>15149.737499999999</v>
      </c>
      <c r="AS26" s="54">
        <f t="shared" si="12"/>
        <v>111.6725</v>
      </c>
      <c r="AT26" s="66">
        <f t="shared" si="13"/>
        <v>9.6724999999999994</v>
      </c>
      <c r="AU26" s="56"/>
      <c r="AV26" s="235">
        <f t="shared" si="10"/>
        <v>15149.737499999999</v>
      </c>
      <c r="AW26" s="161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4067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4067</v>
      </c>
      <c r="AD27" s="35">
        <f t="shared" si="0"/>
        <v>4067</v>
      </c>
      <c r="AE27" s="52">
        <f t="shared" si="1"/>
        <v>111.8425</v>
      </c>
      <c r="AF27" s="52">
        <f t="shared" si="2"/>
        <v>38.636499999999998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111.8425</v>
      </c>
      <c r="AP27" s="53"/>
      <c r="AQ27" s="64">
        <v>80</v>
      </c>
      <c r="AR27" s="217">
        <f t="shared" si="11"/>
        <v>3875.1574999999998</v>
      </c>
      <c r="AS27" s="54">
        <f t="shared" si="12"/>
        <v>38.636499999999998</v>
      </c>
      <c r="AT27" s="66">
        <f t="shared" si="13"/>
        <v>-41.363500000000002</v>
      </c>
      <c r="AU27" s="56"/>
      <c r="AV27" s="235">
        <f t="shared" si="10"/>
        <v>3875.1574999999998</v>
      </c>
      <c r="AW27" s="161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4">SUM(D7:D27)</f>
        <v>188549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200</v>
      </c>
      <c r="L28" s="72">
        <f t="shared" ref="L28:AT28" si="15">SUM(L7:L27)</f>
        <v>0</v>
      </c>
      <c r="M28" s="72">
        <f t="shared" si="15"/>
        <v>290</v>
      </c>
      <c r="N28" s="72">
        <f t="shared" si="15"/>
        <v>0</v>
      </c>
      <c r="O28" s="72">
        <f t="shared" si="15"/>
        <v>0</v>
      </c>
      <c r="P28" s="72">
        <f t="shared" si="15"/>
        <v>470</v>
      </c>
      <c r="Q28" s="72">
        <f t="shared" si="15"/>
        <v>0</v>
      </c>
      <c r="R28" s="72">
        <f t="shared" si="15"/>
        <v>0</v>
      </c>
      <c r="S28" s="72">
        <f t="shared" si="15"/>
        <v>97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8</v>
      </c>
      <c r="AA28" s="72">
        <f t="shared" si="15"/>
        <v>22</v>
      </c>
      <c r="AB28" s="72">
        <f t="shared" si="15"/>
        <v>0</v>
      </c>
      <c r="AC28" s="73">
        <f t="shared" si="15"/>
        <v>223738</v>
      </c>
      <c r="AD28" s="73">
        <f t="shared" si="15"/>
        <v>188549</v>
      </c>
      <c r="AE28" s="73">
        <f t="shared" si="15"/>
        <v>5185.0974999999999</v>
      </c>
      <c r="AF28" s="73">
        <f t="shared" si="15"/>
        <v>1791.2154999999998</v>
      </c>
      <c r="AG28" s="73">
        <f t="shared" si="15"/>
        <v>306.70499999999998</v>
      </c>
      <c r="AH28" s="73">
        <f t="shared" si="15"/>
        <v>105.73500000000001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5211.4974999999986</v>
      </c>
      <c r="AP28" s="73">
        <f t="shared" si="15"/>
        <v>0</v>
      </c>
      <c r="AQ28" s="75">
        <f t="shared" si="15"/>
        <v>1716</v>
      </c>
      <c r="AR28" s="76">
        <f t="shared" si="15"/>
        <v>216530.19750000001</v>
      </c>
      <c r="AS28" s="76">
        <f t="shared" si="15"/>
        <v>1896.9504999999999</v>
      </c>
      <c r="AT28" s="77">
        <f t="shared" si="15"/>
        <v>180.95049999999998</v>
      </c>
      <c r="AU28" s="78">
        <f>SUM(AU7:AU27)</f>
        <v>576</v>
      </c>
      <c r="AV28" s="78">
        <f t="shared" ref="AV28" si="16">SUM(AV7:AV27)</f>
        <v>215954.19750000001</v>
      </c>
      <c r="AW28" s="78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926274</v>
      </c>
      <c r="E29" s="82">
        <f t="shared" ref="E29:AB29" si="17">E4+E5-E28</f>
        <v>0</v>
      </c>
      <c r="F29" s="82">
        <f t="shared" si="17"/>
        <v>0</v>
      </c>
      <c r="G29" s="82">
        <f t="shared" si="17"/>
        <v>0</v>
      </c>
      <c r="H29" s="82">
        <f t="shared" si="17"/>
        <v>0</v>
      </c>
      <c r="I29" s="82">
        <f t="shared" si="17"/>
        <v>0</v>
      </c>
      <c r="J29" s="82">
        <f t="shared" si="17"/>
        <v>0</v>
      </c>
      <c r="K29" s="82">
        <f t="shared" si="17"/>
        <v>2360</v>
      </c>
      <c r="L29" s="82">
        <f t="shared" si="17"/>
        <v>0</v>
      </c>
      <c r="M29" s="82">
        <f t="shared" si="17"/>
        <v>5340</v>
      </c>
      <c r="N29" s="82">
        <f t="shared" si="17"/>
        <v>0</v>
      </c>
      <c r="O29" s="82">
        <f t="shared" si="17"/>
        <v>580</v>
      </c>
      <c r="P29" s="82">
        <f t="shared" si="17"/>
        <v>5760</v>
      </c>
      <c r="Q29" s="82">
        <f t="shared" si="17"/>
        <v>0</v>
      </c>
      <c r="R29" s="82">
        <f t="shared" si="17"/>
        <v>0</v>
      </c>
      <c r="S29" s="82">
        <f t="shared" si="17"/>
        <v>1260</v>
      </c>
      <c r="T29" s="82">
        <f t="shared" si="17"/>
        <v>0</v>
      </c>
      <c r="U29" s="82">
        <f t="shared" si="17"/>
        <v>0</v>
      </c>
      <c r="V29" s="82">
        <f t="shared" si="17"/>
        <v>0</v>
      </c>
      <c r="W29" s="82">
        <f t="shared" si="17"/>
        <v>0</v>
      </c>
      <c r="X29" s="82">
        <f t="shared" si="17"/>
        <v>0</v>
      </c>
      <c r="Y29" s="82">
        <f t="shared" si="17"/>
        <v>0</v>
      </c>
      <c r="Z29" s="82">
        <f t="shared" si="17"/>
        <v>658</v>
      </c>
      <c r="AA29" s="82">
        <f t="shared" si="17"/>
        <v>421</v>
      </c>
      <c r="AB29" s="82">
        <f t="shared" si="17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-100</v>
      </c>
      <c r="N30" s="91"/>
      <c r="O30" s="91">
        <v>20</v>
      </c>
      <c r="P30" s="91">
        <v>-340</v>
      </c>
      <c r="Q30" s="90"/>
      <c r="R30" s="90"/>
      <c r="S30" s="89">
        <v>-100</v>
      </c>
      <c r="T30" s="89"/>
      <c r="U30" s="89"/>
      <c r="V30" s="89"/>
      <c r="W30" s="89"/>
      <c r="X30" s="89"/>
      <c r="Y30" s="89"/>
      <c r="Z30" s="89">
        <v>-44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'24'!D29</f>
        <v>926274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2360</v>
      </c>
      <c r="L4" s="167">
        <f>'24'!L29</f>
        <v>0</v>
      </c>
      <c r="M4" s="167">
        <f>'24'!M29</f>
        <v>5340</v>
      </c>
      <c r="N4" s="167">
        <f>'24'!N29</f>
        <v>0</v>
      </c>
      <c r="O4" s="167">
        <f>'24'!O29</f>
        <v>580</v>
      </c>
      <c r="P4" s="167">
        <f>'24'!P29</f>
        <v>5760</v>
      </c>
      <c r="Q4" s="167">
        <f>'24'!Q29</f>
        <v>0</v>
      </c>
      <c r="R4" s="167">
        <f>'24'!R29</f>
        <v>0</v>
      </c>
      <c r="S4" s="167">
        <f>'24'!S29</f>
        <v>1260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658</v>
      </c>
      <c r="AA4" s="167">
        <f>'24'!AA29</f>
        <v>421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519480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107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9113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9113</v>
      </c>
      <c r="AD7" s="38">
        <f t="shared" ref="AD7:AD27" si="0">D7*1</f>
        <v>9113</v>
      </c>
      <c r="AE7" s="40">
        <f t="shared" ref="AE7:AE27" si="1">D7*2.75%</f>
        <v>250.60749999999999</v>
      </c>
      <c r="AF7" s="40">
        <f t="shared" ref="AF7:AF27" si="2">AD7*0.95%</f>
        <v>86.573499999999996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250.60749999999999</v>
      </c>
      <c r="AP7" s="43"/>
      <c r="AQ7" s="44">
        <v>82</v>
      </c>
      <c r="AR7" s="218">
        <f>AC7-AE7-AG7-AJ7-AK7-AL7-AM7-AN7-AP7-AQ7</f>
        <v>8780.3924999999999</v>
      </c>
      <c r="AS7" s="46">
        <f t="shared" ref="AS7:AS19" si="4">AF7+AH7+AI7</f>
        <v>86.573499999999996</v>
      </c>
      <c r="AT7" s="47">
        <f t="shared" ref="AT7:AT19" si="5">AS7-AQ7-AN7</f>
        <v>4.5734999999999957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4129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5029</v>
      </c>
      <c r="AD8" s="35">
        <f t="shared" si="0"/>
        <v>4129</v>
      </c>
      <c r="AE8" s="52">
        <f t="shared" si="1"/>
        <v>113.5475</v>
      </c>
      <c r="AF8" s="52">
        <f t="shared" si="2"/>
        <v>39.225499999999997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116.2975</v>
      </c>
      <c r="AP8" s="53"/>
      <c r="AQ8" s="44">
        <v>46</v>
      </c>
      <c r="AR8" s="218">
        <f>AC8-AE8-AG8-AJ8-AK8-AL8-AM8-AN8-AP8-AQ8</f>
        <v>4844.7025000000003</v>
      </c>
      <c r="AS8" s="54">
        <f t="shared" si="4"/>
        <v>47.775499999999994</v>
      </c>
      <c r="AT8" s="55">
        <f t="shared" si="5"/>
        <v>1.7754999999999939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17064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17064</v>
      </c>
      <c r="AD9" s="35">
        <f t="shared" si="0"/>
        <v>17064</v>
      </c>
      <c r="AE9" s="52">
        <f t="shared" si="1"/>
        <v>469.26</v>
      </c>
      <c r="AF9" s="52">
        <f t="shared" si="2"/>
        <v>162.108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469.26</v>
      </c>
      <c r="AP9" s="53"/>
      <c r="AQ9" s="44">
        <v>145</v>
      </c>
      <c r="AR9" s="218">
        <f t="shared" ref="AR9:AR27" si="10">AC9-AE9-AG9-AJ9-AK9-AL9-AM9-AN9-AP9-AQ9</f>
        <v>16449.740000000002</v>
      </c>
      <c r="AS9" s="54">
        <f t="shared" si="4"/>
        <v>162.108</v>
      </c>
      <c r="AT9" s="55">
        <f t="shared" si="5"/>
        <v>17.108000000000004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8435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60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8975</v>
      </c>
      <c r="AD10" s="35">
        <f>D10*1</f>
        <v>8435</v>
      </c>
      <c r="AE10" s="52">
        <f>D10*2.75%</f>
        <v>231.96250000000001</v>
      </c>
      <c r="AF10" s="52">
        <f>AD10*0.95%</f>
        <v>80.132499999999993</v>
      </c>
      <c r="AG10" s="40">
        <f t="shared" si="7"/>
        <v>14.85</v>
      </c>
      <c r="AH10" s="52">
        <f t="shared" si="3"/>
        <v>5.13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233.61250000000001</v>
      </c>
      <c r="AP10" s="53"/>
      <c r="AQ10" s="44">
        <v>44</v>
      </c>
      <c r="AR10" s="218">
        <f t="shared" si="10"/>
        <v>8684.1875</v>
      </c>
      <c r="AS10" s="54">
        <f>AF10+AH10+AI10</f>
        <v>85.262499999999989</v>
      </c>
      <c r="AT10" s="55">
        <f>AS10-AQ10-AN10</f>
        <v>41.262499999999989</v>
      </c>
      <c r="AU10" s="56">
        <v>54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5016</v>
      </c>
      <c r="E11" s="51"/>
      <c r="F11" s="50"/>
      <c r="G11" s="51"/>
      <c r="H11" s="51"/>
      <c r="I11" s="51"/>
      <c r="J11" s="51"/>
      <c r="K11" s="51"/>
      <c r="L11" s="51"/>
      <c r="M11" s="51">
        <v>330</v>
      </c>
      <c r="N11" s="51"/>
      <c r="O11" s="59"/>
      <c r="P11" s="51">
        <v>580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13536</v>
      </c>
      <c r="AD11" s="35">
        <f t="shared" si="0"/>
        <v>5016</v>
      </c>
      <c r="AE11" s="52">
        <f t="shared" si="1"/>
        <v>137.94</v>
      </c>
      <c r="AF11" s="52">
        <f t="shared" si="2"/>
        <v>47.652000000000001</v>
      </c>
      <c r="AG11" s="40">
        <f t="shared" si="7"/>
        <v>234.3</v>
      </c>
      <c r="AH11" s="52">
        <f t="shared" si="3"/>
        <v>80.94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162.965</v>
      </c>
      <c r="AP11" s="53"/>
      <c r="AQ11" s="44">
        <v>64</v>
      </c>
      <c r="AR11" s="218">
        <f t="shared" si="10"/>
        <v>13099.76</v>
      </c>
      <c r="AS11" s="54">
        <f t="shared" si="4"/>
        <v>128.59199999999998</v>
      </c>
      <c r="AT11" s="55">
        <f t="shared" si="5"/>
        <v>64.591999999999985</v>
      </c>
      <c r="AU11" s="56">
        <v>18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4961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4961</v>
      </c>
      <c r="AD12" s="35">
        <f>D12*1</f>
        <v>4961</v>
      </c>
      <c r="AE12" s="52">
        <f>D12*2.75%</f>
        <v>136.42750000000001</v>
      </c>
      <c r="AF12" s="52">
        <f>AD12*0.95%</f>
        <v>47.1295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136.42750000000001</v>
      </c>
      <c r="AP12" s="53"/>
      <c r="AQ12" s="44">
        <v>25</v>
      </c>
      <c r="AR12" s="218">
        <f t="shared" si="10"/>
        <v>4799.5725000000002</v>
      </c>
      <c r="AS12" s="54">
        <f>AF12+AH12+AI12</f>
        <v>47.1295</v>
      </c>
      <c r="AT12" s="55">
        <f>AS12-AQ12-AN12</f>
        <v>22.1295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4537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4537</v>
      </c>
      <c r="AD13" s="35">
        <f t="shared" si="0"/>
        <v>4537</v>
      </c>
      <c r="AE13" s="52">
        <f t="shared" si="1"/>
        <v>124.7675</v>
      </c>
      <c r="AF13" s="52">
        <f t="shared" si="2"/>
        <v>43.101500000000001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124.7675</v>
      </c>
      <c r="AP13" s="53"/>
      <c r="AQ13" s="44">
        <v>32</v>
      </c>
      <c r="AR13" s="218">
        <f t="shared" si="10"/>
        <v>4380.2325000000001</v>
      </c>
      <c r="AS13" s="54">
        <f t="shared" si="4"/>
        <v>43.101500000000001</v>
      </c>
      <c r="AT13" s="55">
        <f>AS13-AQ13-AN13</f>
        <v>11.101500000000001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22822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23722</v>
      </c>
      <c r="AD14" s="35">
        <f t="shared" si="0"/>
        <v>22822</v>
      </c>
      <c r="AE14" s="52">
        <f t="shared" si="1"/>
        <v>627.60500000000002</v>
      </c>
      <c r="AF14" s="52">
        <f t="shared" si="2"/>
        <v>216.809</v>
      </c>
      <c r="AG14" s="40">
        <f t="shared" si="7"/>
        <v>24.75</v>
      </c>
      <c r="AH14" s="52">
        <f t="shared" si="3"/>
        <v>8.5499999999999989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630.35500000000002</v>
      </c>
      <c r="AP14" s="53"/>
      <c r="AQ14" s="44">
        <v>130</v>
      </c>
      <c r="AR14" s="218">
        <f>AC14-AE14-AG14-AJ14-AK14-AL14-AM14-AN14-AP14-AQ14</f>
        <v>22939.645</v>
      </c>
      <c r="AS14" s="54">
        <f t="shared" si="4"/>
        <v>225.35900000000001</v>
      </c>
      <c r="AT14" s="61">
        <f t="shared" si="5"/>
        <v>95.359000000000009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15641</v>
      </c>
      <c r="E15" s="51"/>
      <c r="F15" s="50"/>
      <c r="G15" s="51"/>
      <c r="H15" s="51"/>
      <c r="I15" s="51"/>
      <c r="J15" s="51"/>
      <c r="K15" s="51"/>
      <c r="L15" s="51"/>
      <c r="M15" s="51">
        <v>50</v>
      </c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16321</v>
      </c>
      <c r="AD15" s="35">
        <f t="shared" si="0"/>
        <v>15641</v>
      </c>
      <c r="AE15" s="52">
        <f t="shared" si="1"/>
        <v>430.1275</v>
      </c>
      <c r="AF15" s="52">
        <f t="shared" si="2"/>
        <v>148.58949999999999</v>
      </c>
      <c r="AG15" s="40">
        <f t="shared" si="7"/>
        <v>18.7</v>
      </c>
      <c r="AH15" s="52">
        <f t="shared" si="3"/>
        <v>6.46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432.05250000000001</v>
      </c>
      <c r="AP15" s="53"/>
      <c r="AQ15" s="44">
        <v>140</v>
      </c>
      <c r="AR15" s="218">
        <f t="shared" si="10"/>
        <v>15732.172499999999</v>
      </c>
      <c r="AS15" s="54">
        <f>AF15+AH15+AI15</f>
        <v>155.04949999999999</v>
      </c>
      <c r="AT15" s="55">
        <f>AS15-AQ15-AN15</f>
        <v>15.049499999999995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13838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70</v>
      </c>
      <c r="Q16" s="35"/>
      <c r="R16" s="35"/>
      <c r="S16" s="35">
        <v>1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14659</v>
      </c>
      <c r="AD16" s="35">
        <f t="shared" si="0"/>
        <v>13838</v>
      </c>
      <c r="AE16" s="52">
        <f t="shared" si="1"/>
        <v>380.54500000000002</v>
      </c>
      <c r="AF16" s="52">
        <f t="shared" si="2"/>
        <v>131.46099999999998</v>
      </c>
      <c r="AG16" s="40">
        <f t="shared" si="7"/>
        <v>17.324999999999999</v>
      </c>
      <c r="AH16" s="52">
        <f t="shared" si="3"/>
        <v>5.9849999999999994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382.47</v>
      </c>
      <c r="AP16" s="53"/>
      <c r="AQ16" s="44">
        <v>101</v>
      </c>
      <c r="AR16" s="218">
        <f>AC16-AE16-AG16-AJ16-AK16-AL16-AM16-AN16-AP16-AQ16</f>
        <v>14160.13</v>
      </c>
      <c r="AS16" s="54">
        <f t="shared" si="4"/>
        <v>137.44599999999997</v>
      </c>
      <c r="AT16" s="55">
        <f t="shared" si="5"/>
        <v>36.44599999999997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4425</v>
      </c>
      <c r="E17" s="51"/>
      <c r="F17" s="50"/>
      <c r="G17" s="51"/>
      <c r="H17" s="51"/>
      <c r="I17" s="51"/>
      <c r="J17" s="51"/>
      <c r="K17" s="51"/>
      <c r="L17" s="51"/>
      <c r="M17" s="51">
        <v>10</v>
      </c>
      <c r="N17" s="51"/>
      <c r="O17" s="51"/>
      <c r="P17" s="51">
        <v>50</v>
      </c>
      <c r="Q17" s="35"/>
      <c r="R17" s="35"/>
      <c r="S17" s="35">
        <v>1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5166</v>
      </c>
      <c r="AD17" s="35">
        <f>D17*1</f>
        <v>4425</v>
      </c>
      <c r="AE17" s="52">
        <f>D17*2.75%</f>
        <v>121.6875</v>
      </c>
      <c r="AF17" s="52">
        <f>AD17*0.95%</f>
        <v>42.037500000000001</v>
      </c>
      <c r="AG17" s="40">
        <f t="shared" si="7"/>
        <v>15.125</v>
      </c>
      <c r="AH17" s="52">
        <f t="shared" si="3"/>
        <v>5.2249999999999996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123.33750000000001</v>
      </c>
      <c r="AP17" s="53"/>
      <c r="AQ17" s="44">
        <v>49</v>
      </c>
      <c r="AR17" s="218">
        <f>AC17-AE17-AG17-AJ17-AK17-AL17-AM17-AN17-AP17-AQ17</f>
        <v>4980.1875</v>
      </c>
      <c r="AS17" s="54">
        <f>AF17+AH17+AI17</f>
        <v>47.262500000000003</v>
      </c>
      <c r="AT17" s="55">
        <f>AS17-AQ17-AN17</f>
        <v>-1.7374999999999972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11001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>
        <v>40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12271</v>
      </c>
      <c r="AD18" s="35">
        <f>D18*1</f>
        <v>11001</v>
      </c>
      <c r="AE18" s="52">
        <f>D18*2.75%</f>
        <v>302.52749999999997</v>
      </c>
      <c r="AF18" s="52">
        <f>AD18*0.95%</f>
        <v>104.5095</v>
      </c>
      <c r="AG18" s="40">
        <f t="shared" si="7"/>
        <v>9.9</v>
      </c>
      <c r="AH18" s="52">
        <f t="shared" si="3"/>
        <v>3.42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303.6275</v>
      </c>
      <c r="AP18" s="53"/>
      <c r="AQ18" s="44">
        <v>149</v>
      </c>
      <c r="AR18" s="218">
        <f t="shared" si="10"/>
        <v>11809.5725</v>
      </c>
      <c r="AS18" s="54">
        <f>AF18+AH18+AI18</f>
        <v>107.9295</v>
      </c>
      <c r="AT18" s="55">
        <f>AS18-AQ18-AN18</f>
        <v>-41.070499999999996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11753</v>
      </c>
      <c r="E19" s="51"/>
      <c r="F19" s="50"/>
      <c r="G19" s="51"/>
      <c r="H19" s="51"/>
      <c r="I19" s="51"/>
      <c r="J19" s="51"/>
      <c r="K19" s="51"/>
      <c r="L19" s="51"/>
      <c r="M19" s="51">
        <v>100</v>
      </c>
      <c r="N19" s="51"/>
      <c r="O19" s="51"/>
      <c r="P19" s="51">
        <v>20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12933</v>
      </c>
      <c r="AD19" s="35">
        <f t="shared" si="0"/>
        <v>11753</v>
      </c>
      <c r="AE19" s="52">
        <f t="shared" si="1"/>
        <v>323.20749999999998</v>
      </c>
      <c r="AF19" s="52">
        <f t="shared" si="2"/>
        <v>111.65349999999999</v>
      </c>
      <c r="AG19" s="40">
        <f t="shared" si="7"/>
        <v>32.450000000000003</v>
      </c>
      <c r="AH19" s="52">
        <f t="shared" si="3"/>
        <v>11.209999999999999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326.50749999999999</v>
      </c>
      <c r="AP19" s="53"/>
      <c r="AQ19" s="64">
        <v>167</v>
      </c>
      <c r="AR19" s="219">
        <f>AC19-AE19-AG19-AJ19-AK19-AL19-AM19-AN19-AP19-AQ19</f>
        <v>12410.342499999999</v>
      </c>
      <c r="AS19" s="54">
        <f t="shared" si="4"/>
        <v>122.86349999999999</v>
      </c>
      <c r="AT19" s="66">
        <f t="shared" si="5"/>
        <v>-44.136500000000012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7402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7402</v>
      </c>
      <c r="AD20" s="35">
        <f t="shared" si="0"/>
        <v>7402</v>
      </c>
      <c r="AE20" s="52">
        <f t="shared" si="1"/>
        <v>203.55500000000001</v>
      </c>
      <c r="AF20" s="52">
        <f t="shared" si="2"/>
        <v>70.319000000000003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203.55500000000001</v>
      </c>
      <c r="AP20" s="53"/>
      <c r="AQ20" s="64">
        <v>78</v>
      </c>
      <c r="AR20" s="219">
        <f>AC20-AE20-AG20-AJ20-AK20-AL20-AM20-AN20-AP20-AQ20</f>
        <v>7120.4449999999997</v>
      </c>
      <c r="AS20" s="54">
        <f>AF20+AH20+AI20</f>
        <v>70.319000000000003</v>
      </c>
      <c r="AT20" s="66">
        <f>AS20-AQ20-AN20</f>
        <v>-7.6809999999999974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6079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40</v>
      </c>
      <c r="N21" s="51"/>
      <c r="O21" s="51"/>
      <c r="P21" s="51">
        <v>50</v>
      </c>
      <c r="Q21" s="35"/>
      <c r="R21" s="35"/>
      <c r="S21" s="35">
        <v>10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9039</v>
      </c>
      <c r="AD21" s="35">
        <f t="shared" si="0"/>
        <v>6079</v>
      </c>
      <c r="AE21" s="52">
        <f t="shared" si="1"/>
        <v>167.17250000000001</v>
      </c>
      <c r="AF21" s="52">
        <f t="shared" si="2"/>
        <v>57.750499999999995</v>
      </c>
      <c r="AG21" s="40">
        <f t="shared" si="7"/>
        <v>28.875</v>
      </c>
      <c r="AH21" s="52">
        <f t="shared" si="3"/>
        <v>9.9749999999999996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169.92250000000001</v>
      </c>
      <c r="AP21" s="53"/>
      <c r="AQ21" s="64">
        <v>53</v>
      </c>
      <c r="AR21" s="217">
        <f t="shared" si="10"/>
        <v>8789.9524999999994</v>
      </c>
      <c r="AS21" s="54">
        <f t="shared" ref="AS21:AS27" si="11">AF21+AH21+AI21</f>
        <v>67.725499999999997</v>
      </c>
      <c r="AT21" s="66">
        <f t="shared" ref="AT21:AT27" si="12">AS21-AQ21-AN21</f>
        <v>14.725499999999997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14495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14495</v>
      </c>
      <c r="AD22" s="35">
        <f t="shared" si="0"/>
        <v>14495</v>
      </c>
      <c r="AE22" s="52">
        <f t="shared" si="1"/>
        <v>398.61250000000001</v>
      </c>
      <c r="AF22" s="52">
        <f t="shared" si="2"/>
        <v>137.70249999999999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398.61250000000001</v>
      </c>
      <c r="AP22" s="53"/>
      <c r="AQ22" s="64">
        <v>121</v>
      </c>
      <c r="AR22" s="217">
        <f>AC22-AE22-AG22-AJ22-AK22-AL22-AM22-AN22-AP22-AQ22</f>
        <v>13975.387500000001</v>
      </c>
      <c r="AS22" s="54">
        <f>AF22+AH22+AI22</f>
        <v>137.70249999999999</v>
      </c>
      <c r="AT22" s="66">
        <f>AS22-AQ22-AN22</f>
        <v>16.702499999999986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7152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15</v>
      </c>
      <c r="T23" s="35"/>
      <c r="U23" s="35"/>
      <c r="V23" s="35"/>
      <c r="W23" s="35"/>
      <c r="X23" s="35"/>
      <c r="Y23" s="35"/>
      <c r="Z23" s="35"/>
      <c r="AA23" s="35">
        <v>10</v>
      </c>
      <c r="AB23" s="35"/>
      <c r="AC23" s="39">
        <f t="shared" si="6"/>
        <v>11837</v>
      </c>
      <c r="AD23" s="35">
        <f t="shared" si="0"/>
        <v>7152</v>
      </c>
      <c r="AE23" s="52">
        <f t="shared" si="1"/>
        <v>196.68</v>
      </c>
      <c r="AF23" s="52">
        <f t="shared" si="2"/>
        <v>67.944000000000003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196.68</v>
      </c>
      <c r="AP23" s="53"/>
      <c r="AQ23" s="64">
        <v>70</v>
      </c>
      <c r="AR23" s="217">
        <f>AC23-AE23-AG23-AJ23-AK23-AL23-AM23-AN23-AP23-AQ23</f>
        <v>11570.32</v>
      </c>
      <c r="AS23" s="54">
        <f t="shared" si="11"/>
        <v>67.944000000000003</v>
      </c>
      <c r="AT23" s="66">
        <f t="shared" si="12"/>
        <v>-2.0559999999999974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19223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50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28773</v>
      </c>
      <c r="AD24" s="35">
        <f t="shared" si="0"/>
        <v>19223</v>
      </c>
      <c r="AE24" s="52">
        <f t="shared" si="1"/>
        <v>528.63250000000005</v>
      </c>
      <c r="AF24" s="52">
        <f t="shared" si="2"/>
        <v>182.61849999999998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528.63250000000005</v>
      </c>
      <c r="AP24" s="53"/>
      <c r="AQ24" s="64">
        <v>124</v>
      </c>
      <c r="AR24" s="217">
        <f t="shared" si="10"/>
        <v>28120.3675</v>
      </c>
      <c r="AS24" s="54">
        <f t="shared" si="11"/>
        <v>182.61849999999998</v>
      </c>
      <c r="AT24" s="66">
        <f t="shared" si="12"/>
        <v>58.618499999999983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11106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11106</v>
      </c>
      <c r="AD25" s="35">
        <f t="shared" si="0"/>
        <v>11106</v>
      </c>
      <c r="AE25" s="52">
        <f t="shared" si="1"/>
        <v>305.41500000000002</v>
      </c>
      <c r="AF25" s="52">
        <f t="shared" si="2"/>
        <v>105.50699999999999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305.41500000000002</v>
      </c>
      <c r="AP25" s="53"/>
      <c r="AQ25" s="64">
        <v>100</v>
      </c>
      <c r="AR25" s="217">
        <f t="shared" si="10"/>
        <v>10700.584999999999</v>
      </c>
      <c r="AS25" s="54">
        <f t="shared" si="11"/>
        <v>105.50699999999999</v>
      </c>
      <c r="AT25" s="66">
        <f t="shared" si="12"/>
        <v>5.5069999999999908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7878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7878</v>
      </c>
      <c r="AD26" s="35">
        <f t="shared" si="0"/>
        <v>7878</v>
      </c>
      <c r="AE26" s="52">
        <f t="shared" si="1"/>
        <v>216.64500000000001</v>
      </c>
      <c r="AF26" s="52">
        <f t="shared" si="2"/>
        <v>74.840999999999994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216.64500000000001</v>
      </c>
      <c r="AP26" s="53"/>
      <c r="AQ26" s="64">
        <v>61</v>
      </c>
      <c r="AR26" s="217">
        <f>AC26-AE26-AG26-AJ26-AK26-AL26-AM26-AN26-AP26-AQ26</f>
        <v>7600.3549999999996</v>
      </c>
      <c r="AS26" s="54">
        <f t="shared" si="11"/>
        <v>74.840999999999994</v>
      </c>
      <c r="AT26" s="66">
        <f t="shared" si="12"/>
        <v>13.840999999999994</v>
      </c>
      <c r="AU26" s="56"/>
      <c r="AV26" s="6">
        <v>-200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9146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9146</v>
      </c>
      <c r="AD27" s="35">
        <f t="shared" si="0"/>
        <v>9146</v>
      </c>
      <c r="AE27" s="52">
        <f t="shared" si="1"/>
        <v>251.51500000000001</v>
      </c>
      <c r="AF27" s="52">
        <f t="shared" si="2"/>
        <v>86.887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251.51500000000001</v>
      </c>
      <c r="AP27" s="53"/>
      <c r="AQ27" s="64">
        <v>100</v>
      </c>
      <c r="AR27" s="217">
        <f t="shared" si="10"/>
        <v>8794.4850000000006</v>
      </c>
      <c r="AS27" s="54">
        <f t="shared" si="11"/>
        <v>86.887</v>
      </c>
      <c r="AT27" s="66">
        <f t="shared" si="12"/>
        <v>-13.113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215216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</v>
      </c>
      <c r="L28" s="72">
        <f t="shared" ref="L28:AT28" si="14">SUM(L7:L27)</f>
        <v>0</v>
      </c>
      <c r="M28" s="72">
        <f t="shared" si="14"/>
        <v>530</v>
      </c>
      <c r="N28" s="72">
        <f t="shared" si="14"/>
        <v>0</v>
      </c>
      <c r="O28" s="72">
        <f t="shared" si="14"/>
        <v>0</v>
      </c>
      <c r="P28" s="72">
        <f t="shared" si="14"/>
        <v>1090</v>
      </c>
      <c r="Q28" s="72">
        <f t="shared" si="14"/>
        <v>0</v>
      </c>
      <c r="R28" s="72">
        <f t="shared" si="14"/>
        <v>0</v>
      </c>
      <c r="S28" s="72">
        <f t="shared" si="14"/>
        <v>77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15</v>
      </c>
      <c r="AB28" s="72">
        <f t="shared" si="14"/>
        <v>0</v>
      </c>
      <c r="AC28" s="73">
        <f t="shared" si="14"/>
        <v>247963</v>
      </c>
      <c r="AD28" s="73">
        <f t="shared" si="14"/>
        <v>215216</v>
      </c>
      <c r="AE28" s="73">
        <f t="shared" si="14"/>
        <v>5918.4400000000014</v>
      </c>
      <c r="AF28" s="73">
        <f t="shared" si="14"/>
        <v>2044.5519999999995</v>
      </c>
      <c r="AG28" s="73">
        <f t="shared" si="14"/>
        <v>421.02499999999998</v>
      </c>
      <c r="AH28" s="73">
        <f t="shared" si="14"/>
        <v>145.44499999999999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5963.2650000000003</v>
      </c>
      <c r="AP28" s="73">
        <f t="shared" si="14"/>
        <v>0</v>
      </c>
      <c r="AQ28" s="75">
        <f t="shared" si="14"/>
        <v>1881</v>
      </c>
      <c r="AR28" s="76">
        <f t="shared" si="14"/>
        <v>239742.53500000003</v>
      </c>
      <c r="AS28" s="76">
        <f t="shared" si="14"/>
        <v>2189.9969999999998</v>
      </c>
      <c r="AT28" s="77">
        <f t="shared" si="14"/>
        <v>308.9969999999999</v>
      </c>
      <c r="AU28" s="78">
        <f>SUM(AU7:AU27)</f>
        <v>72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0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'25'!D29</f>
        <v>1230538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2350</v>
      </c>
      <c r="L4" s="167">
        <f>'25'!L29</f>
        <v>0</v>
      </c>
      <c r="M4" s="167">
        <f>'25'!M29</f>
        <v>4810</v>
      </c>
      <c r="N4" s="167">
        <f>'25'!N29</f>
        <v>0</v>
      </c>
      <c r="O4" s="167">
        <f>'25'!O29</f>
        <v>580</v>
      </c>
      <c r="P4" s="167">
        <f>'25'!P29</f>
        <v>4670</v>
      </c>
      <c r="Q4" s="167">
        <f>'25'!Q29</f>
        <v>0</v>
      </c>
      <c r="R4" s="167">
        <f>'25'!R29</f>
        <v>0</v>
      </c>
      <c r="S4" s="167">
        <f>'25'!S29</f>
        <v>1183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658</v>
      </c>
      <c r="AA4" s="167">
        <f>'25'!AA29</f>
        <v>406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Q12" sqref="AQ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2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'26'!D29</f>
        <v>1230538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2350</v>
      </c>
      <c r="L4" s="167">
        <f>'26'!L29</f>
        <v>0</v>
      </c>
      <c r="M4" s="167">
        <f>'26'!M29</f>
        <v>4810</v>
      </c>
      <c r="N4" s="167">
        <f>'26'!N29</f>
        <v>0</v>
      </c>
      <c r="O4" s="167">
        <f>'26'!O29</f>
        <v>580</v>
      </c>
      <c r="P4" s="167">
        <f>'26'!P29</f>
        <v>4670</v>
      </c>
      <c r="Q4" s="167">
        <f>'26'!Q29</f>
        <v>0</v>
      </c>
      <c r="R4" s="167">
        <f>'26'!R29</f>
        <v>0</v>
      </c>
      <c r="S4" s="167">
        <f>'26'!S29</f>
        <v>1183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658</v>
      </c>
      <c r="AA4" s="167">
        <f>'26'!AA29</f>
        <v>406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1" t="s">
        <v>46</v>
      </c>
      <c r="AW6" s="31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31150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31150</v>
      </c>
      <c r="AD7" s="38">
        <f t="shared" ref="AD7:AD27" si="0">D7*1</f>
        <v>31150</v>
      </c>
      <c r="AE7" s="40">
        <f t="shared" ref="AE7:AE27" si="1">D7*2.75%</f>
        <v>856.625</v>
      </c>
      <c r="AF7" s="40">
        <f t="shared" ref="AF7:AF27" si="2">AD7*0.95%</f>
        <v>295.92500000000001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856.625</v>
      </c>
      <c r="AP7" s="43"/>
      <c r="AQ7" s="44">
        <v>203</v>
      </c>
      <c r="AR7" s="45">
        <f>AC7-AE7-AG7-AJ7-AK7-AL7-AM7-AN7-AP7-AQ7</f>
        <v>30090.375</v>
      </c>
      <c r="AS7" s="46">
        <f t="shared" ref="AS7:AS19" si="4">AF7+AH7+AI7</f>
        <v>295.92500000000001</v>
      </c>
      <c r="AT7" s="47">
        <f t="shared" ref="AT7:AT19" si="5">AS7-AQ7-AN7</f>
        <v>92.925000000000011</v>
      </c>
      <c r="AU7" s="48">
        <v>171</v>
      </c>
      <c r="AV7" s="236">
        <f>AR7-AU7</f>
        <v>29919.375</v>
      </c>
      <c r="AW7" s="23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20557</v>
      </c>
      <c r="E8" s="51"/>
      <c r="F8" s="50"/>
      <c r="G8" s="51"/>
      <c r="H8" s="51"/>
      <c r="I8" s="51"/>
      <c r="J8" s="51"/>
      <c r="K8" s="51">
        <v>10</v>
      </c>
      <c r="L8" s="51"/>
      <c r="M8" s="51">
        <v>100</v>
      </c>
      <c r="N8" s="51"/>
      <c r="O8" s="51"/>
      <c r="P8" s="51">
        <v>420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25537</v>
      </c>
      <c r="AD8" s="35">
        <f t="shared" si="0"/>
        <v>20557</v>
      </c>
      <c r="AE8" s="52">
        <f t="shared" si="1"/>
        <v>565.3175</v>
      </c>
      <c r="AF8" s="52">
        <f t="shared" si="2"/>
        <v>195.29149999999998</v>
      </c>
      <c r="AG8" s="40">
        <f t="shared" ref="AG8:AG27" si="7">SUM(E8*999+F8*499+G8*75+H8*50+I8*30+K8*20+L8*19+M8*10+P8*9+N8*10+J8*29+R8*4+Q8*5+O8*9)*2.75%</f>
        <v>136.94999999999999</v>
      </c>
      <c r="AH8" s="52">
        <f t="shared" si="3"/>
        <v>47.31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579.89250000000004</v>
      </c>
      <c r="AP8" s="53"/>
      <c r="AQ8" s="44">
        <v>200</v>
      </c>
      <c r="AR8" s="45">
        <f>AC8-AE8-AG8-AJ8-AK8-AL8-AM8-AN8-AP8-AQ8</f>
        <v>24634.732499999998</v>
      </c>
      <c r="AS8" s="54">
        <f t="shared" si="4"/>
        <v>242.60149999999999</v>
      </c>
      <c r="AT8" s="55">
        <f t="shared" si="5"/>
        <v>42.601499999999987</v>
      </c>
      <c r="AU8" s="56">
        <v>45</v>
      </c>
      <c r="AV8" s="236">
        <f t="shared" ref="AV8:AV28" si="10">AR8-AU8</f>
        <v>24589.732499999998</v>
      </c>
      <c r="AW8" s="5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38298</v>
      </c>
      <c r="E9" s="51"/>
      <c r="F9" s="50"/>
      <c r="G9" s="51"/>
      <c r="H9" s="51"/>
      <c r="I9" s="51"/>
      <c r="J9" s="51"/>
      <c r="K9" s="51">
        <v>20</v>
      </c>
      <c r="L9" s="51"/>
      <c r="M9" s="51">
        <v>20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41148</v>
      </c>
      <c r="AD9" s="35">
        <f t="shared" si="0"/>
        <v>38298</v>
      </c>
      <c r="AE9" s="52">
        <f t="shared" si="1"/>
        <v>1053.1949999999999</v>
      </c>
      <c r="AF9" s="52">
        <f t="shared" si="2"/>
        <v>363.83100000000002</v>
      </c>
      <c r="AG9" s="40">
        <f t="shared" si="7"/>
        <v>78.375</v>
      </c>
      <c r="AH9" s="52">
        <f t="shared" si="3"/>
        <v>27.074999999999999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1061.17</v>
      </c>
      <c r="AP9" s="53"/>
      <c r="AQ9" s="44">
        <v>211</v>
      </c>
      <c r="AR9" s="45">
        <f t="shared" ref="AR9:AR27" si="11">AC9-AE9-AG9-AJ9-AK9-AL9-AM9-AN9-AP9-AQ9</f>
        <v>39805.43</v>
      </c>
      <c r="AS9" s="54">
        <f t="shared" si="4"/>
        <v>390.90600000000001</v>
      </c>
      <c r="AT9" s="55">
        <f t="shared" si="5"/>
        <v>179.90600000000001</v>
      </c>
      <c r="AU9" s="56">
        <v>306</v>
      </c>
      <c r="AV9" s="236">
        <f t="shared" si="10"/>
        <v>39499.43</v>
      </c>
      <c r="AW9" s="237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12411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12984</v>
      </c>
      <c r="AD10" s="35">
        <f>D10*1</f>
        <v>12411</v>
      </c>
      <c r="AE10" s="52">
        <f>D10*2.75%</f>
        <v>341.30250000000001</v>
      </c>
      <c r="AF10" s="52">
        <f>AD10*0.95%</f>
        <v>117.9045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341.30250000000001</v>
      </c>
      <c r="AP10" s="53"/>
      <c r="AQ10" s="44">
        <v>58</v>
      </c>
      <c r="AR10" s="45">
        <f t="shared" si="11"/>
        <v>12584.6975</v>
      </c>
      <c r="AS10" s="54">
        <f>AF10+AH10+AI10</f>
        <v>117.9045</v>
      </c>
      <c r="AT10" s="55">
        <f>AS10-AQ10-AN10</f>
        <v>59.904499999999999</v>
      </c>
      <c r="AU10" s="56">
        <v>54</v>
      </c>
      <c r="AV10" s="236">
        <f t="shared" si="10"/>
        <v>12530.6975</v>
      </c>
      <c r="AW10" s="238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22408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22408</v>
      </c>
      <c r="AD11" s="35">
        <f t="shared" si="0"/>
        <v>22408</v>
      </c>
      <c r="AE11" s="52">
        <f t="shared" si="1"/>
        <v>616.22</v>
      </c>
      <c r="AF11" s="52">
        <f t="shared" si="2"/>
        <v>212.876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616.22</v>
      </c>
      <c r="AP11" s="53"/>
      <c r="AQ11" s="44">
        <v>73</v>
      </c>
      <c r="AR11" s="45">
        <f t="shared" si="11"/>
        <v>21718.78</v>
      </c>
      <c r="AS11" s="54">
        <f t="shared" si="4"/>
        <v>212.876</v>
      </c>
      <c r="AT11" s="55">
        <f t="shared" si="5"/>
        <v>139.876</v>
      </c>
      <c r="AU11" s="56">
        <v>198</v>
      </c>
      <c r="AV11" s="236">
        <f t="shared" si="10"/>
        <v>21520.78</v>
      </c>
      <c r="AW11" s="237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20493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20493</v>
      </c>
      <c r="AD12" s="35">
        <f>D12*1</f>
        <v>20493</v>
      </c>
      <c r="AE12" s="52">
        <f>D12*2.75%</f>
        <v>563.5575</v>
      </c>
      <c r="AF12" s="52">
        <f>AD12*0.95%</f>
        <v>194.68350000000001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563.5575</v>
      </c>
      <c r="AP12" s="53"/>
      <c r="AQ12" s="44">
        <v>108</v>
      </c>
      <c r="AR12" s="45">
        <f t="shared" si="11"/>
        <v>19821.442500000001</v>
      </c>
      <c r="AS12" s="54">
        <f>AF12+AH12+AI12</f>
        <v>194.68350000000001</v>
      </c>
      <c r="AT12" s="55">
        <f>AS12-AQ12-AN12</f>
        <v>86.683500000000009</v>
      </c>
      <c r="AU12" s="56">
        <v>171</v>
      </c>
      <c r="AV12" s="236">
        <f t="shared" si="10"/>
        <v>19650.442500000001</v>
      </c>
      <c r="AW12" s="238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6742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6742</v>
      </c>
      <c r="AD13" s="35">
        <f t="shared" si="0"/>
        <v>6742</v>
      </c>
      <c r="AE13" s="52">
        <f t="shared" si="1"/>
        <v>185.405</v>
      </c>
      <c r="AF13" s="52">
        <f t="shared" si="2"/>
        <v>64.048999999999992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185.405</v>
      </c>
      <c r="AP13" s="53"/>
      <c r="AQ13" s="44">
        <v>51</v>
      </c>
      <c r="AR13" s="45">
        <f t="shared" si="11"/>
        <v>6505.5950000000003</v>
      </c>
      <c r="AS13" s="54">
        <f t="shared" si="4"/>
        <v>64.048999999999992</v>
      </c>
      <c r="AT13" s="55">
        <f>AS13-AQ13-AN13</f>
        <v>13.048999999999992</v>
      </c>
      <c r="AU13" s="56"/>
      <c r="AV13" s="236">
        <f t="shared" si="10"/>
        <v>6505.5950000000003</v>
      </c>
      <c r="AW13" s="238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56697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61472</v>
      </c>
      <c r="AD14" s="35">
        <f t="shared" si="0"/>
        <v>56697</v>
      </c>
      <c r="AE14" s="52">
        <f t="shared" si="1"/>
        <v>1559.1675</v>
      </c>
      <c r="AF14" s="52">
        <f t="shared" si="2"/>
        <v>538.62149999999997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1559.1675</v>
      </c>
      <c r="AP14" s="53"/>
      <c r="AQ14" s="44">
        <v>165</v>
      </c>
      <c r="AR14" s="45">
        <f>AC14-AE14-AG14-AJ14-AK14-AL14-AM14-AN14-AP14-AQ14</f>
        <v>59747.832499999997</v>
      </c>
      <c r="AS14" s="54">
        <f t="shared" si="4"/>
        <v>538.62149999999997</v>
      </c>
      <c r="AT14" s="61">
        <f t="shared" si="5"/>
        <v>373.62149999999997</v>
      </c>
      <c r="AU14" s="56">
        <v>468</v>
      </c>
      <c r="AV14" s="236">
        <f t="shared" si="10"/>
        <v>59279.832499999997</v>
      </c>
      <c r="AW14" s="238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21932</v>
      </c>
      <c r="E15" s="51"/>
      <c r="F15" s="50"/>
      <c r="G15" s="51"/>
      <c r="H15" s="51"/>
      <c r="I15" s="51"/>
      <c r="J15" s="51"/>
      <c r="K15" s="51">
        <v>70</v>
      </c>
      <c r="L15" s="51"/>
      <c r="M15" s="51">
        <v>30</v>
      </c>
      <c r="N15" s="51"/>
      <c r="O15" s="51">
        <v>40</v>
      </c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23992</v>
      </c>
      <c r="AD15" s="35">
        <f t="shared" si="0"/>
        <v>21932</v>
      </c>
      <c r="AE15" s="52">
        <f t="shared" si="1"/>
        <v>603.13</v>
      </c>
      <c r="AF15" s="52">
        <f t="shared" si="2"/>
        <v>208.35399999999998</v>
      </c>
      <c r="AG15" s="40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606.98</v>
      </c>
      <c r="AP15" s="53"/>
      <c r="AQ15" s="44">
        <v>200</v>
      </c>
      <c r="AR15" s="45">
        <f t="shared" si="11"/>
        <v>23132.219999999998</v>
      </c>
      <c r="AS15" s="54">
        <f>AF15+AH15+AI15</f>
        <v>227.92399999999998</v>
      </c>
      <c r="AT15" s="55">
        <f>AS15-AQ15-AN15</f>
        <v>27.923999999999978</v>
      </c>
      <c r="AU15" s="56">
        <v>126</v>
      </c>
      <c r="AV15" s="236">
        <f t="shared" si="10"/>
        <v>23006.219999999998</v>
      </c>
      <c r="AW15" s="239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16842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17742</v>
      </c>
      <c r="AD16" s="35">
        <f t="shared" si="0"/>
        <v>16842</v>
      </c>
      <c r="AE16" s="52">
        <f t="shared" si="1"/>
        <v>463.15500000000003</v>
      </c>
      <c r="AF16" s="52">
        <f t="shared" si="2"/>
        <v>159.999</v>
      </c>
      <c r="AG16" s="40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465.90500000000003</v>
      </c>
      <c r="AP16" s="53"/>
      <c r="AQ16" s="44">
        <v>95</v>
      </c>
      <c r="AR16" s="45">
        <f>AC16-AE16-AG16-AJ16-AK16-AL16-AM16-AN16-AP16-AQ16</f>
        <v>17159.095000000001</v>
      </c>
      <c r="AS16" s="54">
        <f t="shared" si="4"/>
        <v>168.54900000000001</v>
      </c>
      <c r="AT16" s="55">
        <f t="shared" si="5"/>
        <v>73.549000000000007</v>
      </c>
      <c r="AU16" s="56">
        <v>90</v>
      </c>
      <c r="AV16" s="236">
        <f t="shared" si="10"/>
        <v>17069.095000000001</v>
      </c>
      <c r="AW16" s="238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23911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28686</v>
      </c>
      <c r="AD17" s="35">
        <f>D17*1</f>
        <v>23911</v>
      </c>
      <c r="AE17" s="52">
        <f>D17*2.75%</f>
        <v>657.55250000000001</v>
      </c>
      <c r="AF17" s="52">
        <f>AD17*0.95%</f>
        <v>227.15449999999998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657.55250000000001</v>
      </c>
      <c r="AP17" s="53"/>
      <c r="AQ17" s="44">
        <v>178</v>
      </c>
      <c r="AR17" s="45">
        <f>AC17-AE17-AG17-AJ17-AK17-AL17-AM17-AN17-AP17-AQ17</f>
        <v>27850.447499999998</v>
      </c>
      <c r="AS17" s="54">
        <f>AF17+AH17+AI17</f>
        <v>227.15449999999998</v>
      </c>
      <c r="AT17" s="55">
        <f>AS17-AQ17-AN17</f>
        <v>49.154499999999985</v>
      </c>
      <c r="AU17" s="56">
        <v>180</v>
      </c>
      <c r="AV17" s="236">
        <f t="shared" si="10"/>
        <v>27670.447499999998</v>
      </c>
      <c r="AW17" s="238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29034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24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33618</v>
      </c>
      <c r="AD18" s="35">
        <f>D18*1</f>
        <v>29034</v>
      </c>
      <c r="AE18" s="52">
        <f>D18*2.75%</f>
        <v>798.43500000000006</v>
      </c>
      <c r="AF18" s="52">
        <f>AD18*0.95%</f>
        <v>275.82299999999998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798.43500000000006</v>
      </c>
      <c r="AP18" s="53"/>
      <c r="AQ18" s="44">
        <v>100</v>
      </c>
      <c r="AR18" s="45">
        <f t="shared" si="11"/>
        <v>32719.565000000002</v>
      </c>
      <c r="AS18" s="54">
        <f>AF18+AH18+AI18</f>
        <v>275.82299999999998</v>
      </c>
      <c r="AT18" s="55">
        <f>AS18-AQ18-AN18</f>
        <v>175.82299999999998</v>
      </c>
      <c r="AU18" s="56">
        <v>234</v>
      </c>
      <c r="AV18" s="236">
        <f t="shared" si="10"/>
        <v>32485.565000000002</v>
      </c>
      <c r="AW18" s="238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43812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45722</v>
      </c>
      <c r="AD19" s="35">
        <f t="shared" si="0"/>
        <v>43812</v>
      </c>
      <c r="AE19" s="52">
        <f t="shared" si="1"/>
        <v>1204.83</v>
      </c>
      <c r="AF19" s="52">
        <f t="shared" si="2"/>
        <v>416.214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1204.83</v>
      </c>
      <c r="AP19" s="53"/>
      <c r="AQ19" s="64">
        <v>237</v>
      </c>
      <c r="AR19" s="65">
        <f>AC19-AE19-AG19-AJ19-AK19-AL19-AM19-AN19-AP19-AQ19</f>
        <v>44280.17</v>
      </c>
      <c r="AS19" s="54">
        <f t="shared" si="4"/>
        <v>416.214</v>
      </c>
      <c r="AT19" s="66">
        <f t="shared" si="5"/>
        <v>179.214</v>
      </c>
      <c r="AU19" s="56">
        <v>360</v>
      </c>
      <c r="AV19" s="236">
        <f t="shared" si="10"/>
        <v>43920.17</v>
      </c>
      <c r="AW19" s="5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10348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10348</v>
      </c>
      <c r="AD20" s="35">
        <f t="shared" si="0"/>
        <v>10348</v>
      </c>
      <c r="AE20" s="52">
        <f t="shared" si="1"/>
        <v>284.57</v>
      </c>
      <c r="AF20" s="52">
        <f t="shared" si="2"/>
        <v>98.305999999999997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284.57</v>
      </c>
      <c r="AP20" s="53"/>
      <c r="AQ20" s="64">
        <v>123</v>
      </c>
      <c r="AR20" s="65">
        <f>AC20-AE20-AG20-AJ20-AK20-AL20-AM20-AN20-AP20-AQ20</f>
        <v>9940.43</v>
      </c>
      <c r="AS20" s="54">
        <f>AF20+AH20+AI20</f>
        <v>98.305999999999997</v>
      </c>
      <c r="AT20" s="66">
        <f>AS20-AQ20-AN20</f>
        <v>-24.694000000000003</v>
      </c>
      <c r="AU20" s="56">
        <v>100</v>
      </c>
      <c r="AV20" s="236">
        <f t="shared" si="10"/>
        <v>9840.43</v>
      </c>
      <c r="AW20" s="5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9641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10596</v>
      </c>
      <c r="AD21" s="35">
        <f t="shared" si="0"/>
        <v>9641</v>
      </c>
      <c r="AE21" s="52">
        <f t="shared" si="1"/>
        <v>265.1275</v>
      </c>
      <c r="AF21" s="52">
        <f t="shared" si="2"/>
        <v>91.589500000000001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265.1275</v>
      </c>
      <c r="AP21" s="53"/>
      <c r="AQ21" s="64">
        <v>54</v>
      </c>
      <c r="AR21" s="68">
        <f t="shared" si="11"/>
        <v>10276.872499999999</v>
      </c>
      <c r="AS21" s="54">
        <f t="shared" ref="AS21:AS27" si="12">AF21+AH21+AI21</f>
        <v>91.589500000000001</v>
      </c>
      <c r="AT21" s="66">
        <f t="shared" ref="AT21:AT27" si="13">AS21-AQ21-AN21</f>
        <v>37.589500000000001</v>
      </c>
      <c r="AU21" s="56">
        <v>36</v>
      </c>
      <c r="AV21" s="236">
        <f t="shared" si="10"/>
        <v>10240.872499999999</v>
      </c>
      <c r="AW21" s="5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33699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35609</v>
      </c>
      <c r="AD22" s="35">
        <f t="shared" si="0"/>
        <v>33699</v>
      </c>
      <c r="AE22" s="52">
        <f t="shared" si="1"/>
        <v>926.72249999999997</v>
      </c>
      <c r="AF22" s="52">
        <f t="shared" si="2"/>
        <v>320.14049999999997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926.72249999999997</v>
      </c>
      <c r="AP22" s="53"/>
      <c r="AQ22" s="64">
        <v>203</v>
      </c>
      <c r="AR22" s="68">
        <f>AC22-AE22-AG22-AJ22-AK22-AL22-AM22-AN22-AP22-AQ22</f>
        <v>34479.277499999997</v>
      </c>
      <c r="AS22" s="54">
        <f>AF22+AH22+AI22</f>
        <v>320.14049999999997</v>
      </c>
      <c r="AT22" s="66">
        <f>AS22-AQ22-AN22</f>
        <v>117.14049999999997</v>
      </c>
      <c r="AU22" s="56">
        <v>279</v>
      </c>
      <c r="AV22" s="236">
        <f t="shared" si="10"/>
        <v>34200.277499999997</v>
      </c>
      <c r="AW22" s="5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23004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23004</v>
      </c>
      <c r="AD23" s="35">
        <f t="shared" si="0"/>
        <v>23004</v>
      </c>
      <c r="AE23" s="52">
        <f t="shared" si="1"/>
        <v>632.61</v>
      </c>
      <c r="AF23" s="52">
        <f t="shared" si="2"/>
        <v>218.53799999999998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632.61</v>
      </c>
      <c r="AP23" s="53"/>
      <c r="AQ23" s="64">
        <v>180</v>
      </c>
      <c r="AR23" s="68">
        <f>AC23-AE23-AG23-AJ23-AK23-AL23-AM23-AN23-AP23-AQ23</f>
        <v>22191.39</v>
      </c>
      <c r="AS23" s="54">
        <f t="shared" si="12"/>
        <v>218.53799999999998</v>
      </c>
      <c r="AT23" s="66">
        <f t="shared" si="13"/>
        <v>38.537999999999982</v>
      </c>
      <c r="AU23" s="56">
        <v>180</v>
      </c>
      <c r="AV23" s="236">
        <f t="shared" si="10"/>
        <v>22011.39</v>
      </c>
      <c r="AW23" s="5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33131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45</v>
      </c>
      <c r="T24" s="35"/>
      <c r="U24" s="35"/>
      <c r="V24" s="35"/>
      <c r="W24" s="35"/>
      <c r="X24" s="35"/>
      <c r="Y24" s="35"/>
      <c r="Z24" s="35"/>
      <c r="AA24" s="35">
        <v>3</v>
      </c>
      <c r="AB24" s="35"/>
      <c r="AC24" s="39">
        <f t="shared" si="6"/>
        <v>42272</v>
      </c>
      <c r="AD24" s="35">
        <f t="shared" si="0"/>
        <v>33131</v>
      </c>
      <c r="AE24" s="52">
        <f t="shared" si="1"/>
        <v>911.10249999999996</v>
      </c>
      <c r="AF24" s="52">
        <f t="shared" si="2"/>
        <v>314.74450000000002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911.10249999999996</v>
      </c>
      <c r="AP24" s="53"/>
      <c r="AQ24" s="64">
        <v>154</v>
      </c>
      <c r="AR24" s="68">
        <f t="shared" si="11"/>
        <v>41206.897499999999</v>
      </c>
      <c r="AS24" s="54">
        <f t="shared" si="12"/>
        <v>314.74450000000002</v>
      </c>
      <c r="AT24" s="66">
        <f t="shared" si="13"/>
        <v>160.74450000000002</v>
      </c>
      <c r="AU24" s="56">
        <v>207</v>
      </c>
      <c r="AV24" s="236">
        <f t="shared" si="10"/>
        <v>40999.897499999999</v>
      </c>
      <c r="AW24" s="5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>
        <v>5</v>
      </c>
      <c r="AB25" s="35"/>
      <c r="AC25" s="39">
        <f t="shared" si="6"/>
        <v>7100</v>
      </c>
      <c r="AD25" s="35">
        <f t="shared" si="0"/>
        <v>6190</v>
      </c>
      <c r="AE25" s="52">
        <f t="shared" si="1"/>
        <v>170.22499999999999</v>
      </c>
      <c r="AF25" s="52">
        <f t="shared" si="2"/>
        <v>58.805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170.22499999999999</v>
      </c>
      <c r="AP25" s="53"/>
      <c r="AQ25" s="64">
        <v>58</v>
      </c>
      <c r="AR25" s="68">
        <f t="shared" si="11"/>
        <v>6871.7749999999996</v>
      </c>
      <c r="AS25" s="54">
        <f t="shared" si="12"/>
        <v>58.805</v>
      </c>
      <c r="AT25" s="66">
        <f t="shared" si="13"/>
        <v>0.80499999999999972</v>
      </c>
      <c r="AU25" s="56">
        <v>18</v>
      </c>
      <c r="AV25" s="236">
        <f t="shared" si="10"/>
        <v>6853.7749999999996</v>
      </c>
      <c r="AW25" s="5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32895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32895</v>
      </c>
      <c r="AD26" s="35">
        <f t="shared" si="0"/>
        <v>32895</v>
      </c>
      <c r="AE26" s="52">
        <f t="shared" si="1"/>
        <v>904.61249999999995</v>
      </c>
      <c r="AF26" s="52">
        <f t="shared" si="2"/>
        <v>312.5025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904.61249999999995</v>
      </c>
      <c r="AP26" s="53"/>
      <c r="AQ26" s="64">
        <v>163</v>
      </c>
      <c r="AR26" s="68">
        <f t="shared" si="11"/>
        <v>31827.387500000001</v>
      </c>
      <c r="AS26" s="54">
        <f t="shared" si="12"/>
        <v>312.5025</v>
      </c>
      <c r="AT26" s="66">
        <f t="shared" si="13"/>
        <v>149.5025</v>
      </c>
      <c r="AU26" s="56">
        <v>252</v>
      </c>
      <c r="AV26" s="236">
        <f t="shared" si="10"/>
        <v>31575.387500000001</v>
      </c>
      <c r="AW26" s="5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12899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12899</v>
      </c>
      <c r="AD27" s="35">
        <f t="shared" si="0"/>
        <v>12899</v>
      </c>
      <c r="AE27" s="52">
        <f t="shared" si="1"/>
        <v>354.72250000000003</v>
      </c>
      <c r="AF27" s="52">
        <f t="shared" si="2"/>
        <v>122.54049999999999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354.72250000000003</v>
      </c>
      <c r="AP27" s="53"/>
      <c r="AQ27" s="64">
        <v>120</v>
      </c>
      <c r="AR27" s="68">
        <f t="shared" si="11"/>
        <v>12424.2775</v>
      </c>
      <c r="AS27" s="54">
        <f t="shared" si="12"/>
        <v>122.54049999999999</v>
      </c>
      <c r="AT27" s="66">
        <f t="shared" si="13"/>
        <v>2.5404999999999944</v>
      </c>
      <c r="AU27" s="56">
        <v>20</v>
      </c>
      <c r="AV27" s="236">
        <f t="shared" si="10"/>
        <v>12404.2775</v>
      </c>
      <c r="AW27" s="5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4">SUM(D7:D27)</f>
        <v>506094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100</v>
      </c>
      <c r="L28" s="72">
        <f t="shared" ref="L28:AT28" si="15">SUM(L7:L27)</f>
        <v>0</v>
      </c>
      <c r="M28" s="72">
        <f t="shared" si="15"/>
        <v>150</v>
      </c>
      <c r="N28" s="72">
        <f t="shared" si="15"/>
        <v>0</v>
      </c>
      <c r="O28" s="72">
        <f t="shared" si="15"/>
        <v>40</v>
      </c>
      <c r="P28" s="72">
        <f t="shared" si="15"/>
        <v>770</v>
      </c>
      <c r="Q28" s="72">
        <f t="shared" si="15"/>
        <v>0</v>
      </c>
      <c r="R28" s="72">
        <f t="shared" si="15"/>
        <v>0</v>
      </c>
      <c r="S28" s="72">
        <f t="shared" si="15"/>
        <v>147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0</v>
      </c>
      <c r="AA28" s="72">
        <f t="shared" si="15"/>
        <v>8</v>
      </c>
      <c r="AB28" s="72">
        <f t="shared" si="15"/>
        <v>0</v>
      </c>
      <c r="AC28" s="73">
        <f t="shared" si="15"/>
        <v>546417</v>
      </c>
      <c r="AD28" s="73">
        <f t="shared" si="15"/>
        <v>506094</v>
      </c>
      <c r="AE28" s="73">
        <f t="shared" si="15"/>
        <v>13917.584999999997</v>
      </c>
      <c r="AF28" s="73">
        <f t="shared" si="15"/>
        <v>4807.893</v>
      </c>
      <c r="AG28" s="73">
        <f t="shared" si="15"/>
        <v>296.72499999999997</v>
      </c>
      <c r="AH28" s="73">
        <f t="shared" si="15"/>
        <v>102.50500000000001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13946.734999999999</v>
      </c>
      <c r="AP28" s="73">
        <f t="shared" si="15"/>
        <v>0</v>
      </c>
      <c r="AQ28" s="75">
        <f t="shared" si="15"/>
        <v>2934</v>
      </c>
      <c r="AR28" s="76">
        <f t="shared" si="15"/>
        <v>529268.68999999994</v>
      </c>
      <c r="AS28" s="76">
        <f t="shared" si="15"/>
        <v>4910.3979999999992</v>
      </c>
      <c r="AT28" s="77">
        <f t="shared" si="15"/>
        <v>1976.3980000000001</v>
      </c>
      <c r="AU28" s="78">
        <f>SUM(AU7:AU27)</f>
        <v>3495</v>
      </c>
      <c r="AV28" s="236">
        <f t="shared" si="10"/>
        <v>525773.68999999994</v>
      </c>
      <c r="AW28" s="24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724444</v>
      </c>
      <c r="E29" s="82">
        <f t="shared" ref="E29:AB29" si="16">E4+E5-E28</f>
        <v>0</v>
      </c>
      <c r="F29" s="82">
        <f t="shared" si="16"/>
        <v>0</v>
      </c>
      <c r="G29" s="82">
        <f t="shared" si="16"/>
        <v>0</v>
      </c>
      <c r="H29" s="82">
        <f t="shared" si="16"/>
        <v>0</v>
      </c>
      <c r="I29" s="82">
        <f t="shared" si="16"/>
        <v>0</v>
      </c>
      <c r="J29" s="82">
        <f t="shared" si="16"/>
        <v>0</v>
      </c>
      <c r="K29" s="82">
        <f t="shared" si="16"/>
        <v>2250</v>
      </c>
      <c r="L29" s="82">
        <f t="shared" si="16"/>
        <v>0</v>
      </c>
      <c r="M29" s="82">
        <f t="shared" si="16"/>
        <v>4660</v>
      </c>
      <c r="N29" s="82">
        <f t="shared" si="16"/>
        <v>0</v>
      </c>
      <c r="O29" s="82">
        <f t="shared" si="16"/>
        <v>540</v>
      </c>
      <c r="P29" s="82">
        <f t="shared" si="16"/>
        <v>3900</v>
      </c>
      <c r="Q29" s="82">
        <f t="shared" si="16"/>
        <v>0</v>
      </c>
      <c r="R29" s="82">
        <f t="shared" si="16"/>
        <v>0</v>
      </c>
      <c r="S29" s="82">
        <f t="shared" si="16"/>
        <v>1036</v>
      </c>
      <c r="T29" s="82">
        <f t="shared" si="16"/>
        <v>0</v>
      </c>
      <c r="U29" s="82">
        <f t="shared" si="16"/>
        <v>0</v>
      </c>
      <c r="V29" s="82">
        <f t="shared" si="16"/>
        <v>0</v>
      </c>
      <c r="W29" s="82">
        <f t="shared" si="16"/>
        <v>0</v>
      </c>
      <c r="X29" s="82">
        <f t="shared" si="16"/>
        <v>0</v>
      </c>
      <c r="Y29" s="82">
        <f t="shared" si="16"/>
        <v>0</v>
      </c>
      <c r="Z29" s="82">
        <f t="shared" si="16"/>
        <v>658</v>
      </c>
      <c r="AA29" s="82">
        <f t="shared" si="16"/>
        <v>398</v>
      </c>
      <c r="AB29" s="82">
        <f t="shared" si="16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56"/>
      <c r="AW29" s="5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Z33" sqref="Z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2.8554687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'27'!D29</f>
        <v>724444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2250</v>
      </c>
      <c r="L4" s="167">
        <f>'27'!L29</f>
        <v>0</v>
      </c>
      <c r="M4" s="167">
        <f>'27'!M29</f>
        <v>4660</v>
      </c>
      <c r="N4" s="167">
        <f>'27'!N29</f>
        <v>0</v>
      </c>
      <c r="O4" s="167">
        <f>'27'!O29</f>
        <v>540</v>
      </c>
      <c r="P4" s="167">
        <f>'27'!P29</f>
        <v>3900</v>
      </c>
      <c r="Q4" s="167">
        <f>'27'!Q29</f>
        <v>0</v>
      </c>
      <c r="R4" s="167">
        <f>'27'!R29</f>
        <v>0</v>
      </c>
      <c r="S4" s="167">
        <f>'27'!S29</f>
        <v>1036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658</v>
      </c>
      <c r="AA4" s="167">
        <f>'27'!AA29</f>
        <v>398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511178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1000</v>
      </c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1" t="s">
        <v>46</v>
      </c>
      <c r="AW6" s="241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22479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22479</v>
      </c>
      <c r="AD7" s="38">
        <f t="shared" ref="AD7:AD27" si="0">D7*1</f>
        <v>22479</v>
      </c>
      <c r="AE7" s="40">
        <f t="shared" ref="AE7:AE27" si="1">D7*2.75%</f>
        <v>618.17250000000001</v>
      </c>
      <c r="AF7" s="40">
        <f t="shared" ref="AF7:AF27" si="2">AD7*0.95%</f>
        <v>213.5505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618.17250000000001</v>
      </c>
      <c r="AP7" s="43"/>
      <c r="AQ7" s="44">
        <v>105</v>
      </c>
      <c r="AR7" s="45">
        <f>AC7-AE7-AG7-AJ7-AK7-AL7-AM7-AN7-AP7-AQ7</f>
        <v>21755.827499999999</v>
      </c>
      <c r="AS7" s="46">
        <f t="shared" ref="AS7:AS19" si="4">AF7+AH7+AI7</f>
        <v>213.5505</v>
      </c>
      <c r="AT7" s="47">
        <f t="shared" ref="AT7:AT19" si="5">AS7-AQ7-AN7</f>
        <v>108.5505</v>
      </c>
      <c r="AU7" s="48">
        <v>126</v>
      </c>
      <c r="AV7" s="242">
        <f>AR7-AU7</f>
        <v>21629.827499999999</v>
      </c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22873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3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23419</v>
      </c>
      <c r="AD8" s="35">
        <f t="shared" si="0"/>
        <v>22873</v>
      </c>
      <c r="AE8" s="52">
        <f t="shared" si="1"/>
        <v>629.00750000000005</v>
      </c>
      <c r="AF8" s="52">
        <f t="shared" si="2"/>
        <v>217.29349999999999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629.00750000000005</v>
      </c>
      <c r="AP8" s="53"/>
      <c r="AQ8" s="44">
        <v>164</v>
      </c>
      <c r="AR8" s="45">
        <f>AC8-AE8-AG8-AJ8-AK8-AL8-AM8-AN8-AP8-AQ8</f>
        <v>22625.9925</v>
      </c>
      <c r="AS8" s="54">
        <f t="shared" si="4"/>
        <v>217.29349999999999</v>
      </c>
      <c r="AT8" s="55">
        <f t="shared" si="5"/>
        <v>53.293499999999995</v>
      </c>
      <c r="AU8" s="56">
        <v>126</v>
      </c>
      <c r="AV8" s="242">
        <f t="shared" ref="AV8:AV27" si="10">AR8-AU8</f>
        <v>22499.9925</v>
      </c>
      <c r="AW8" s="241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29319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3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29892</v>
      </c>
      <c r="AD9" s="35">
        <f t="shared" si="0"/>
        <v>29319</v>
      </c>
      <c r="AE9" s="52">
        <f t="shared" si="1"/>
        <v>806.27250000000004</v>
      </c>
      <c r="AF9" s="52">
        <f t="shared" si="2"/>
        <v>278.53050000000002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806.27250000000004</v>
      </c>
      <c r="AP9" s="53"/>
      <c r="AQ9" s="44">
        <v>190</v>
      </c>
      <c r="AR9" s="45">
        <f t="shared" ref="AR9:AR27" si="11">AC9-AE9-AG9-AJ9-AK9-AL9-AM9-AN9-AP9-AQ9</f>
        <v>28895.727500000001</v>
      </c>
      <c r="AS9" s="54">
        <f t="shared" si="4"/>
        <v>278.53050000000002</v>
      </c>
      <c r="AT9" s="55">
        <f t="shared" si="5"/>
        <v>88.530500000000018</v>
      </c>
      <c r="AU9" s="56">
        <v>221</v>
      </c>
      <c r="AV9" s="242">
        <f t="shared" si="10"/>
        <v>28674.727500000001</v>
      </c>
      <c r="AW9" s="241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9936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9936</v>
      </c>
      <c r="AD10" s="35">
        <f>D10*1</f>
        <v>9936</v>
      </c>
      <c r="AE10" s="52">
        <f>D10*2.75%</f>
        <v>273.24</v>
      </c>
      <c r="AF10" s="52">
        <f>AD10*0.95%</f>
        <v>94.391999999999996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273.24</v>
      </c>
      <c r="AP10" s="53"/>
      <c r="AQ10" s="44">
        <v>45</v>
      </c>
      <c r="AR10" s="45">
        <f t="shared" si="11"/>
        <v>9617.76</v>
      </c>
      <c r="AS10" s="54">
        <f>AF10+AH10+AI10</f>
        <v>94.391999999999996</v>
      </c>
      <c r="AT10" s="55">
        <f>AS10-AQ10-AN10</f>
        <v>49.391999999999996</v>
      </c>
      <c r="AU10" s="56">
        <v>18</v>
      </c>
      <c r="AV10" s="242">
        <f t="shared" si="10"/>
        <v>9599.76</v>
      </c>
      <c r="AW10" s="241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13960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5</v>
      </c>
      <c r="AB11" s="35"/>
      <c r="AC11" s="39">
        <f t="shared" si="6"/>
        <v>14870</v>
      </c>
      <c r="AD11" s="35">
        <f t="shared" si="0"/>
        <v>13960</v>
      </c>
      <c r="AE11" s="52">
        <f t="shared" si="1"/>
        <v>383.9</v>
      </c>
      <c r="AF11" s="52">
        <f t="shared" si="2"/>
        <v>132.62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383.9</v>
      </c>
      <c r="AP11" s="53"/>
      <c r="AQ11" s="44">
        <v>37</v>
      </c>
      <c r="AR11" s="45">
        <f t="shared" si="11"/>
        <v>14449.1</v>
      </c>
      <c r="AS11" s="54">
        <f t="shared" si="4"/>
        <v>132.62</v>
      </c>
      <c r="AT11" s="55">
        <f t="shared" si="5"/>
        <v>95.62</v>
      </c>
      <c r="AU11" s="56">
        <v>90</v>
      </c>
      <c r="AV11" s="242">
        <f t="shared" si="10"/>
        <v>14359.1</v>
      </c>
      <c r="AW11" s="241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12127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12127</v>
      </c>
      <c r="AD12" s="35">
        <f>D12*1</f>
        <v>12127</v>
      </c>
      <c r="AE12" s="52">
        <f>D12*2.75%</f>
        <v>333.49250000000001</v>
      </c>
      <c r="AF12" s="52">
        <f>AD12*0.95%</f>
        <v>115.20649999999999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333.49250000000001</v>
      </c>
      <c r="AP12" s="53"/>
      <c r="AQ12" s="44">
        <v>45</v>
      </c>
      <c r="AR12" s="45">
        <f t="shared" si="11"/>
        <v>11748.5075</v>
      </c>
      <c r="AS12" s="54">
        <f>AF12+AH12+AI12</f>
        <v>115.20649999999999</v>
      </c>
      <c r="AT12" s="55">
        <f>AS12-AQ12-AN12</f>
        <v>70.206499999999991</v>
      </c>
      <c r="AU12" s="56">
        <v>99</v>
      </c>
      <c r="AV12" s="242">
        <f t="shared" si="10"/>
        <v>11649.5075</v>
      </c>
      <c r="AW12" s="241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6004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6004</v>
      </c>
      <c r="AD13" s="35">
        <f t="shared" si="0"/>
        <v>6004</v>
      </c>
      <c r="AE13" s="52">
        <f t="shared" si="1"/>
        <v>165.11</v>
      </c>
      <c r="AF13" s="52">
        <f t="shared" si="2"/>
        <v>57.037999999999997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165.11</v>
      </c>
      <c r="AP13" s="53"/>
      <c r="AQ13" s="44">
        <v>45</v>
      </c>
      <c r="AR13" s="45">
        <f t="shared" si="11"/>
        <v>5793.89</v>
      </c>
      <c r="AS13" s="54">
        <f t="shared" si="4"/>
        <v>57.037999999999997</v>
      </c>
      <c r="AT13" s="55">
        <f>AS13-AQ13-AN13</f>
        <v>12.037999999999997</v>
      </c>
      <c r="AU13" s="56"/>
      <c r="AV13" s="242">
        <f t="shared" si="10"/>
        <v>5793.89</v>
      </c>
      <c r="AW13" s="241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50626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52716</v>
      </c>
      <c r="AD14" s="35">
        <f t="shared" si="0"/>
        <v>50626</v>
      </c>
      <c r="AE14" s="52">
        <f t="shared" si="1"/>
        <v>1392.2149999999999</v>
      </c>
      <c r="AF14" s="52">
        <f t="shared" si="2"/>
        <v>480.947</v>
      </c>
      <c r="AG14" s="40">
        <f t="shared" si="7"/>
        <v>4.95</v>
      </c>
      <c r="AH14" s="52">
        <f t="shared" si="3"/>
        <v>1.71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1392.7650000000001</v>
      </c>
      <c r="AP14" s="53"/>
      <c r="AQ14" s="44">
        <v>166</v>
      </c>
      <c r="AR14" s="45">
        <f>AC14-AE14-AG14-AJ14-AK14-AL14-AM14-AN14-AP14-AQ14</f>
        <v>51152.835000000006</v>
      </c>
      <c r="AS14" s="54">
        <f t="shared" si="4"/>
        <v>482.65699999999998</v>
      </c>
      <c r="AT14" s="61">
        <f t="shared" si="5"/>
        <v>316.65699999999998</v>
      </c>
      <c r="AU14" s="56">
        <v>423</v>
      </c>
      <c r="AV14" s="242">
        <f t="shared" si="10"/>
        <v>50729.835000000006</v>
      </c>
      <c r="AW14" s="241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54723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10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54813</v>
      </c>
      <c r="AD15" s="35">
        <f t="shared" si="0"/>
        <v>54723</v>
      </c>
      <c r="AE15" s="52">
        <f t="shared" si="1"/>
        <v>1504.8824999999999</v>
      </c>
      <c r="AF15" s="52">
        <f t="shared" si="2"/>
        <v>519.86850000000004</v>
      </c>
      <c r="AG15" s="40">
        <f t="shared" si="7"/>
        <v>2.4750000000000001</v>
      </c>
      <c r="AH15" s="52">
        <f t="shared" si="3"/>
        <v>0.85499999999999998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1505.1575</v>
      </c>
      <c r="AP15" s="53"/>
      <c r="AQ15" s="44">
        <v>340</v>
      </c>
      <c r="AR15" s="45">
        <f t="shared" si="11"/>
        <v>52965.642500000002</v>
      </c>
      <c r="AS15" s="54">
        <f>AF15+AH15+AI15</f>
        <v>520.72350000000006</v>
      </c>
      <c r="AT15" s="55">
        <f>AS15-AQ15-AN15</f>
        <v>180.72350000000006</v>
      </c>
      <c r="AU15" s="56">
        <v>396</v>
      </c>
      <c r="AV15" s="242">
        <f t="shared" si="10"/>
        <v>52569.642500000002</v>
      </c>
      <c r="AW15" s="241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49286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39">
        <f t="shared" si="6"/>
        <v>50387</v>
      </c>
      <c r="AD16" s="35">
        <f t="shared" si="0"/>
        <v>49286</v>
      </c>
      <c r="AE16" s="52">
        <f t="shared" si="1"/>
        <v>1355.365</v>
      </c>
      <c r="AF16" s="52">
        <f t="shared" si="2"/>
        <v>468.21699999999998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1355.365</v>
      </c>
      <c r="AP16" s="53"/>
      <c r="AQ16" s="44">
        <v>156</v>
      </c>
      <c r="AR16" s="45">
        <f>AC16-AE16-AG16-AJ16-AK16-AL16-AM16-AN16-AP16-AQ16</f>
        <v>48875.635000000002</v>
      </c>
      <c r="AS16" s="54">
        <f t="shared" si="4"/>
        <v>468.21699999999998</v>
      </c>
      <c r="AT16" s="55">
        <f t="shared" si="5"/>
        <v>312.21699999999998</v>
      </c>
      <c r="AU16" s="56">
        <v>396</v>
      </c>
      <c r="AV16" s="242">
        <f t="shared" si="10"/>
        <v>48479.635000000002</v>
      </c>
      <c r="AW16" s="241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40000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40000</v>
      </c>
      <c r="AD17" s="35">
        <f>D17*1</f>
        <v>40000</v>
      </c>
      <c r="AE17" s="52">
        <f>D17*2.75%</f>
        <v>1100</v>
      </c>
      <c r="AF17" s="52">
        <f>AD17*0.95%</f>
        <v>380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1100</v>
      </c>
      <c r="AP17" s="53"/>
      <c r="AQ17" s="44">
        <v>200</v>
      </c>
      <c r="AR17" s="45">
        <f>AC17-AE17-AG17-AJ17-AK17-AL17-AM17-AN17-AP17-AQ17</f>
        <v>38700</v>
      </c>
      <c r="AS17" s="54">
        <f>AF17+AH17+AI17</f>
        <v>380</v>
      </c>
      <c r="AT17" s="55">
        <f>AS17-AQ17-AN17</f>
        <v>180</v>
      </c>
      <c r="AU17" s="56">
        <v>360</v>
      </c>
      <c r="AV17" s="242">
        <f t="shared" si="10"/>
        <v>38340</v>
      </c>
      <c r="AW17" s="241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24485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29</v>
      </c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30934</v>
      </c>
      <c r="AD18" s="35">
        <f>D18*1</f>
        <v>24485</v>
      </c>
      <c r="AE18" s="52">
        <f>D18*2.75%</f>
        <v>673.33749999999998</v>
      </c>
      <c r="AF18" s="52">
        <f>AD18*0.95%</f>
        <v>232.60749999999999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673.33749999999998</v>
      </c>
      <c r="AP18" s="53"/>
      <c r="AQ18" s="44">
        <v>150</v>
      </c>
      <c r="AR18" s="45">
        <f t="shared" si="11"/>
        <v>30110.662499999999</v>
      </c>
      <c r="AS18" s="54">
        <f>AF18+AH18+AI18</f>
        <v>232.60749999999999</v>
      </c>
      <c r="AT18" s="55">
        <f>AS18-AQ18-AN18</f>
        <v>82.607499999999987</v>
      </c>
      <c r="AU18" s="56">
        <v>207</v>
      </c>
      <c r="AV18" s="242">
        <f t="shared" si="10"/>
        <v>29903.662499999999</v>
      </c>
      <c r="AW18" s="241"/>
      <c r="AX18" s="57"/>
      <c r="AY18" s="57"/>
      <c r="AZ18" s="57"/>
      <c r="BA18" s="6"/>
      <c r="BB18" s="6"/>
      <c r="BC18" s="6"/>
      <c r="BD18" s="6"/>
    </row>
    <row r="19" spans="1:56" ht="15" customHeight="1">
      <c r="A19" s="49">
        <v>13</v>
      </c>
      <c r="B19" s="35">
        <v>1908446146</v>
      </c>
      <c r="C19" s="35" t="s">
        <v>61</v>
      </c>
      <c r="D19" s="50">
        <v>23519</v>
      </c>
      <c r="E19" s="51"/>
      <c r="F19" s="50"/>
      <c r="G19" s="51"/>
      <c r="H19" s="51"/>
      <c r="I19" s="51"/>
      <c r="J19" s="51"/>
      <c r="K19" s="51">
        <v>30</v>
      </c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24119</v>
      </c>
      <c r="AD19" s="35">
        <f t="shared" si="0"/>
        <v>23519</v>
      </c>
      <c r="AE19" s="52">
        <f t="shared" si="1"/>
        <v>646.77250000000004</v>
      </c>
      <c r="AF19" s="52">
        <f t="shared" si="2"/>
        <v>223.43049999999999</v>
      </c>
      <c r="AG19" s="40">
        <f t="shared" si="7"/>
        <v>16.5</v>
      </c>
      <c r="AH19" s="52">
        <f t="shared" si="3"/>
        <v>5.7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647.59749999999997</v>
      </c>
      <c r="AP19" s="53"/>
      <c r="AQ19" s="64">
        <v>170</v>
      </c>
      <c r="AR19" s="65">
        <f>AC19-AE19-AG19-AJ19-AK19-AL19-AM19-AN19-AP19-AQ19</f>
        <v>23285.727500000001</v>
      </c>
      <c r="AS19" s="54">
        <f t="shared" si="4"/>
        <v>229.13049999999998</v>
      </c>
      <c r="AT19" s="66">
        <f t="shared" si="5"/>
        <v>59.130499999999984</v>
      </c>
      <c r="AU19" s="56">
        <v>205</v>
      </c>
      <c r="AV19" s="242">
        <f t="shared" si="10"/>
        <v>23080.727500000001</v>
      </c>
      <c r="AW19" s="241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10944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10944</v>
      </c>
      <c r="AD20" s="35">
        <f t="shared" si="0"/>
        <v>10944</v>
      </c>
      <c r="AE20" s="52">
        <f t="shared" si="1"/>
        <v>300.95999999999998</v>
      </c>
      <c r="AF20" s="52">
        <f t="shared" si="2"/>
        <v>103.968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300.95999999999998</v>
      </c>
      <c r="AP20" s="53"/>
      <c r="AQ20" s="64">
        <v>120</v>
      </c>
      <c r="AR20" s="65">
        <f>AC20-AE20-AG20-AJ20-AK20-AL20-AM20-AN20-AP20-AQ20</f>
        <v>10523.04</v>
      </c>
      <c r="AS20" s="54">
        <f>AF20+AH20+AI20</f>
        <v>103.968</v>
      </c>
      <c r="AT20" s="66">
        <f>AS20-AQ20-AN20</f>
        <v>-16.031999999999996</v>
      </c>
      <c r="AU20" s="56">
        <v>90</v>
      </c>
      <c r="AV20" s="242">
        <f t="shared" si="10"/>
        <v>10433.040000000001</v>
      </c>
      <c r="AW20" s="241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11949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39">
        <f t="shared" si="6"/>
        <v>12859</v>
      </c>
      <c r="AD21" s="35">
        <f t="shared" si="0"/>
        <v>11949</v>
      </c>
      <c r="AE21" s="52">
        <f t="shared" si="1"/>
        <v>328.59750000000003</v>
      </c>
      <c r="AF21" s="52">
        <f t="shared" si="2"/>
        <v>113.5155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328.59750000000003</v>
      </c>
      <c r="AP21" s="53"/>
      <c r="AQ21" s="64">
        <v>66</v>
      </c>
      <c r="AR21" s="68">
        <f t="shared" si="11"/>
        <v>12464.4025</v>
      </c>
      <c r="AS21" s="54">
        <f t="shared" ref="AS21:AS27" si="12">AF21+AH21+AI21</f>
        <v>113.5155</v>
      </c>
      <c r="AT21" s="66">
        <f t="shared" ref="AT21:AT27" si="13">AS21-AQ21-AN21</f>
        <v>47.515500000000003</v>
      </c>
      <c r="AU21" s="56">
        <v>54</v>
      </c>
      <c r="AV21" s="242">
        <f t="shared" si="10"/>
        <v>12410.4025</v>
      </c>
      <c r="AW21" s="241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70000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39">
        <f t="shared" si="6"/>
        <v>72910</v>
      </c>
      <c r="AD22" s="35">
        <f t="shared" si="0"/>
        <v>70000</v>
      </c>
      <c r="AE22" s="52">
        <f t="shared" si="1"/>
        <v>1925</v>
      </c>
      <c r="AF22" s="52">
        <f t="shared" si="2"/>
        <v>665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1927.75</v>
      </c>
      <c r="AP22" s="53"/>
      <c r="AQ22" s="64">
        <v>203</v>
      </c>
      <c r="AR22" s="68">
        <f>AC22-AE22-AG22-AJ22-AK22-AL22-AM22-AN22-AP22-AQ22</f>
        <v>70727</v>
      </c>
      <c r="AS22" s="54">
        <f>AF22+AH22+AI22</f>
        <v>684</v>
      </c>
      <c r="AT22" s="66">
        <f>AS22-AQ22-AN22</f>
        <v>481</v>
      </c>
      <c r="AU22" s="56">
        <v>612</v>
      </c>
      <c r="AV22" s="242">
        <f t="shared" si="10"/>
        <v>70115</v>
      </c>
      <c r="AW22" s="241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19621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19621</v>
      </c>
      <c r="AD23" s="35">
        <f t="shared" si="0"/>
        <v>19621</v>
      </c>
      <c r="AE23" s="52">
        <f t="shared" si="1"/>
        <v>539.57749999999999</v>
      </c>
      <c r="AF23" s="52">
        <f t="shared" si="2"/>
        <v>186.39949999999999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539.57749999999999</v>
      </c>
      <c r="AP23" s="53"/>
      <c r="AQ23" s="64">
        <v>170</v>
      </c>
      <c r="AR23" s="68">
        <f>AC23-AE23-AG23-AJ23-AK23-AL23-AM23-AN23-AP23-AQ23</f>
        <v>18911.422500000001</v>
      </c>
      <c r="AS23" s="54">
        <f t="shared" si="12"/>
        <v>186.39949999999999</v>
      </c>
      <c r="AT23" s="66">
        <f t="shared" si="13"/>
        <v>16.399499999999989</v>
      </c>
      <c r="AU23" s="56">
        <v>153</v>
      </c>
      <c r="AV23" s="242">
        <f t="shared" si="10"/>
        <v>18758.422500000001</v>
      </c>
      <c r="AW23" s="241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51313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56088</v>
      </c>
      <c r="AD24" s="35">
        <f t="shared" si="0"/>
        <v>51313</v>
      </c>
      <c r="AE24" s="52">
        <f t="shared" si="1"/>
        <v>1411.1075000000001</v>
      </c>
      <c r="AF24" s="52">
        <f t="shared" si="2"/>
        <v>487.4735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1411.1075000000001</v>
      </c>
      <c r="AP24" s="53"/>
      <c r="AQ24" s="64">
        <v>795</v>
      </c>
      <c r="AR24" s="68">
        <f t="shared" si="11"/>
        <v>53881.892500000002</v>
      </c>
      <c r="AS24" s="54">
        <f t="shared" si="12"/>
        <v>487.4735</v>
      </c>
      <c r="AT24" s="66">
        <f t="shared" si="13"/>
        <v>-307.5265</v>
      </c>
      <c r="AU24" s="56">
        <v>342</v>
      </c>
      <c r="AV24" s="242">
        <f t="shared" si="10"/>
        <v>53539.892500000002</v>
      </c>
      <c r="AW24" s="241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30766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30766</v>
      </c>
      <c r="AD25" s="35">
        <f t="shared" si="0"/>
        <v>30766</v>
      </c>
      <c r="AE25" s="52">
        <f t="shared" si="1"/>
        <v>846.06500000000005</v>
      </c>
      <c r="AF25" s="52">
        <f t="shared" si="2"/>
        <v>292.27699999999999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846.06500000000005</v>
      </c>
      <c r="AP25" s="53"/>
      <c r="AQ25" s="64">
        <v>110</v>
      </c>
      <c r="AR25" s="68">
        <f t="shared" si="11"/>
        <v>29809.935000000001</v>
      </c>
      <c r="AS25" s="54">
        <f t="shared" si="12"/>
        <v>292.27699999999999</v>
      </c>
      <c r="AT25" s="66">
        <f t="shared" si="13"/>
        <v>182.27699999999999</v>
      </c>
      <c r="AU25" s="56">
        <v>252</v>
      </c>
      <c r="AV25" s="242">
        <f t="shared" si="10"/>
        <v>29557.935000000001</v>
      </c>
      <c r="AW25" s="241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20000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20000</v>
      </c>
      <c r="AD26" s="35">
        <f t="shared" si="0"/>
        <v>20000</v>
      </c>
      <c r="AE26" s="52">
        <f t="shared" si="1"/>
        <v>550</v>
      </c>
      <c r="AF26" s="52">
        <f t="shared" si="2"/>
        <v>190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550</v>
      </c>
      <c r="AP26" s="53"/>
      <c r="AQ26" s="64">
        <v>112</v>
      </c>
      <c r="AR26" s="68">
        <f t="shared" si="11"/>
        <v>19338</v>
      </c>
      <c r="AS26" s="54">
        <f t="shared" si="12"/>
        <v>190</v>
      </c>
      <c r="AT26" s="66">
        <f t="shared" si="13"/>
        <v>78</v>
      </c>
      <c r="AU26" s="56">
        <v>158</v>
      </c>
      <c r="AV26" s="242">
        <f t="shared" si="10"/>
        <v>19180</v>
      </c>
      <c r="AW26" s="241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24715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24715</v>
      </c>
      <c r="AD27" s="35">
        <f t="shared" si="0"/>
        <v>24715</v>
      </c>
      <c r="AE27" s="52">
        <f t="shared" si="1"/>
        <v>679.66250000000002</v>
      </c>
      <c r="AF27" s="52">
        <f t="shared" si="2"/>
        <v>234.79249999999999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679.66250000000002</v>
      </c>
      <c r="AP27" s="53"/>
      <c r="AQ27" s="64">
        <v>150</v>
      </c>
      <c r="AR27" s="68">
        <f t="shared" si="11"/>
        <v>23885.337500000001</v>
      </c>
      <c r="AS27" s="54">
        <f t="shared" si="12"/>
        <v>234.79249999999999</v>
      </c>
      <c r="AT27" s="66">
        <f t="shared" si="13"/>
        <v>84.79249999999999</v>
      </c>
      <c r="AU27" s="56">
        <v>166</v>
      </c>
      <c r="AV27" s="242">
        <f t="shared" si="10"/>
        <v>23719.337500000001</v>
      </c>
      <c r="AW27" s="241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4">SUM(D7:D27)</f>
        <v>598645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130</v>
      </c>
      <c r="L28" s="72">
        <f t="shared" ref="L28:AT28" si="15">SUM(L7:L27)</f>
        <v>0</v>
      </c>
      <c r="M28" s="72">
        <f t="shared" si="15"/>
        <v>0</v>
      </c>
      <c r="N28" s="72">
        <f t="shared" si="15"/>
        <v>0</v>
      </c>
      <c r="O28" s="72">
        <f t="shared" si="15"/>
        <v>0</v>
      </c>
      <c r="P28" s="72">
        <f t="shared" si="15"/>
        <v>30</v>
      </c>
      <c r="Q28" s="72">
        <f t="shared" si="15"/>
        <v>0</v>
      </c>
      <c r="R28" s="72">
        <f t="shared" si="15"/>
        <v>0</v>
      </c>
      <c r="S28" s="72">
        <f t="shared" si="15"/>
        <v>68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0</v>
      </c>
      <c r="AA28" s="72">
        <f t="shared" si="15"/>
        <v>28</v>
      </c>
      <c r="AB28" s="72">
        <f t="shared" si="15"/>
        <v>0</v>
      </c>
      <c r="AC28" s="73">
        <f t="shared" si="15"/>
        <v>619599</v>
      </c>
      <c r="AD28" s="73">
        <f t="shared" si="15"/>
        <v>598645</v>
      </c>
      <c r="AE28" s="73">
        <f t="shared" si="15"/>
        <v>16462.737499999996</v>
      </c>
      <c r="AF28" s="73">
        <f t="shared" si="15"/>
        <v>5687.1274999999987</v>
      </c>
      <c r="AG28" s="73">
        <f t="shared" si="15"/>
        <v>78.924999999999997</v>
      </c>
      <c r="AH28" s="73">
        <f t="shared" si="15"/>
        <v>27.265000000000001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16467.137499999997</v>
      </c>
      <c r="AP28" s="73">
        <f t="shared" si="15"/>
        <v>0</v>
      </c>
      <c r="AQ28" s="75">
        <f t="shared" si="15"/>
        <v>3539</v>
      </c>
      <c r="AR28" s="76">
        <f t="shared" si="15"/>
        <v>599518.33750000002</v>
      </c>
      <c r="AS28" s="76">
        <f t="shared" si="15"/>
        <v>5714.3924999999981</v>
      </c>
      <c r="AT28" s="77">
        <f t="shared" si="15"/>
        <v>2175.3925000000004</v>
      </c>
      <c r="AU28" s="78">
        <f>SUM(AU7:AU27)</f>
        <v>4494</v>
      </c>
      <c r="AV28" s="78">
        <f>SUM(AV7:AV27)</f>
        <v>595024.33750000002</v>
      </c>
      <c r="AW28" s="241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636977</v>
      </c>
      <c r="E29" s="82">
        <f t="shared" ref="E29:AB29" si="16">E4+E5-E28</f>
        <v>0</v>
      </c>
      <c r="F29" s="82">
        <f t="shared" si="16"/>
        <v>0</v>
      </c>
      <c r="G29" s="82">
        <f t="shared" si="16"/>
        <v>0</v>
      </c>
      <c r="H29" s="82">
        <f t="shared" si="16"/>
        <v>0</v>
      </c>
      <c r="I29" s="82">
        <f t="shared" si="16"/>
        <v>0</v>
      </c>
      <c r="J29" s="82">
        <f t="shared" si="16"/>
        <v>0</v>
      </c>
      <c r="K29" s="82">
        <f t="shared" si="16"/>
        <v>2120</v>
      </c>
      <c r="L29" s="82">
        <f t="shared" si="16"/>
        <v>0</v>
      </c>
      <c r="M29" s="82">
        <f t="shared" si="16"/>
        <v>4660</v>
      </c>
      <c r="N29" s="82">
        <f t="shared" si="16"/>
        <v>0</v>
      </c>
      <c r="O29" s="82">
        <f t="shared" si="16"/>
        <v>540</v>
      </c>
      <c r="P29" s="82">
        <f t="shared" si="16"/>
        <v>3870</v>
      </c>
      <c r="Q29" s="82">
        <f t="shared" si="16"/>
        <v>0</v>
      </c>
      <c r="R29" s="82">
        <f t="shared" si="16"/>
        <v>0</v>
      </c>
      <c r="S29" s="82">
        <f t="shared" si="16"/>
        <v>1968</v>
      </c>
      <c r="T29" s="82">
        <f t="shared" si="16"/>
        <v>0</v>
      </c>
      <c r="U29" s="82">
        <f t="shared" si="16"/>
        <v>0</v>
      </c>
      <c r="V29" s="82">
        <f t="shared" si="16"/>
        <v>0</v>
      </c>
      <c r="W29" s="82">
        <f t="shared" si="16"/>
        <v>0</v>
      </c>
      <c r="X29" s="82">
        <f t="shared" si="16"/>
        <v>0</v>
      </c>
      <c r="Y29" s="82">
        <f t="shared" si="16"/>
        <v>0</v>
      </c>
      <c r="Z29" s="82">
        <f t="shared" si="16"/>
        <v>658</v>
      </c>
      <c r="AA29" s="82">
        <f t="shared" si="16"/>
        <v>370</v>
      </c>
      <c r="AB29" s="82">
        <f t="shared" si="16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48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Q23" sqref="AQ2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100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'28'!D29</f>
        <v>636977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2120</v>
      </c>
      <c r="L4" s="167">
        <f>'28'!L29</f>
        <v>0</v>
      </c>
      <c r="M4" s="167">
        <f>'28'!M29</f>
        <v>4660</v>
      </c>
      <c r="N4" s="167">
        <f>'28'!N29</f>
        <v>0</v>
      </c>
      <c r="O4" s="167">
        <f>'28'!O29</f>
        <v>540</v>
      </c>
      <c r="P4" s="167">
        <f>'28'!P29</f>
        <v>3870</v>
      </c>
      <c r="Q4" s="167">
        <f>'28'!Q29</f>
        <v>0</v>
      </c>
      <c r="R4" s="167">
        <f>'28'!R29</f>
        <v>0</v>
      </c>
      <c r="S4" s="167">
        <f>'28'!S29</f>
        <v>1968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658</v>
      </c>
      <c r="AA4" s="167">
        <f>'28'!AA29</f>
        <v>370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636977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2120</v>
      </c>
      <c r="L29" s="82">
        <f t="shared" si="15"/>
        <v>0</v>
      </c>
      <c r="M29" s="82">
        <f t="shared" si="15"/>
        <v>4660</v>
      </c>
      <c r="N29" s="82">
        <f t="shared" si="15"/>
        <v>0</v>
      </c>
      <c r="O29" s="82">
        <f t="shared" si="15"/>
        <v>540</v>
      </c>
      <c r="P29" s="82">
        <f t="shared" si="15"/>
        <v>3870</v>
      </c>
      <c r="Q29" s="82">
        <f t="shared" si="15"/>
        <v>0</v>
      </c>
      <c r="R29" s="82">
        <f t="shared" si="15"/>
        <v>0</v>
      </c>
      <c r="S29" s="82">
        <f t="shared" si="15"/>
        <v>1968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370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AQ7" sqref="AQ7:AQ16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7.75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6:D26 D28:D29 D4:AA4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BD65540"/>
  <sheetViews>
    <sheetView workbookViewId="0">
      <pane ySplit="6" topLeftCell="A7" activePane="bottomLeft" state="frozen"/>
      <selection pane="bottomLeft" activeCell="O16" sqref="O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/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61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5872496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5000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10000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19000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4500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61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298817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950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370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800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162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362212</v>
      </c>
      <c r="AD7" s="38">
        <f t="shared" ref="AD7:AD27" si="0">D7*1</f>
        <v>298817</v>
      </c>
      <c r="AE7" s="40">
        <f t="shared" ref="AE7:AE27" si="1">D7*2.75%</f>
        <v>8217.4675000000007</v>
      </c>
      <c r="AF7" s="40">
        <f t="shared" ref="AF7:AF27" si="2">AD7*0.95%</f>
        <v>2838.7615000000001</v>
      </c>
      <c r="AG7" s="40">
        <f>SUM(E7*999+F7*499+G7*75+H7*50+I7*30+K7*20+L7*19+M7*10+P7*9+N7*10+J7*29+R7*4+Q7*5+O7*9)*2.8%</f>
        <v>847.27999999999986</v>
      </c>
      <c r="AH7" s="40">
        <f t="shared" ref="AH7:AH27" si="3">SUM(E7*999+F7*499+G7*75+H7*50+I7*30+J7*29+K7*20+L7*19+M7*10+N7*10+O7*9+P7*9+Q7*5+R7*4)*0.95%</f>
        <v>287.46999999999997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8276.8675000000003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2245</v>
      </c>
      <c r="AR7" s="45">
        <f>AC7-AE7-AG7-AJ7-AK7-AL7-AM7-AN7-AP7-AQ7</f>
        <v>350902.25249999994</v>
      </c>
      <c r="AS7" s="46">
        <f t="shared" ref="AS7:AS19" si="4">AF7+AH7+AI7</f>
        <v>3126.2314999999999</v>
      </c>
      <c r="AT7" s="47">
        <f t="shared" ref="AT7:AT19" si="5">AS7-AQ7-AN7</f>
        <v>881.23149999999987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172194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20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400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920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13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203082</v>
      </c>
      <c r="AD8" s="35">
        <f t="shared" si="0"/>
        <v>172194</v>
      </c>
      <c r="AE8" s="52">
        <f t="shared" si="1"/>
        <v>4735.335</v>
      </c>
      <c r="AF8" s="52">
        <f t="shared" si="2"/>
        <v>1635.8429999999998</v>
      </c>
      <c r="AG8" s="40">
        <f t="shared" ref="AG8:AG27" si="7">SUM(E8*999+F8*499+G8*75+H8*50+I8*30+K8*20+L8*19+M8*10+P8*9+N8*10+J8*29+R8*4+Q8*5+O8*9)*2.75%</f>
        <v>353.65</v>
      </c>
      <c r="AH8" s="52">
        <f t="shared" si="3"/>
        <v>122.17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4772.7349999999997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1667</v>
      </c>
      <c r="AR8" s="45">
        <f>AC8-AE8-AG8-AJ8-AK8-AL8-AM8-AN8-AP8-AQ8</f>
        <v>196326.01500000001</v>
      </c>
      <c r="AS8" s="54">
        <f t="shared" si="4"/>
        <v>1758.0129999999999</v>
      </c>
      <c r="AT8" s="55">
        <f t="shared" si="5"/>
        <v>91.01299999999992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417244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350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610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2590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127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12</v>
      </c>
      <c r="AB9" s="35"/>
      <c r="AC9" s="39">
        <f t="shared" si="6"/>
        <v>480095</v>
      </c>
      <c r="AD9" s="35">
        <f t="shared" si="0"/>
        <v>417244</v>
      </c>
      <c r="AE9" s="52">
        <f t="shared" si="1"/>
        <v>11474.210000000001</v>
      </c>
      <c r="AF9" s="52">
        <f t="shared" si="2"/>
        <v>3963.8179999999998</v>
      </c>
      <c r="AG9" s="40">
        <f t="shared" si="7"/>
        <v>1001.275</v>
      </c>
      <c r="AH9" s="52">
        <f t="shared" si="3"/>
        <v>345.89499999999998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11571.835000000001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3326</v>
      </c>
      <c r="AR9" s="45">
        <f t="shared" ref="AR9:AR27" si="10">AC9-AE9-AG9-AJ9-AK9-AL9-AM9-AN9-AP9-AQ9</f>
        <v>464293.51499999996</v>
      </c>
      <c r="AS9" s="54">
        <f t="shared" si="4"/>
        <v>4309.7129999999997</v>
      </c>
      <c r="AT9" s="55">
        <f t="shared" si="5"/>
        <v>983.71299999999974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144852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70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120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330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87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10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169677</v>
      </c>
      <c r="AD10" s="35">
        <f>D10*1</f>
        <v>144852</v>
      </c>
      <c r="AE10" s="52">
        <f>D10*2.75%</f>
        <v>3983.43</v>
      </c>
      <c r="AF10" s="52">
        <f>AD10*0.95%</f>
        <v>1376.0940000000001</v>
      </c>
      <c r="AG10" s="40">
        <f t="shared" si="7"/>
        <v>153.17500000000001</v>
      </c>
      <c r="AH10" s="52">
        <f t="shared" si="3"/>
        <v>52.914999999999999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3997.73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951</v>
      </c>
      <c r="AR10" s="45">
        <f t="shared" si="10"/>
        <v>164589.39500000002</v>
      </c>
      <c r="AS10" s="54">
        <f>AF10+AH10+AI10</f>
        <v>1429.009</v>
      </c>
      <c r="AT10" s="55">
        <f>AS10-AQ10-AN10</f>
        <v>478.00900000000001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159883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220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800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2070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110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2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30</v>
      </c>
      <c r="AB11" s="35"/>
      <c r="AC11" s="39">
        <f t="shared" si="6"/>
        <v>217855</v>
      </c>
      <c r="AD11" s="35">
        <f t="shared" si="0"/>
        <v>159883</v>
      </c>
      <c r="AE11" s="52">
        <f t="shared" si="1"/>
        <v>4396.7825000000003</v>
      </c>
      <c r="AF11" s="52">
        <f t="shared" si="2"/>
        <v>1518.8885</v>
      </c>
      <c r="AG11" s="40">
        <f t="shared" si="7"/>
        <v>855.8</v>
      </c>
      <c r="AH11" s="52">
        <f t="shared" si="3"/>
        <v>295.64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4482.0325000000003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1105</v>
      </c>
      <c r="AR11" s="45">
        <f t="shared" si="10"/>
        <v>211497.41750000001</v>
      </c>
      <c r="AS11" s="54">
        <f t="shared" si="4"/>
        <v>1814.5284999999999</v>
      </c>
      <c r="AT11" s="55">
        <f t="shared" si="5"/>
        <v>709.52849999999989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172270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60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50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200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231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31</v>
      </c>
      <c r="AB12" s="35"/>
      <c r="AC12" s="39">
        <f>D12*1+E12*999+F12*499+G12*75+H12*50+I12*30+K12*20+L12*19+M12*10+P12*9+N12*10+J12*29+S12*191+V12*4744+W12*110+X12*450+Y12*110+Z12*191+AA12*182+AB12*182+U12*30+T12*350+R12*4+Q12*5+O12*9</f>
        <v>226283</v>
      </c>
      <c r="AD12" s="35">
        <f>D12*1</f>
        <v>172270</v>
      </c>
      <c r="AE12" s="52">
        <f>D12*2.75%</f>
        <v>4737.4250000000002</v>
      </c>
      <c r="AF12" s="52">
        <f>AD12*0.95%</f>
        <v>1636.5650000000001</v>
      </c>
      <c r="AG12" s="40">
        <f t="shared" si="7"/>
        <v>116.875</v>
      </c>
      <c r="AH12" s="52">
        <f t="shared" si="3"/>
        <v>40.375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4748.1499999999996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1037</v>
      </c>
      <c r="AR12" s="45">
        <f t="shared" si="10"/>
        <v>220391.7</v>
      </c>
      <c r="AS12" s="54">
        <f>AF12+AH12+AI12</f>
        <v>1676.94</v>
      </c>
      <c r="AT12" s="55">
        <f>AS12-AQ12-AN12</f>
        <v>639.94000000000005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128444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10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40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40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270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35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138519</v>
      </c>
      <c r="AD13" s="35">
        <f t="shared" si="0"/>
        <v>128444</v>
      </c>
      <c r="AE13" s="52">
        <f t="shared" si="1"/>
        <v>3532.21</v>
      </c>
      <c r="AF13" s="52">
        <f t="shared" si="2"/>
        <v>1220.2180000000001</v>
      </c>
      <c r="AG13" s="40">
        <f t="shared" si="7"/>
        <v>93.224999999999994</v>
      </c>
      <c r="AH13" s="52">
        <f t="shared" si="3"/>
        <v>32.204999999999998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3542.11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1045</v>
      </c>
      <c r="AR13" s="45">
        <f t="shared" si="10"/>
        <v>133848.565</v>
      </c>
      <c r="AS13" s="54">
        <f t="shared" si="4"/>
        <v>1252.423</v>
      </c>
      <c r="AT13" s="55">
        <f>AS13-AQ13-AN13</f>
        <v>207.423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417502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230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400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1450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193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5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38</v>
      </c>
      <c r="AB14" s="35"/>
      <c r="AC14" s="39">
        <f>D14*1+E14*999+F14*499+G14*75+H14*50+I14*30+K14*20+L14*19+M14*10+P14*9+N14*10+J14*29+S14*191+V14*4744+W14*110+X14*450+Y14*110+Z14*191+AA14*182+AB14*182+U14*30+T14*350+R14*4+Q14*5+O14*9</f>
        <v>483886</v>
      </c>
      <c r="AD14" s="35">
        <f t="shared" si="0"/>
        <v>417502</v>
      </c>
      <c r="AE14" s="52">
        <f t="shared" si="1"/>
        <v>11481.305</v>
      </c>
      <c r="AF14" s="52">
        <f t="shared" si="2"/>
        <v>3966.2689999999998</v>
      </c>
      <c r="AG14" s="40">
        <f t="shared" si="7"/>
        <v>595.375</v>
      </c>
      <c r="AH14" s="52">
        <f t="shared" si="3"/>
        <v>205.67499999999998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11538.504999999999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2801</v>
      </c>
      <c r="AR14" s="45">
        <f>AC14-AE14-AG14-AJ14-AK14-AL14-AM14-AN14-AP14-AQ14</f>
        <v>469008.32</v>
      </c>
      <c r="AS14" s="54">
        <f t="shared" si="4"/>
        <v>4171.9439999999995</v>
      </c>
      <c r="AT14" s="61">
        <f t="shared" si="5"/>
        <v>1370.9439999999995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430962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300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330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40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530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156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38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482486</v>
      </c>
      <c r="AD15" s="35">
        <f t="shared" si="0"/>
        <v>430962</v>
      </c>
      <c r="AE15" s="52">
        <f t="shared" si="1"/>
        <v>11851.455</v>
      </c>
      <c r="AF15" s="52">
        <f t="shared" si="2"/>
        <v>4094.1390000000001</v>
      </c>
      <c r="AG15" s="40">
        <f t="shared" si="7"/>
        <v>396.82499999999999</v>
      </c>
      <c r="AH15" s="52">
        <f t="shared" si="3"/>
        <v>137.08500000000001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11884.455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3596</v>
      </c>
      <c r="AR15" s="45">
        <f t="shared" si="10"/>
        <v>466641.72</v>
      </c>
      <c r="AS15" s="54">
        <f>AF15+AH15+AI15</f>
        <v>4231.2240000000002</v>
      </c>
      <c r="AT15" s="55">
        <f>AS15-AQ15-AN15</f>
        <v>635.22400000000016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400594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350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1720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161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5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25</v>
      </c>
      <c r="AB16" s="35"/>
      <c r="AC16" s="39">
        <f t="shared" si="6"/>
        <v>458550</v>
      </c>
      <c r="AD16" s="35">
        <f t="shared" si="0"/>
        <v>400594</v>
      </c>
      <c r="AE16" s="52">
        <f t="shared" si="1"/>
        <v>11016.335000000001</v>
      </c>
      <c r="AF16" s="52">
        <f t="shared" si="2"/>
        <v>3805.643</v>
      </c>
      <c r="AG16" s="40">
        <f t="shared" si="7"/>
        <v>596.75</v>
      </c>
      <c r="AH16" s="52">
        <f t="shared" si="3"/>
        <v>206.15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11078.210000000001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3450</v>
      </c>
      <c r="AR16" s="45">
        <f>AC16-AE16-AG16-AJ16-AK16-AL16-AM16-AN16-AP16-AQ16</f>
        <v>443486.91499999998</v>
      </c>
      <c r="AS16" s="54">
        <f t="shared" si="4"/>
        <v>4011.7930000000001</v>
      </c>
      <c r="AT16" s="55">
        <f t="shared" si="5"/>
        <v>561.79300000000012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257312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130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590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50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1120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224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21</v>
      </c>
      <c r="AB17" s="35"/>
      <c r="AC17" s="39">
        <f t="shared" si="6"/>
        <v>322948</v>
      </c>
      <c r="AD17" s="35">
        <f>D17*1</f>
        <v>257312</v>
      </c>
      <c r="AE17" s="52">
        <f>D17*2.75%</f>
        <v>7076.08</v>
      </c>
      <c r="AF17" s="52">
        <f>AD17*0.95%</f>
        <v>2444.4639999999999</v>
      </c>
      <c r="AG17" s="40">
        <f t="shared" si="7"/>
        <v>523.32500000000005</v>
      </c>
      <c r="AH17" s="52">
        <f t="shared" si="3"/>
        <v>180.785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7128.0550000000003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2091</v>
      </c>
      <c r="AR17" s="45">
        <f>AC17-AE17-AG17-AJ17-AK17-AL17-AM17-AN17-AP17-AQ17</f>
        <v>313257.59499999997</v>
      </c>
      <c r="AS17" s="54">
        <f>AF17+AH17+AI17</f>
        <v>2625.2489999999998</v>
      </c>
      <c r="AT17" s="55">
        <f>AS17-AQ17-AN17</f>
        <v>534.2489999999998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254826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330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240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95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15</v>
      </c>
      <c r="AB18" s="35"/>
      <c r="AC18" s="39">
        <f t="shared" si="6"/>
        <v>284141</v>
      </c>
      <c r="AD18" s="35">
        <f>D18*1</f>
        <v>254826</v>
      </c>
      <c r="AE18" s="52">
        <f>D18*2.75%</f>
        <v>7007.7150000000001</v>
      </c>
      <c r="AF18" s="52">
        <f>AD18*0.95%</f>
        <v>2420.8469999999998</v>
      </c>
      <c r="AG18" s="40">
        <f t="shared" si="7"/>
        <v>232.1</v>
      </c>
      <c r="AH18" s="52">
        <f t="shared" si="3"/>
        <v>80.179999999999993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7027.79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3473</v>
      </c>
      <c r="AR18" s="45">
        <f t="shared" si="10"/>
        <v>273428.185</v>
      </c>
      <c r="AS18" s="54">
        <f>AF18+AH18+AI18</f>
        <v>2501.0269999999996</v>
      </c>
      <c r="AT18" s="55">
        <f>AS18-AQ18-AN18</f>
        <v>-971.97300000000041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320657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150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350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1280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431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422454</v>
      </c>
      <c r="AD19" s="35">
        <f t="shared" si="0"/>
        <v>320657</v>
      </c>
      <c r="AE19" s="52">
        <f t="shared" si="1"/>
        <v>8818.0674999999992</v>
      </c>
      <c r="AF19" s="52">
        <f t="shared" si="2"/>
        <v>3046.2415000000001</v>
      </c>
      <c r="AG19" s="40">
        <f t="shared" si="7"/>
        <v>495.55</v>
      </c>
      <c r="AH19" s="52">
        <f t="shared" si="3"/>
        <v>171.19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8867.0174999999999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4645</v>
      </c>
      <c r="AR19" s="65">
        <f>AC19-AE19-AG19-AJ19-AK19-AL19-AM19-AN19-AP19-AQ19</f>
        <v>408495.38250000001</v>
      </c>
      <c r="AS19" s="54">
        <f t="shared" si="4"/>
        <v>3217.4315000000001</v>
      </c>
      <c r="AT19" s="66">
        <f t="shared" si="5"/>
        <v>-1427.5684999999999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166953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170086</v>
      </c>
      <c r="AD20" s="35">
        <f t="shared" si="0"/>
        <v>166953</v>
      </c>
      <c r="AE20" s="52">
        <f t="shared" si="1"/>
        <v>4591.2075000000004</v>
      </c>
      <c r="AF20" s="52">
        <f t="shared" si="2"/>
        <v>1586.0535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4595.3325000000004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2086</v>
      </c>
      <c r="AR20" s="65">
        <f>AC20-AE20-AG20-AJ20-AK20-AL20-AM20-AN20-AP20-AQ20</f>
        <v>163357.91750000001</v>
      </c>
      <c r="AS20" s="54">
        <f>AF20+AH20+AI20</f>
        <v>1603.6285</v>
      </c>
      <c r="AT20" s="66">
        <f>AS20-AQ20-AN20</f>
        <v>-482.37149999999997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137613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140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160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320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122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19</v>
      </c>
      <c r="AB21" s="35"/>
      <c r="AC21" s="39">
        <f t="shared" si="6"/>
        <v>172035</v>
      </c>
      <c r="AD21" s="35">
        <f t="shared" si="0"/>
        <v>137613</v>
      </c>
      <c r="AE21" s="52">
        <f t="shared" si="1"/>
        <v>3784.3575000000001</v>
      </c>
      <c r="AF21" s="52">
        <f t="shared" si="2"/>
        <v>1307.3235</v>
      </c>
      <c r="AG21" s="40">
        <f t="shared" si="7"/>
        <v>200.2</v>
      </c>
      <c r="AH21" s="52">
        <f t="shared" si="3"/>
        <v>69.16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3801.4074999999998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1009</v>
      </c>
      <c r="AR21" s="68">
        <f t="shared" si="10"/>
        <v>167041.44249999998</v>
      </c>
      <c r="AS21" s="54">
        <f t="shared" ref="AS21:AS27" si="11">AF21+AH21+AI21</f>
        <v>1376.4835</v>
      </c>
      <c r="AT21" s="66">
        <f t="shared" ref="AT21:AT27" si="12">AS21-AQ21-AN21</f>
        <v>367.48350000000005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429739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710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470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930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216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15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501186</v>
      </c>
      <c r="AD22" s="35">
        <f t="shared" si="0"/>
        <v>429739</v>
      </c>
      <c r="AE22" s="52">
        <f t="shared" si="1"/>
        <v>11817.8225</v>
      </c>
      <c r="AF22" s="52">
        <f t="shared" si="2"/>
        <v>4082.5205000000001</v>
      </c>
      <c r="AG22" s="40">
        <f t="shared" si="7"/>
        <v>749.92499999999995</v>
      </c>
      <c r="AH22" s="52">
        <f t="shared" si="3"/>
        <v>259.065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11875.8475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3778</v>
      </c>
      <c r="AR22" s="68">
        <f>AC22-AE22-AG22-AJ22-AK22-AL22-AM22-AN22-AP22-AQ22</f>
        <v>484840.2525</v>
      </c>
      <c r="AS22" s="54">
        <f>AF22+AH22+AI22</f>
        <v>4341.5855000000001</v>
      </c>
      <c r="AT22" s="66">
        <f>AS22-AQ22-AN22</f>
        <v>563.58550000000014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210912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110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15</v>
      </c>
      <c r="AB23" s="35"/>
      <c r="AC23" s="39">
        <f t="shared" si="6"/>
        <v>234652</v>
      </c>
      <c r="AD23" s="35">
        <f t="shared" si="0"/>
        <v>210912</v>
      </c>
      <c r="AE23" s="52">
        <f t="shared" si="1"/>
        <v>5800.08</v>
      </c>
      <c r="AF23" s="52">
        <f t="shared" si="2"/>
        <v>2003.664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5800.08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1900</v>
      </c>
      <c r="AR23" s="68">
        <f>AC23-AE23-AG23-AJ23-AK23-AL23-AM23-AN23-AP23-AQ23</f>
        <v>226951.92</v>
      </c>
      <c r="AS23" s="54">
        <f t="shared" si="11"/>
        <v>2003.664</v>
      </c>
      <c r="AT23" s="66">
        <f t="shared" si="12"/>
        <v>103.66399999999999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480392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300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1210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120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1580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240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17</v>
      </c>
      <c r="AB24" s="35"/>
      <c r="AC24" s="39">
        <f t="shared" si="6"/>
        <v>562726</v>
      </c>
      <c r="AD24" s="35">
        <f t="shared" si="0"/>
        <v>480392</v>
      </c>
      <c r="AE24" s="52">
        <f t="shared" si="1"/>
        <v>13210.78</v>
      </c>
      <c r="AF24" s="52">
        <f t="shared" si="2"/>
        <v>4563.7240000000002</v>
      </c>
      <c r="AG24" s="40">
        <f t="shared" si="7"/>
        <v>918.5</v>
      </c>
      <c r="AH24" s="52">
        <f t="shared" si="3"/>
        <v>317.3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13299.055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3497</v>
      </c>
      <c r="AR24" s="68">
        <f t="shared" si="10"/>
        <v>545099.72</v>
      </c>
      <c r="AS24" s="54">
        <f t="shared" si="11"/>
        <v>4881.0240000000003</v>
      </c>
      <c r="AT24" s="66">
        <f t="shared" si="12"/>
        <v>1384.0240000000003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198129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324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30</v>
      </c>
      <c r="AB25" s="35"/>
      <c r="AC25" s="39">
        <f t="shared" si="6"/>
        <v>281703</v>
      </c>
      <c r="AD25" s="35">
        <f t="shared" si="0"/>
        <v>198129</v>
      </c>
      <c r="AE25" s="52">
        <f t="shared" si="1"/>
        <v>5448.5474999999997</v>
      </c>
      <c r="AF25" s="52">
        <f t="shared" si="2"/>
        <v>1882.2255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5484.5725000000002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1603</v>
      </c>
      <c r="AR25" s="68">
        <f t="shared" si="10"/>
        <v>274257.65250000003</v>
      </c>
      <c r="AS25" s="54">
        <f t="shared" si="11"/>
        <v>2018.2655</v>
      </c>
      <c r="AT25" s="66">
        <f t="shared" si="12"/>
        <v>415.26549999999997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230177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240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310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430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104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24</v>
      </c>
      <c r="AB26" s="35"/>
      <c r="AC26" s="39">
        <f t="shared" si="6"/>
        <v>266752</v>
      </c>
      <c r="AD26" s="35">
        <f t="shared" si="0"/>
        <v>230177</v>
      </c>
      <c r="AE26" s="52">
        <f t="shared" si="1"/>
        <v>6329.8675000000003</v>
      </c>
      <c r="AF26" s="52">
        <f t="shared" si="2"/>
        <v>2186.6815000000001</v>
      </c>
      <c r="AG26" s="40">
        <f t="shared" si="7"/>
        <v>323.67500000000001</v>
      </c>
      <c r="AH26" s="52">
        <f t="shared" si="3"/>
        <v>111.815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6356.8175000000001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1785</v>
      </c>
      <c r="AR26" s="68">
        <f t="shared" si="10"/>
        <v>258313.45750000002</v>
      </c>
      <c r="AS26" s="54">
        <f t="shared" si="11"/>
        <v>2298.4965000000002</v>
      </c>
      <c r="AT26" s="66">
        <f t="shared" si="12"/>
        <v>513.4965000000002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206646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100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100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224680</v>
      </c>
      <c r="AD27" s="58">
        <f t="shared" si="0"/>
        <v>206646</v>
      </c>
      <c r="AE27" s="131">
        <f t="shared" si="1"/>
        <v>5682.7650000000003</v>
      </c>
      <c r="AF27" s="131">
        <f t="shared" si="2"/>
        <v>1963.1369999999999</v>
      </c>
      <c r="AG27" s="132">
        <f t="shared" si="7"/>
        <v>107.25</v>
      </c>
      <c r="AH27" s="131">
        <f t="shared" si="3"/>
        <v>37.049999999999997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5691.0150000000003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2220</v>
      </c>
      <c r="AR27" s="137">
        <f t="shared" si="10"/>
        <v>216669.98499999999</v>
      </c>
      <c r="AS27" s="138">
        <f t="shared" si="11"/>
        <v>2000.1869999999999</v>
      </c>
      <c r="AT27" s="139">
        <f t="shared" si="12"/>
        <v>-219.8130000000001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64" t="s">
        <v>69</v>
      </c>
      <c r="B28" s="264"/>
      <c r="C28" s="264"/>
      <c r="D28" s="141">
        <f t="shared" ref="D28:K28" si="13">SUM(D7:D27)</f>
        <v>5636118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4460</v>
      </c>
      <c r="L28" s="141">
        <f t="shared" ref="L28:AT28" si="14">SUM(L7:L27)</f>
        <v>0</v>
      </c>
      <c r="M28" s="141">
        <f t="shared" si="14"/>
        <v>7410</v>
      </c>
      <c r="N28" s="141">
        <f t="shared" si="14"/>
        <v>0</v>
      </c>
      <c r="O28" s="141">
        <f t="shared" si="14"/>
        <v>570</v>
      </c>
      <c r="P28" s="141">
        <f t="shared" si="14"/>
        <v>17610</v>
      </c>
      <c r="Q28" s="141">
        <f t="shared" si="14"/>
        <v>0</v>
      </c>
      <c r="R28" s="141">
        <f t="shared" si="14"/>
        <v>0</v>
      </c>
      <c r="S28" s="141">
        <f t="shared" si="14"/>
        <v>3278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48</v>
      </c>
      <c r="AA28" s="141">
        <f t="shared" si="14"/>
        <v>372</v>
      </c>
      <c r="AB28" s="141">
        <f t="shared" si="14"/>
        <v>0</v>
      </c>
      <c r="AC28" s="141">
        <f t="shared" si="14"/>
        <v>6666008</v>
      </c>
      <c r="AD28" s="141">
        <f t="shared" si="14"/>
        <v>5636118</v>
      </c>
      <c r="AE28" s="141">
        <f t="shared" si="14"/>
        <v>154993.24500000002</v>
      </c>
      <c r="AF28" s="141">
        <f t="shared" si="14"/>
        <v>53543.120999999992</v>
      </c>
      <c r="AG28" s="141">
        <f t="shared" si="14"/>
        <v>9005.43</v>
      </c>
      <c r="AH28" s="141">
        <f t="shared" si="14"/>
        <v>3105.7400000000002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155819.62000000002</v>
      </c>
      <c r="AP28" s="141">
        <f t="shared" si="14"/>
        <v>0</v>
      </c>
      <c r="AQ28" s="141">
        <f t="shared" si="14"/>
        <v>49310</v>
      </c>
      <c r="AR28" s="141">
        <f t="shared" si="14"/>
        <v>6452699.3250000002</v>
      </c>
      <c r="AS28" s="141">
        <f t="shared" si="14"/>
        <v>56648.861000000004</v>
      </c>
      <c r="AT28" s="141">
        <f t="shared" si="14"/>
        <v>7338.8609999999999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58" t="s">
        <v>70</v>
      </c>
      <c r="B29" s="258"/>
      <c r="C29" s="258"/>
      <c r="D29" s="168">
        <f>D4+D5-D28</f>
        <v>636977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2120</v>
      </c>
      <c r="L29" s="168">
        <f t="shared" si="15"/>
        <v>0</v>
      </c>
      <c r="M29" s="168">
        <f t="shared" si="15"/>
        <v>4660</v>
      </c>
      <c r="N29" s="168">
        <f t="shared" si="15"/>
        <v>0</v>
      </c>
      <c r="O29" s="168">
        <f t="shared" si="15"/>
        <v>540</v>
      </c>
      <c r="P29" s="168">
        <f t="shared" si="15"/>
        <v>3870</v>
      </c>
      <c r="Q29" s="168">
        <f t="shared" si="15"/>
        <v>0</v>
      </c>
      <c r="R29" s="168">
        <f t="shared" si="15"/>
        <v>0</v>
      </c>
      <c r="S29" s="168">
        <f t="shared" si="15"/>
        <v>1968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658</v>
      </c>
      <c r="AA29" s="168">
        <f t="shared" si="15"/>
        <v>370</v>
      </c>
      <c r="AB29" s="168"/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7.75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28:D29 D6:D22 D24:D26 D4:AA4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28:D29 D6:D22 D24:D26 D4:AA4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</row>
    <row r="4" spans="1:56">
      <c r="A4" s="248" t="s">
        <v>1</v>
      </c>
      <c r="B4" s="248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28:D29 D6:D22 D24:D26 D4:AA4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28:D29 D6:D22 D24:D26 D4:AA4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48" t="s">
        <v>1</v>
      </c>
      <c r="B4" s="248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48" t="s">
        <v>2</v>
      </c>
      <c r="B5" s="248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51" t="s">
        <v>69</v>
      </c>
      <c r="B28" s="252"/>
      <c r="C28" s="252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53" t="s">
        <v>70</v>
      </c>
      <c r="B29" s="254"/>
      <c r="C29" s="255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 N4:AA4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 N4:AA4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28:D29 D6:D22 D24:D26 D4:AA4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3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3" ht="18.75">
      <c r="A3" s="259" t="s">
        <v>80</v>
      </c>
      <c r="B3" s="259"/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</row>
    <row r="4" spans="1:53">
      <c r="A4" s="258" t="s">
        <v>1</v>
      </c>
      <c r="B4" s="258"/>
      <c r="C4" s="258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</row>
    <row r="5" spans="1:53">
      <c r="A5" s="258" t="s">
        <v>2</v>
      </c>
      <c r="B5" s="258"/>
      <c r="C5" s="258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51" t="s">
        <v>69</v>
      </c>
      <c r="B28" s="252"/>
      <c r="C28" s="252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53" t="s">
        <v>70</v>
      </c>
      <c r="B29" s="254"/>
      <c r="C29" s="25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623" priority="28" stopIfTrue="1" operator="greaterThan">
      <formula>0</formula>
    </cfRule>
  </conditionalFormatting>
  <conditionalFormatting sqref="AQ31">
    <cfRule type="cellIs" dxfId="622" priority="26" operator="greaterThan">
      <formula>$AQ$7:$AQ$18&lt;100</formula>
    </cfRule>
    <cfRule type="cellIs" dxfId="621" priority="27" operator="greaterThan">
      <formula>100</formula>
    </cfRule>
  </conditionalFormatting>
  <conditionalFormatting sqref="D29:J29 Q29:AB29 Q28:AA28 K4:P29">
    <cfRule type="cellIs" dxfId="620" priority="25" operator="equal">
      <formula>212030016606640</formula>
    </cfRule>
  </conditionalFormatting>
  <conditionalFormatting sqref="D29:J29 L29:AB29 L28:AA28 K4:K29">
    <cfRule type="cellIs" dxfId="619" priority="23" operator="equal">
      <formula>$K$4</formula>
    </cfRule>
    <cfRule type="cellIs" dxfId="618" priority="24" operator="equal">
      <formula>2120</formula>
    </cfRule>
  </conditionalFormatting>
  <conditionalFormatting sqref="D29:L29 M4:N29">
    <cfRule type="cellIs" dxfId="617" priority="21" operator="equal">
      <formula>$M$4</formula>
    </cfRule>
    <cfRule type="cellIs" dxfId="616" priority="22" operator="equal">
      <formula>300</formula>
    </cfRule>
  </conditionalFormatting>
  <conditionalFormatting sqref="O4:O29">
    <cfRule type="cellIs" dxfId="615" priority="19" operator="equal">
      <formula>$O$4</formula>
    </cfRule>
    <cfRule type="cellIs" dxfId="614" priority="20" operator="equal">
      <formula>1660</formula>
    </cfRule>
  </conditionalFormatting>
  <conditionalFormatting sqref="P4:P29">
    <cfRule type="cellIs" dxfId="613" priority="17" operator="equal">
      <formula>$P$4</formula>
    </cfRule>
    <cfRule type="cellIs" dxfId="612" priority="18" operator="equal">
      <formula>6640</formula>
    </cfRule>
  </conditionalFormatting>
  <conditionalFormatting sqref="AT6:AT28">
    <cfRule type="cellIs" dxfId="611" priority="16" operator="lessThan">
      <formula>0</formula>
    </cfRule>
  </conditionalFormatting>
  <conditionalFormatting sqref="AT7:AT18">
    <cfRule type="cellIs" dxfId="610" priority="13" operator="lessThan">
      <formula>0</formula>
    </cfRule>
    <cfRule type="cellIs" dxfId="609" priority="14" operator="lessThan">
      <formula>0</formula>
    </cfRule>
    <cfRule type="cellIs" dxfId="608" priority="15" operator="lessThan">
      <formula>0</formula>
    </cfRule>
  </conditionalFormatting>
  <conditionalFormatting sqref="L28:AA28 K4:K28">
    <cfRule type="cellIs" dxfId="607" priority="12" operator="equal">
      <formula>$K$4</formula>
    </cfRule>
  </conditionalFormatting>
  <conditionalFormatting sqref="D28:D29 D6:D22 D24:D26 D4:AA4">
    <cfRule type="cellIs" dxfId="606" priority="11" operator="equal">
      <formula>$D$4</formula>
    </cfRule>
  </conditionalFormatting>
  <conditionalFormatting sqref="S4:S29">
    <cfRule type="cellIs" dxfId="605" priority="10" operator="equal">
      <formula>$S$4</formula>
    </cfRule>
  </conditionalFormatting>
  <conditionalFormatting sqref="Z4:Z29">
    <cfRule type="cellIs" dxfId="604" priority="9" operator="equal">
      <formula>$Z$4</formula>
    </cfRule>
  </conditionalFormatting>
  <conditionalFormatting sqref="AA4:AA29">
    <cfRule type="cellIs" dxfId="603" priority="8" operator="equal">
      <formula>$AA$4</formula>
    </cfRule>
  </conditionalFormatting>
  <conditionalFormatting sqref="AB4:AB29">
    <cfRule type="cellIs" dxfId="602" priority="7" operator="equal">
      <formula>$AB$4</formula>
    </cfRule>
  </conditionalFormatting>
  <conditionalFormatting sqref="AT7:AT28">
    <cfRule type="cellIs" dxfId="601" priority="4" operator="lessThan">
      <formula>0</formula>
    </cfRule>
    <cfRule type="cellIs" dxfId="600" priority="5" operator="lessThan">
      <formula>0</formula>
    </cfRule>
    <cfRule type="cellIs" dxfId="599" priority="6" operator="lessThan">
      <formula>0</formula>
    </cfRule>
  </conditionalFormatting>
  <conditionalFormatting sqref="D5:AA5">
    <cfRule type="cellIs" dxfId="598" priority="3" operator="greaterThan">
      <formula>0</formula>
    </cfRule>
  </conditionalFormatting>
  <conditionalFormatting sqref="D7:AA27 AC7:AS27">
    <cfRule type="cellIs" dxfId="59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2021-02-24T11:07:00Z</cp:lastPrinted>
  <dcterms:created xsi:type="dcterms:W3CDTF">2021-02-01T09:30:48Z</dcterms:created>
  <dcterms:modified xsi:type="dcterms:W3CDTF">2021-02-28T17:48:34Z</dcterms:modified>
</cp:coreProperties>
</file>