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33" activeTab="2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S16" i="22" l="1"/>
  <c r="S17" i="22"/>
  <c r="D28" i="10" l="1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V26" i="28" s="1"/>
  <c r="N25" i="28"/>
  <c r="M25" i="28"/>
  <c r="S25" i="28" s="1"/>
  <c r="T25" i="28" s="1"/>
  <c r="N24" i="28"/>
  <c r="M24" i="28"/>
  <c r="R24" i="28" s="1"/>
  <c r="V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4" i="28" l="1"/>
  <c r="N28" i="28"/>
  <c r="O20" i="27"/>
  <c r="O18" i="27"/>
  <c r="O26" i="27"/>
  <c r="N28" i="27"/>
  <c r="G29" i="27"/>
  <c r="G4" i="28" s="1"/>
  <c r="G29" i="28" s="1"/>
  <c r="G4" i="29" s="1"/>
  <c r="G29" i="29" s="1"/>
  <c r="G4" i="31" s="1"/>
  <c r="G29" i="31" s="1"/>
  <c r="G4" i="32" s="1"/>
  <c r="G29" i="32" s="1"/>
  <c r="O22" i="25"/>
  <c r="H29" i="25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25"/>
  <c r="N28" i="25"/>
  <c r="O12" i="24"/>
  <c r="O20" i="24"/>
  <c r="N28" i="24"/>
  <c r="N28" i="23"/>
  <c r="O20" i="22"/>
  <c r="N28" i="22"/>
  <c r="N28" i="21"/>
  <c r="N28" i="20"/>
  <c r="O18" i="18"/>
  <c r="K29" i="18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O24" i="17"/>
  <c r="N28" i="17"/>
  <c r="R15" i="16"/>
  <c r="R23" i="16"/>
  <c r="R11" i="16"/>
  <c r="O11" i="16"/>
  <c r="R7" i="16"/>
  <c r="O7" i="16"/>
  <c r="N28" i="15"/>
  <c r="O20" i="14"/>
  <c r="N9" i="33"/>
  <c r="M10" i="33"/>
  <c r="S10" i="33" s="1"/>
  <c r="T10" i="33" s="1"/>
  <c r="N13" i="33"/>
  <c r="L28" i="33"/>
  <c r="L29" i="33" s="1"/>
  <c r="G28" i="33"/>
  <c r="G29" i="33" s="1"/>
  <c r="E28" i="33"/>
  <c r="E29" i="33" s="1"/>
  <c r="N28" i="13"/>
  <c r="O24" i="13"/>
  <c r="N28" i="11"/>
  <c r="O12" i="11"/>
  <c r="O16" i="9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H29" i="33" s="1"/>
  <c r="N21" i="33"/>
  <c r="I28" i="33"/>
  <c r="I29" i="33" s="1"/>
  <c r="N17" i="33"/>
  <c r="N28" i="32"/>
  <c r="F28" i="33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D33" i="33" s="1"/>
  <c r="M7" i="33"/>
  <c r="S7" i="33" s="1"/>
  <c r="T7" i="33" s="1"/>
  <c r="N7" i="33"/>
  <c r="R21" i="33"/>
  <c r="R23" i="33"/>
  <c r="O21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V7" i="28" s="1"/>
  <c r="R9" i="28"/>
  <c r="V9" i="28" s="1"/>
  <c r="R11" i="28"/>
  <c r="V11" i="28" s="1"/>
  <c r="R13" i="28"/>
  <c r="V13" i="28" s="1"/>
  <c r="R15" i="28"/>
  <c r="V15" i="28" s="1"/>
  <c r="R17" i="28"/>
  <c r="V17" i="28" s="1"/>
  <c r="R19" i="28"/>
  <c r="V19" i="28" s="1"/>
  <c r="R21" i="28"/>
  <c r="V21" i="28" s="1"/>
  <c r="R23" i="28"/>
  <c r="V23" i="28" s="1"/>
  <c r="R25" i="28"/>
  <c r="V25" i="28" s="1"/>
  <c r="R27" i="28"/>
  <c r="V27" i="28" s="1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V8" i="28" s="1"/>
  <c r="R10" i="28"/>
  <c r="V10" i="28" s="1"/>
  <c r="R12" i="28"/>
  <c r="V12" i="28" s="1"/>
  <c r="R14" i="28"/>
  <c r="V14" i="28" s="1"/>
  <c r="R16" i="28"/>
  <c r="V16" i="28" s="1"/>
  <c r="R18" i="28"/>
  <c r="V18" i="28" s="1"/>
  <c r="R20" i="28"/>
  <c r="V20" i="28" s="1"/>
  <c r="R22" i="28"/>
  <c r="V22" i="28" s="1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T16" i="22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0" i="33" l="1"/>
  <c r="O18" i="33"/>
  <c r="S18" i="33"/>
  <c r="T18" i="33" s="1"/>
  <c r="R10" i="33"/>
  <c r="R8" i="33"/>
  <c r="S8" i="33"/>
  <c r="T8" i="33" s="1"/>
  <c r="R27" i="33"/>
  <c r="R28" i="16"/>
  <c r="O9" i="33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V28" i="28" s="1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<sst xmlns="http://schemas.openxmlformats.org/spreadsheetml/2006/main" count="1485" uniqueCount="73">
  <si>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</si>
  <si>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</si>
  <si>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</si>
  <si>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</si>
  <si>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</si>
  <si>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</si>
  <si>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</si>
  <si>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</si>
  <si>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</si>
  <si>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</si>
  <si>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</si>
  <si>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</si>
  <si>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</si>
  <si>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</si>
  <si>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</si>
  <si>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</si>
  <si>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</si>
  <si>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</si>
  <si>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</si>
  <si>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</si>
  <si>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</si>
  <si>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</si>
  <si>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</si>
  <si>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</si>
  <si>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</si>
  <si>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</si>
  <si>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</si>
  <si>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</si>
  <si>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</si>
  <si>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</si>
  <si>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</si>
  <si>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</si>
  <si>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</si>
  <si>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</si>
  <si>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</si>
  <si>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</si>
  <si>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</si>
  <si>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</si>
  <si>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</si>
  <si>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</si>
  <si>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</si>
  <si>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</si>
  <si>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</si>
  <si>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</si>
  <si>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</si>
  <si>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</si>
  <si>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</si>
  <si>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</si>
  <si>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</si>
  <si>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</si>
  <si>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</si>
  <si>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</si>
  <si>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</si>
  <si>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</si>
  <si>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</si>
  <si>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</si>
  <si>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</si>
  <si>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</si>
  <si>
    <t>Date:11.11.2021</t>
  </si>
  <si>
    <t>Date:13.11.2021</t>
  </si>
  <si>
    <t>Date:14.11.2021</t>
  </si>
  <si>
    <t>Date:15.11.2021</t>
  </si>
  <si>
    <t>Date:16.11.2021</t>
  </si>
  <si>
    <t>Date:17.11.2021</t>
  </si>
  <si>
    <t xml:space="preserve">Date:18.11.2021 </t>
  </si>
  <si>
    <t>Date:20.11.2021</t>
  </si>
  <si>
    <t>Date:21.11.2021</t>
  </si>
  <si>
    <t>Date:22.11.2021</t>
  </si>
  <si>
    <t xml:space="preserve">Date:23.11.2021 </t>
  </si>
  <si>
    <t>Date:24.11.2021</t>
  </si>
  <si>
    <t>Date:25.11.2021</t>
  </si>
  <si>
    <t>Date:27.11.2021</t>
  </si>
  <si>
    <t>Date:28.11.2021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</si>
</sst>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1" fontId="14" fillId="6" borderId="5" xfId="0" applyNumberFormat="1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67" t="s">
        <v>38</v>
      </c>
      <c r="B29" s="68"/>
      <c r="C29" s="69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20018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20018</v>
      </c>
      <c r="N9" s="24">
        <f t="shared" si="1"/>
        <v>20018</v>
      </c>
      <c r="O9" s="25">
        <f t="shared" si="2"/>
        <v>550.495</v>
      </c>
      <c r="P9" s="26"/>
      <c r="Q9" s="26">
        <v>118</v>
      </c>
      <c r="R9" s="29">
        <f t="shared" si="3"/>
        <v>19349.505000000001</v>
      </c>
      <c r="S9" s="25">
        <f t="shared" si="4"/>
        <v>190.17099999999999</v>
      </c>
      <c r="T9" s="27">
        <f t="shared" si="5"/>
        <v>72.170999999999992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34158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47478</v>
      </c>
      <c r="N24" s="24">
        <f t="shared" si="1"/>
        <v>48406</v>
      </c>
      <c r="O24" s="25">
        <f t="shared" si="2"/>
        <v>1305.645</v>
      </c>
      <c r="P24" s="26"/>
      <c r="Q24" s="26">
        <v>200</v>
      </c>
      <c r="R24" s="29">
        <f t="shared" si="3"/>
        <v>46900.355000000003</v>
      </c>
      <c r="S24" s="25">
        <f t="shared" si="4"/>
        <v>451.041</v>
      </c>
      <c r="T24" s="27">
        <f t="shared" si="5"/>
        <v>251.041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>SUM(D7:D27)</f>
        <v>200538</v>
      </c>
      <c r="E28" s="45">
        <f t="shared" ref="E28" si="6">SUM(E7:E27)</f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215958</v>
      </c>
      <c r="N28" s="45">
        <f t="shared" si="7"/>
        <v>218706</v>
      </c>
      <c r="O28" s="46">
        <f t="shared" si="7"/>
        <v>5938.8450000000012</v>
      </c>
      <c r="P28" s="45">
        <f t="shared" si="7"/>
        <v>0</v>
      </c>
      <c r="Q28" s="45">
        <f t="shared" si="7"/>
        <v>1040</v>
      </c>
      <c r="R28" s="45">
        <f t="shared" si="7"/>
        <v>211727.155</v>
      </c>
      <c r="S28" s="45">
        <f t="shared" si="7"/>
        <v>2051.6009999999997</v>
      </c>
      <c r="T28" s="47">
        <f t="shared" si="7"/>
        <v>1011.601</v>
      </c>
    </row>
    <row r="29" spans="1:20" ht="15.75" thickBot="1" x14ac:dyDescent="0.3">
      <c r="A29" s="67" t="s">
        <v>38</v>
      </c>
      <c r="B29" s="68"/>
      <c r="C29" s="69"/>
      <c r="D29" s="48">
        <f>D4+D5-D28</f>
        <v>202703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G24" sqref="G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'10'!D29</f>
        <v>202703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9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23562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23562</v>
      </c>
      <c r="N9" s="24">
        <f t="shared" si="1"/>
        <v>23562</v>
      </c>
      <c r="O9" s="25">
        <f t="shared" si="2"/>
        <v>647.95500000000004</v>
      </c>
      <c r="P9" s="26"/>
      <c r="Q9" s="26">
        <v>104</v>
      </c>
      <c r="R9" s="29">
        <f t="shared" si="3"/>
        <v>22810.044999999998</v>
      </c>
      <c r="S9" s="25">
        <f t="shared" si="4"/>
        <v>223.839</v>
      </c>
      <c r="T9" s="27">
        <f t="shared" si="5"/>
        <v>119.839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9459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9459</v>
      </c>
      <c r="N10" s="24">
        <f t="shared" si="1"/>
        <v>9459</v>
      </c>
      <c r="O10" s="25">
        <f t="shared" si="2"/>
        <v>260.1225</v>
      </c>
      <c r="P10" s="26"/>
      <c r="Q10" s="26">
        <v>28</v>
      </c>
      <c r="R10" s="29">
        <f t="shared" si="3"/>
        <v>9170.8775000000005</v>
      </c>
      <c r="S10" s="25">
        <f t="shared" si="4"/>
        <v>89.860500000000002</v>
      </c>
      <c r="T10" s="27">
        <f t="shared" si="5"/>
        <v>61.860500000000002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9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8000</v>
      </c>
      <c r="N12" s="24">
        <f t="shared" si="1"/>
        <v>8000</v>
      </c>
      <c r="O12" s="25">
        <f t="shared" si="2"/>
        <v>220</v>
      </c>
      <c r="P12" s="26"/>
      <c r="Q12" s="26">
        <v>30</v>
      </c>
      <c r="R12" s="29">
        <f t="shared" si="3"/>
        <v>7750</v>
      </c>
      <c r="S12" s="25">
        <f t="shared" si="4"/>
        <v>76</v>
      </c>
      <c r="T12" s="27">
        <f t="shared" si="5"/>
        <v>46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2056</v>
      </c>
      <c r="N14" s="24">
        <f t="shared" si="1"/>
        <v>2056</v>
      </c>
      <c r="O14" s="25">
        <f t="shared" si="2"/>
        <v>56.54</v>
      </c>
      <c r="P14" s="26"/>
      <c r="Q14" s="26"/>
      <c r="R14" s="29">
        <f t="shared" si="3"/>
        <v>1999.46</v>
      </c>
      <c r="S14" s="25">
        <f t="shared" si="4"/>
        <v>19.532</v>
      </c>
      <c r="T14" s="27">
        <f t="shared" si="5"/>
        <v>19.532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9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5346</v>
      </c>
      <c r="N16" s="24">
        <f t="shared" si="1"/>
        <v>5346</v>
      </c>
      <c r="O16" s="25">
        <f t="shared" si="2"/>
        <v>147.01500000000001</v>
      </c>
      <c r="P16" s="26"/>
      <c r="Q16" s="26">
        <v>29</v>
      </c>
      <c r="R16" s="29">
        <f t="shared" si="3"/>
        <v>5169.9849999999997</v>
      </c>
      <c r="S16" s="25">
        <f t="shared" si="4"/>
        <v>50.786999999999999</v>
      </c>
      <c r="T16" s="27">
        <f t="shared" si="5"/>
        <v>21.786999999999999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70</v>
      </c>
      <c r="G17" s="30"/>
      <c r="H17" s="30"/>
      <c r="I17" s="20"/>
      <c r="J17" s="20"/>
      <c r="K17" s="20"/>
      <c r="L17" s="20"/>
      <c r="M17" s="20">
        <f t="shared" si="0"/>
        <v>21500</v>
      </c>
      <c r="N17" s="24">
        <f t="shared" si="1"/>
        <v>21500</v>
      </c>
      <c r="O17" s="25">
        <f t="shared" si="2"/>
        <v>591.25</v>
      </c>
      <c r="P17" s="26"/>
      <c r="Q17" s="26">
        <v>109</v>
      </c>
      <c r="R17" s="29">
        <f t="shared" si="3"/>
        <v>20799.75</v>
      </c>
      <c r="S17" s="25">
        <f t="shared" si="4"/>
        <v>204.25</v>
      </c>
      <c r="T17" s="27">
        <f t="shared" si="5"/>
        <v>95.25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9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23000</v>
      </c>
      <c r="N21" s="24">
        <f t="shared" si="1"/>
        <v>23000</v>
      </c>
      <c r="O21" s="25">
        <f t="shared" si="2"/>
        <v>632.5</v>
      </c>
      <c r="P21" s="26"/>
      <c r="Q21" s="26">
        <v>20</v>
      </c>
      <c r="R21" s="29">
        <f t="shared" si="3"/>
        <v>22347.5</v>
      </c>
      <c r="S21" s="25">
        <f t="shared" si="4"/>
        <v>218.5</v>
      </c>
      <c r="T21" s="27">
        <f t="shared" si="5"/>
        <v>198.5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>
        <v>23</v>
      </c>
      <c r="R22" s="29">
        <f t="shared" si="3"/>
        <v>1976.46</v>
      </c>
      <c r="S22" s="25">
        <f t="shared" si="4"/>
        <v>19.532</v>
      </c>
      <c r="T22" s="27">
        <f t="shared" si="5"/>
        <v>-3.468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28950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28950</v>
      </c>
      <c r="N23" s="24">
        <f t="shared" si="1"/>
        <v>28950</v>
      </c>
      <c r="O23" s="25">
        <f t="shared" si="2"/>
        <v>796.125</v>
      </c>
      <c r="P23" s="26"/>
      <c r="Q23" s="26">
        <v>154</v>
      </c>
      <c r="R23" s="29">
        <f t="shared" si="3"/>
        <v>27999.875</v>
      </c>
      <c r="S23" s="25">
        <f t="shared" si="4"/>
        <v>275.02499999999998</v>
      </c>
      <c r="T23" s="27">
        <f t="shared" si="5"/>
        <v>121.02499999999998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126541</v>
      </c>
      <c r="E28" s="45">
        <f t="shared" si="6"/>
        <v>40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128041</v>
      </c>
      <c r="N28" s="45">
        <f t="shared" si="7"/>
        <v>128041</v>
      </c>
      <c r="O28" s="46">
        <f t="shared" si="7"/>
        <v>3521.1275000000001</v>
      </c>
      <c r="P28" s="45">
        <f t="shared" si="7"/>
        <v>0</v>
      </c>
      <c r="Q28" s="45">
        <f t="shared" si="7"/>
        <v>497</v>
      </c>
      <c r="R28" s="45">
        <f t="shared" si="7"/>
        <v>124022.87250000001</v>
      </c>
      <c r="S28" s="45">
        <f t="shared" si="7"/>
        <v>1216.3895</v>
      </c>
      <c r="T28" s="47">
        <f t="shared" si="7"/>
        <v>719.3895</v>
      </c>
    </row>
    <row r="29" spans="1:20" ht="15.75" thickBot="1" x14ac:dyDescent="0.3">
      <c r="A29" s="67" t="s">
        <v>38</v>
      </c>
      <c r="B29" s="68"/>
      <c r="C29" s="69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39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'11'!D29</f>
        <v>76162</v>
      </c>
      <c r="E4" s="2">
        <f>'11'!E29</f>
        <v>450</v>
      </c>
      <c r="F4" s="2">
        <f>'11'!F29</f>
        <v>5800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38</v>
      </c>
      <c r="B29" s="68"/>
      <c r="C29" s="69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6" topLeftCell="A10" activePane="bottomLeft" state="frozen"/>
      <selection pane="bottomLeft" activeCell="K25" sqref="K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'12'!D29</f>
        <v>76162</v>
      </c>
      <c r="E4" s="2">
        <f>'12'!E29</f>
        <v>450</v>
      </c>
      <c r="F4" s="2">
        <f>'12'!F29</f>
        <v>5800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26562</v>
      </c>
      <c r="E7" s="22">
        <v>50</v>
      </c>
      <c r="F7" s="22">
        <v>70</v>
      </c>
      <c r="G7" s="22"/>
      <c r="H7" s="22"/>
      <c r="I7" s="23"/>
      <c r="J7" s="23">
        <v>2</v>
      </c>
      <c r="K7" s="23"/>
      <c r="L7" s="23"/>
      <c r="M7" s="20">
        <f>D7+E7*20+F7*10+G7*9+H7*9</f>
        <v>28262</v>
      </c>
      <c r="N7" s="24">
        <f>D7+E7*20+F7*10+G7*9+H7*9+I7*191+J7*191+K7*182+L7*100</f>
        <v>28644</v>
      </c>
      <c r="O7" s="25">
        <f>M7*2.75%</f>
        <v>777.20500000000004</v>
      </c>
      <c r="P7" s="26"/>
      <c r="Q7" s="26">
        <v>102</v>
      </c>
      <c r="R7" s="24">
        <f>M7-(M7*2.75%)+I7*191+J7*191+K7*182+L7*100-Q7</f>
        <v>27764.794999999998</v>
      </c>
      <c r="S7" s="25">
        <f>M7*0.95%</f>
        <v>268.48899999999998</v>
      </c>
      <c r="T7" s="27">
        <f>S7-Q7</f>
        <v>166.48899999999998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11924</v>
      </c>
      <c r="E8" s="30"/>
      <c r="F8" s="30">
        <v>50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12424</v>
      </c>
      <c r="N8" s="24">
        <f t="shared" ref="N8:N27" si="1">D8+E8*20+F8*10+G8*9+H8*9+I8*191+J8*191+K8*182+L8*100</f>
        <v>15154</v>
      </c>
      <c r="O8" s="25">
        <f t="shared" ref="O8:O27" si="2">M8*2.75%</f>
        <v>341.66</v>
      </c>
      <c r="P8" s="26"/>
      <c r="Q8" s="26">
        <v>82</v>
      </c>
      <c r="R8" s="24">
        <f t="shared" ref="R8:R27" si="3">M8-(M8*2.75%)+I8*191+J8*191+K8*182+L8*100-Q8</f>
        <v>14730.34</v>
      </c>
      <c r="S8" s="25">
        <f t="shared" ref="S8:S27" si="4">M8*0.95%</f>
        <v>118.02799999999999</v>
      </c>
      <c r="T8" s="27">
        <f t="shared" ref="T8:T27" si="5">S8-Q8</f>
        <v>36.027999999999992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13</v>
      </c>
      <c r="R11" s="24">
        <f t="shared" si="3"/>
        <v>1986.46</v>
      </c>
      <c r="S11" s="25">
        <f t="shared" si="4"/>
        <v>19.532</v>
      </c>
      <c r="T11" s="27">
        <f t="shared" si="5"/>
        <v>6.532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24</v>
      </c>
      <c r="R12" s="24">
        <f t="shared" si="3"/>
        <v>3974.92</v>
      </c>
      <c r="S12" s="25">
        <f t="shared" si="4"/>
        <v>39.064</v>
      </c>
      <c r="T12" s="27">
        <f t="shared" si="5"/>
        <v>15.064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25000</v>
      </c>
      <c r="E13" s="30">
        <v>40</v>
      </c>
      <c r="F13" s="30">
        <v>50</v>
      </c>
      <c r="G13" s="30"/>
      <c r="H13" s="30"/>
      <c r="I13" s="20"/>
      <c r="J13" s="20"/>
      <c r="K13" s="20"/>
      <c r="L13" s="20"/>
      <c r="M13" s="20">
        <f t="shared" si="0"/>
        <v>26300</v>
      </c>
      <c r="N13" s="24">
        <f t="shared" si="1"/>
        <v>26300</v>
      </c>
      <c r="O13" s="25">
        <f t="shared" si="2"/>
        <v>723.25</v>
      </c>
      <c r="P13" s="26"/>
      <c r="Q13" s="26">
        <v>107</v>
      </c>
      <c r="R13" s="24">
        <f t="shared" si="3"/>
        <v>25469.75</v>
      </c>
      <c r="S13" s="25">
        <f t="shared" si="4"/>
        <v>249.85</v>
      </c>
      <c r="T13" s="27">
        <f t="shared" si="5"/>
        <v>142.85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39308</v>
      </c>
      <c r="E14" s="30">
        <v>20</v>
      </c>
      <c r="F14" s="30">
        <v>60</v>
      </c>
      <c r="G14" s="30"/>
      <c r="H14" s="30"/>
      <c r="I14" s="20"/>
      <c r="J14" s="20"/>
      <c r="K14" s="20"/>
      <c r="L14" s="20"/>
      <c r="M14" s="20">
        <f t="shared" si="0"/>
        <v>40308</v>
      </c>
      <c r="N14" s="24">
        <f t="shared" si="1"/>
        <v>40308</v>
      </c>
      <c r="O14" s="25">
        <f t="shared" si="2"/>
        <v>1108.47</v>
      </c>
      <c r="P14" s="26"/>
      <c r="Q14" s="26">
        <v>120</v>
      </c>
      <c r="R14" s="24">
        <f t="shared" si="3"/>
        <v>39079.53</v>
      </c>
      <c r="S14" s="25">
        <f t="shared" si="4"/>
        <v>382.92599999999999</v>
      </c>
      <c r="T14" s="27">
        <f t="shared" si="5"/>
        <v>262.92599999999999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7146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7146</v>
      </c>
      <c r="N16" s="24">
        <f t="shared" si="1"/>
        <v>7146</v>
      </c>
      <c r="O16" s="25">
        <f t="shared" si="2"/>
        <v>196.51500000000001</v>
      </c>
      <c r="P16" s="26"/>
      <c r="Q16" s="26">
        <v>54</v>
      </c>
      <c r="R16" s="24">
        <f t="shared" si="3"/>
        <v>6895.4849999999997</v>
      </c>
      <c r="S16" s="25">
        <f t="shared" si="4"/>
        <v>67.887</v>
      </c>
      <c r="T16" s="27">
        <f t="shared" si="5"/>
        <v>13.887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720</v>
      </c>
      <c r="N17" s="24">
        <f t="shared" si="1"/>
        <v>720</v>
      </c>
      <c r="O17" s="25">
        <f t="shared" si="2"/>
        <v>19.8</v>
      </c>
      <c r="P17" s="26"/>
      <c r="Q17" s="26"/>
      <c r="R17" s="24">
        <f t="shared" si="3"/>
        <v>700.2</v>
      </c>
      <c r="S17" s="25">
        <f t="shared" si="4"/>
        <v>6.84</v>
      </c>
      <c r="T17" s="27">
        <f t="shared" si="5"/>
        <v>6.84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41076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41076</v>
      </c>
      <c r="N18" s="24">
        <f t="shared" si="1"/>
        <v>41076</v>
      </c>
      <c r="O18" s="25">
        <f t="shared" si="2"/>
        <v>1129.5899999999999</v>
      </c>
      <c r="P18" s="26"/>
      <c r="Q18" s="26">
        <v>196</v>
      </c>
      <c r="R18" s="24">
        <f t="shared" si="3"/>
        <v>39750.410000000003</v>
      </c>
      <c r="S18" s="25">
        <f t="shared" si="4"/>
        <v>390.22199999999998</v>
      </c>
      <c r="T18" s="27">
        <f t="shared" si="5"/>
        <v>194.22199999999998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9</v>
      </c>
      <c r="R20" s="24">
        <f t="shared" si="3"/>
        <v>3989.92</v>
      </c>
      <c r="S20" s="25">
        <f t="shared" si="4"/>
        <v>39.064</v>
      </c>
      <c r="T20" s="27">
        <f t="shared" si="5"/>
        <v>30.064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5140</v>
      </c>
      <c r="N21" s="24">
        <f t="shared" si="1"/>
        <v>5140</v>
      </c>
      <c r="O21" s="25">
        <f t="shared" si="2"/>
        <v>141.35</v>
      </c>
      <c r="P21" s="26"/>
      <c r="Q21" s="26"/>
      <c r="R21" s="24">
        <f t="shared" si="3"/>
        <v>4998.6499999999996</v>
      </c>
      <c r="S21" s="25">
        <f t="shared" si="4"/>
        <v>48.83</v>
      </c>
      <c r="T21" s="27">
        <f t="shared" si="5"/>
        <v>48.83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23141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23141</v>
      </c>
      <c r="N22" s="24">
        <f t="shared" si="1"/>
        <v>23141</v>
      </c>
      <c r="O22" s="25">
        <f t="shared" si="2"/>
        <v>636.37750000000005</v>
      </c>
      <c r="P22" s="26"/>
      <c r="Q22" s="26">
        <v>134</v>
      </c>
      <c r="R22" s="24">
        <f t="shared" si="3"/>
        <v>22370.622500000001</v>
      </c>
      <c r="S22" s="25">
        <f t="shared" si="4"/>
        <v>219.83949999999999</v>
      </c>
      <c r="T22" s="27">
        <f t="shared" si="5"/>
        <v>85.839499999999987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20648</v>
      </c>
      <c r="E24" s="30">
        <v>20</v>
      </c>
      <c r="F24" s="30">
        <v>60</v>
      </c>
      <c r="G24" s="30"/>
      <c r="H24" s="30"/>
      <c r="I24" s="20"/>
      <c r="J24" s="20"/>
      <c r="K24" s="20"/>
      <c r="L24" s="20"/>
      <c r="M24" s="20">
        <f t="shared" si="0"/>
        <v>21648</v>
      </c>
      <c r="N24" s="24">
        <f t="shared" si="1"/>
        <v>21648</v>
      </c>
      <c r="O24" s="25">
        <f t="shared" si="2"/>
        <v>595.32000000000005</v>
      </c>
      <c r="P24" s="26"/>
      <c r="Q24" s="26">
        <v>117</v>
      </c>
      <c r="R24" s="24">
        <f t="shared" si="3"/>
        <v>20935.68</v>
      </c>
      <c r="S24" s="25">
        <f t="shared" si="4"/>
        <v>205.65600000000001</v>
      </c>
      <c r="T24" s="27">
        <f t="shared" si="5"/>
        <v>88.656000000000006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20970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20970</v>
      </c>
      <c r="N26" s="24">
        <f t="shared" si="1"/>
        <v>20970</v>
      </c>
      <c r="O26" s="25">
        <f t="shared" si="2"/>
        <v>576.67499999999995</v>
      </c>
      <c r="P26" s="26"/>
      <c r="Q26" s="26">
        <v>123</v>
      </c>
      <c r="R26" s="24">
        <f t="shared" si="3"/>
        <v>20270.325000000001</v>
      </c>
      <c r="S26" s="25">
        <f t="shared" si="4"/>
        <v>199.215</v>
      </c>
      <c r="T26" s="27">
        <f t="shared" si="5"/>
        <v>76.215000000000003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231915</v>
      </c>
      <c r="E28" s="45">
        <f t="shared" si="6"/>
        <v>130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237415</v>
      </c>
      <c r="N28" s="45">
        <f t="shared" si="7"/>
        <v>240527</v>
      </c>
      <c r="O28" s="46">
        <f t="shared" si="7"/>
        <v>6528.9124999999995</v>
      </c>
      <c r="P28" s="45">
        <f t="shared" si="7"/>
        <v>0</v>
      </c>
      <c r="Q28" s="45">
        <f t="shared" si="7"/>
        <v>1081</v>
      </c>
      <c r="R28" s="45">
        <f t="shared" si="7"/>
        <v>232917.08749999999</v>
      </c>
      <c r="S28" s="45">
        <f t="shared" si="7"/>
        <v>2255.4425000000001</v>
      </c>
      <c r="T28" s="47">
        <f t="shared" si="7"/>
        <v>1174.4424999999997</v>
      </c>
    </row>
    <row r="29" spans="1:20" ht="15.75" thickBot="1" x14ac:dyDescent="0.3">
      <c r="A29" s="67" t="s">
        <v>38</v>
      </c>
      <c r="B29" s="68"/>
      <c r="C29" s="69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0" x14ac:dyDescent="0.25">
      <c r="M32">
        <v>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'13'!D29</f>
        <v>155935</v>
      </c>
      <c r="E4" s="2">
        <f>'13'!E29</f>
        <v>320</v>
      </c>
      <c r="F4" s="2">
        <f>'13'!F29</f>
        <v>5510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12</v>
      </c>
      <c r="K4" s="2">
        <f>'13'!K29</f>
        <v>62</v>
      </c>
      <c r="L4" s="2">
        <f>'13'!L29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13627</v>
      </c>
      <c r="E8" s="30">
        <v>50</v>
      </c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15627</v>
      </c>
      <c r="N8" s="24">
        <f t="shared" ref="N8:N27" si="1">D8+E8*20+F8*10+G8*9+H8*9+I8*191+J8*191+K8*182+L8*100</f>
        <v>15627</v>
      </c>
      <c r="O8" s="25">
        <f t="shared" ref="O8:O27" si="2">M8*2.75%</f>
        <v>429.74250000000001</v>
      </c>
      <c r="P8" s="26"/>
      <c r="Q8" s="26">
        <v>87</v>
      </c>
      <c r="R8" s="29">
        <f t="shared" ref="R8:R27" si="3">M8-(M8*2.75%)+I8*191+J8*191+K8*182+L8*100-Q8</f>
        <v>15110.2575</v>
      </c>
      <c r="S8" s="25">
        <f t="shared" ref="S8:S27" si="4">M8*0.95%</f>
        <v>148.45650000000001</v>
      </c>
      <c r="T8" s="27">
        <f t="shared" ref="T8:T27" si="5">S8-Q8</f>
        <v>61.456500000000005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42321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42321</v>
      </c>
      <c r="N9" s="24">
        <f t="shared" si="1"/>
        <v>42321</v>
      </c>
      <c r="O9" s="25">
        <f t="shared" si="2"/>
        <v>1163.8275000000001</v>
      </c>
      <c r="P9" s="26"/>
      <c r="Q9" s="26">
        <v>197</v>
      </c>
      <c r="R9" s="29">
        <f t="shared" si="3"/>
        <v>40960.172500000001</v>
      </c>
      <c r="S9" s="25">
        <f t="shared" si="4"/>
        <v>402.04949999999997</v>
      </c>
      <c r="T9" s="27">
        <f t="shared" si="5"/>
        <v>205.04949999999997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8358</v>
      </c>
      <c r="E10" s="30">
        <v>30</v>
      </c>
      <c r="F10" s="30">
        <v>50</v>
      </c>
      <c r="G10" s="30"/>
      <c r="H10" s="30"/>
      <c r="I10" s="20"/>
      <c r="J10" s="20"/>
      <c r="K10" s="20">
        <v>3</v>
      </c>
      <c r="L10" s="20"/>
      <c r="M10" s="20">
        <f t="shared" si="0"/>
        <v>9458</v>
      </c>
      <c r="N10" s="24">
        <f t="shared" si="1"/>
        <v>10004</v>
      </c>
      <c r="O10" s="25">
        <f t="shared" si="2"/>
        <v>260.09500000000003</v>
      </c>
      <c r="P10" s="26"/>
      <c r="Q10" s="26">
        <v>29</v>
      </c>
      <c r="R10" s="29">
        <f t="shared" si="3"/>
        <v>9714.9050000000007</v>
      </c>
      <c r="S10" s="25">
        <f t="shared" si="4"/>
        <v>89.850999999999999</v>
      </c>
      <c r="T10" s="27">
        <f t="shared" si="5"/>
        <v>60.850999999999999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</v>
      </c>
      <c r="N11" s="24">
        <f t="shared" si="1"/>
        <v>51</v>
      </c>
      <c r="O11" s="25">
        <f t="shared" si="2"/>
        <v>1.4025000000000001</v>
      </c>
      <c r="P11" s="26"/>
      <c r="Q11" s="26"/>
      <c r="R11" s="29">
        <f t="shared" si="3"/>
        <v>49.597499999999997</v>
      </c>
      <c r="S11" s="25">
        <f t="shared" si="4"/>
        <v>0.48449999999999999</v>
      </c>
      <c r="T11" s="27">
        <f t="shared" si="5"/>
        <v>0.48449999999999999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9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42951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42951</v>
      </c>
      <c r="N15" s="24">
        <f t="shared" si="1"/>
        <v>42951</v>
      </c>
      <c r="O15" s="25">
        <f t="shared" si="2"/>
        <v>1181.1524999999999</v>
      </c>
      <c r="P15" s="26"/>
      <c r="Q15" s="26">
        <v>170</v>
      </c>
      <c r="R15" s="29">
        <f t="shared" si="3"/>
        <v>41599.847500000003</v>
      </c>
      <c r="S15" s="25">
        <f t="shared" si="4"/>
        <v>408.03449999999998</v>
      </c>
      <c r="T15" s="27">
        <f t="shared" si="5"/>
        <v>238.03449999999998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25</v>
      </c>
      <c r="R16" s="29">
        <f t="shared" si="3"/>
        <v>2474.3249999999998</v>
      </c>
      <c r="S16" s="25">
        <f t="shared" si="4"/>
        <v>24.414999999999999</v>
      </c>
      <c r="T16" s="27">
        <f t="shared" si="5"/>
        <v>-0.58500000000000085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9">
        <f t="shared" si="3"/>
        <v>0</v>
      </c>
      <c r="S17" s="25">
        <f t="shared" si="4"/>
        <v>0</v>
      </c>
      <c r="T17" s="27">
        <f t="shared" si="5"/>
        <v>0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9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22257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22257</v>
      </c>
      <c r="N21" s="24">
        <f t="shared" si="1"/>
        <v>22257</v>
      </c>
      <c r="O21" s="25">
        <f t="shared" si="2"/>
        <v>612.0675</v>
      </c>
      <c r="P21" s="26"/>
      <c r="Q21" s="26">
        <v>40</v>
      </c>
      <c r="R21" s="29">
        <f t="shared" si="3"/>
        <v>21604.932499999999</v>
      </c>
      <c r="S21" s="25">
        <f t="shared" si="4"/>
        <v>211.44149999999999</v>
      </c>
      <c r="T21" s="27">
        <f t="shared" si="5"/>
        <v>171.44149999999999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44113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44113</v>
      </c>
      <c r="N22" s="24">
        <f t="shared" si="1"/>
        <v>44113</v>
      </c>
      <c r="O22" s="25">
        <f t="shared" si="2"/>
        <v>1213.1075000000001</v>
      </c>
      <c r="P22" s="26"/>
      <c r="Q22" s="26">
        <v>200</v>
      </c>
      <c r="R22" s="29">
        <f t="shared" si="3"/>
        <v>42699.892500000002</v>
      </c>
      <c r="S22" s="25">
        <f t="shared" si="4"/>
        <v>419.07349999999997</v>
      </c>
      <c r="T22" s="27">
        <f t="shared" si="5"/>
        <v>219.07349999999997</v>
      </c>
      <c r="U22">
        <v>3230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46260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46260</v>
      </c>
      <c r="N24" s="24">
        <f t="shared" si="1"/>
        <v>46260</v>
      </c>
      <c r="O24" s="25">
        <f t="shared" si="2"/>
        <v>1272.1500000000001</v>
      </c>
      <c r="P24" s="26"/>
      <c r="Q24" s="26">
        <v>138</v>
      </c>
      <c r="R24" s="29">
        <f t="shared" si="3"/>
        <v>44849.85</v>
      </c>
      <c r="S24" s="25">
        <f t="shared" si="4"/>
        <v>439.46999999999997</v>
      </c>
      <c r="T24" s="27">
        <f t="shared" si="5"/>
        <v>301.46999999999997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27760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27760</v>
      </c>
      <c r="N25" s="24">
        <f t="shared" si="1"/>
        <v>27760</v>
      </c>
      <c r="O25" s="25">
        <f t="shared" si="2"/>
        <v>763.4</v>
      </c>
      <c r="P25" s="26"/>
      <c r="Q25" s="26">
        <v>87</v>
      </c>
      <c r="R25" s="29">
        <f t="shared" si="3"/>
        <v>26909.599999999999</v>
      </c>
      <c r="S25" s="25">
        <f t="shared" si="4"/>
        <v>263.71999999999997</v>
      </c>
      <c r="T25" s="27">
        <f t="shared" si="5"/>
        <v>176.71999999999997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14999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14999</v>
      </c>
      <c r="N26" s="24">
        <f t="shared" si="1"/>
        <v>14999</v>
      </c>
      <c r="O26" s="25">
        <f t="shared" si="2"/>
        <v>412.47250000000003</v>
      </c>
      <c r="P26" s="26"/>
      <c r="Q26" s="26">
        <v>97</v>
      </c>
      <c r="R26" s="29">
        <f t="shared" si="3"/>
        <v>14489.5275</v>
      </c>
      <c r="S26" s="25">
        <f t="shared" si="4"/>
        <v>142.4905</v>
      </c>
      <c r="T26" s="27">
        <f t="shared" si="5"/>
        <v>45.490499999999997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64" t="s">
        <v>37</v>
      </c>
      <c r="B28" s="65"/>
      <c r="C28" s="66"/>
      <c r="D28" s="44">
        <f t="shared" ref="D28:E28" si="6">SUM(D7:D27)</f>
        <v>266809</v>
      </c>
      <c r="E28" s="45">
        <f t="shared" si="6"/>
        <v>80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269909</v>
      </c>
      <c r="N28" s="45">
        <f t="shared" si="7"/>
        <v>270455</v>
      </c>
      <c r="O28" s="46">
        <f t="shared" si="7"/>
        <v>7422.4974999999995</v>
      </c>
      <c r="P28" s="45">
        <f t="shared" si="7"/>
        <v>0</v>
      </c>
      <c r="Q28" s="45">
        <f t="shared" si="7"/>
        <v>1070</v>
      </c>
      <c r="R28" s="45">
        <f t="shared" si="7"/>
        <v>261962.50250000003</v>
      </c>
      <c r="S28" s="45">
        <f t="shared" si="7"/>
        <v>2564.1354999999994</v>
      </c>
      <c r="T28" s="47">
        <f t="shared" si="7"/>
        <v>1494.1354999999999</v>
      </c>
    </row>
    <row r="29" spans="1:21" ht="15.75" thickBot="1" x14ac:dyDescent="0.3">
      <c r="A29" s="67" t="s">
        <v>38</v>
      </c>
      <c r="B29" s="68"/>
      <c r="C29" s="69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'14'!D29</f>
        <v>200815</v>
      </c>
      <c r="E4" s="2">
        <f>'14'!E29</f>
        <v>240</v>
      </c>
      <c r="F4" s="2">
        <f>'14'!F29</f>
        <v>5360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12</v>
      </c>
      <c r="K4" s="2">
        <f>'14'!K29</f>
        <v>59</v>
      </c>
      <c r="L4" s="2">
        <f>'14'!L29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109104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29635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30635</v>
      </c>
      <c r="N7" s="24">
        <f>D7+E7*20+F7*10+G7*9+H7*9+I7*191+J7*191+K7*182+L7*100</f>
        <v>30635</v>
      </c>
      <c r="O7" s="25">
        <f>M7*2.75%</f>
        <v>842.46249999999998</v>
      </c>
      <c r="P7" s="26">
        <v>4600</v>
      </c>
      <c r="Q7" s="26">
        <v>153</v>
      </c>
      <c r="R7" s="24">
        <f>M7-(M7*2.75%)+I7*191+J7*191+K7*182+L7*100-Q7</f>
        <v>29639.537499999999</v>
      </c>
      <c r="S7" s="25">
        <f>M7*0.95%</f>
        <v>291.03249999999997</v>
      </c>
      <c r="T7" s="27">
        <f>S7-Q7</f>
        <v>138.03249999999997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508</v>
      </c>
      <c r="N9" s="24">
        <f t="shared" si="1"/>
        <v>508</v>
      </c>
      <c r="O9" s="25">
        <f t="shared" si="2"/>
        <v>13.97</v>
      </c>
      <c r="P9" s="26"/>
      <c r="Q9" s="26"/>
      <c r="R9" s="24">
        <f t="shared" si="3"/>
        <v>494.03</v>
      </c>
      <c r="S9" s="25">
        <f t="shared" si="4"/>
        <v>4.8259999999999996</v>
      </c>
      <c r="T9" s="27">
        <f t="shared" si="5"/>
        <v>4.8259999999999996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7196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7196</v>
      </c>
      <c r="N12" s="24">
        <f t="shared" si="1"/>
        <v>7196</v>
      </c>
      <c r="O12" s="25">
        <f t="shared" si="2"/>
        <v>197.89000000000001</v>
      </c>
      <c r="P12" s="26"/>
      <c r="Q12" s="26">
        <v>28</v>
      </c>
      <c r="R12" s="24">
        <f t="shared" si="3"/>
        <v>6970.11</v>
      </c>
      <c r="S12" s="25">
        <f t="shared" si="4"/>
        <v>68.361999999999995</v>
      </c>
      <c r="T12" s="27">
        <f t="shared" si="5"/>
        <v>40.361999999999995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35160</v>
      </c>
      <c r="E14" s="30"/>
      <c r="F14" s="30"/>
      <c r="G14" s="30"/>
      <c r="H14" s="30"/>
      <c r="I14" s="20"/>
      <c r="J14" s="20"/>
      <c r="K14" s="20">
        <v>8</v>
      </c>
      <c r="L14" s="20"/>
      <c r="M14" s="20">
        <f t="shared" si="0"/>
        <v>35160</v>
      </c>
      <c r="N14" s="24">
        <f t="shared" si="1"/>
        <v>36616</v>
      </c>
      <c r="O14" s="25">
        <f t="shared" si="2"/>
        <v>966.9</v>
      </c>
      <c r="P14" s="26">
        <v>8000</v>
      </c>
      <c r="Q14" s="26">
        <v>120</v>
      </c>
      <c r="R14" s="24">
        <f t="shared" si="3"/>
        <v>35529.1</v>
      </c>
      <c r="S14" s="25">
        <f t="shared" si="4"/>
        <v>334.02</v>
      </c>
      <c r="T14" s="27">
        <f t="shared" si="5"/>
        <v>214.01999999999998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114</v>
      </c>
      <c r="R15" s="24">
        <f t="shared" si="3"/>
        <v>10000</v>
      </c>
      <c r="S15" s="25">
        <f t="shared" si="4"/>
        <v>98.8</v>
      </c>
      <c r="T15" s="27">
        <f t="shared" si="5"/>
        <v>-15.200000000000003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2036</v>
      </c>
      <c r="N16" s="24">
        <f t="shared" si="1"/>
        <v>2036</v>
      </c>
      <c r="O16" s="25">
        <f t="shared" si="2"/>
        <v>55.99</v>
      </c>
      <c r="P16" s="26"/>
      <c r="Q16" s="26"/>
      <c r="R16" s="24">
        <f t="shared" si="3"/>
        <v>1980.01</v>
      </c>
      <c r="S16" s="25">
        <f t="shared" si="4"/>
        <v>19.341999999999999</v>
      </c>
      <c r="T16" s="27">
        <f t="shared" si="5"/>
        <v>19.341999999999999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110</v>
      </c>
      <c r="G17" s="30"/>
      <c r="H17" s="30"/>
      <c r="I17" s="20"/>
      <c r="J17" s="20"/>
      <c r="K17" s="20"/>
      <c r="L17" s="20"/>
      <c r="M17" s="20">
        <f t="shared" si="0"/>
        <v>21900</v>
      </c>
      <c r="N17" s="24">
        <f t="shared" si="1"/>
        <v>21900</v>
      </c>
      <c r="O17" s="25">
        <f t="shared" si="2"/>
        <v>602.25</v>
      </c>
      <c r="P17" s="26"/>
      <c r="Q17" s="26">
        <v>117</v>
      </c>
      <c r="R17" s="24">
        <f t="shared" si="3"/>
        <v>21180.75</v>
      </c>
      <c r="S17" s="25">
        <f t="shared" si="4"/>
        <v>208.04999999999998</v>
      </c>
      <c r="T17" s="27">
        <f t="shared" si="5"/>
        <v>91.049999999999983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>
        <v>4000</v>
      </c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2570</v>
      </c>
      <c r="N20" s="24">
        <f t="shared" si="1"/>
        <v>2570</v>
      </c>
      <c r="O20" s="25">
        <f t="shared" si="2"/>
        <v>70.674999999999997</v>
      </c>
      <c r="P20" s="26"/>
      <c r="Q20" s="26">
        <v>9</v>
      </c>
      <c r="R20" s="24">
        <f t="shared" si="3"/>
        <v>2490.3249999999998</v>
      </c>
      <c r="S20" s="25">
        <f t="shared" si="4"/>
        <v>24.414999999999999</v>
      </c>
      <c r="T20" s="27">
        <f t="shared" si="5"/>
        <v>15.414999999999999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>
        <v>2000</v>
      </c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109047</v>
      </c>
      <c r="E28" s="45">
        <f t="shared" si="6"/>
        <v>40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111947</v>
      </c>
      <c r="N28" s="45">
        <f t="shared" si="7"/>
        <v>113403</v>
      </c>
      <c r="O28" s="46">
        <f t="shared" si="7"/>
        <v>3078.5425</v>
      </c>
      <c r="P28" s="45">
        <f t="shared" si="7"/>
        <v>18600</v>
      </c>
      <c r="Q28" s="45">
        <f t="shared" si="7"/>
        <v>541</v>
      </c>
      <c r="R28" s="45">
        <f t="shared" si="7"/>
        <v>109783.45749999997</v>
      </c>
      <c r="S28" s="45">
        <f t="shared" si="7"/>
        <v>1063.4965</v>
      </c>
      <c r="T28" s="47">
        <f t="shared" si="7"/>
        <v>522.49649999999997</v>
      </c>
    </row>
    <row r="29" spans="1:20" ht="15.75" thickBot="1" x14ac:dyDescent="0.3">
      <c r="A29" s="67" t="s">
        <v>38</v>
      </c>
      <c r="B29" s="68"/>
      <c r="C29" s="69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'15'!D29</f>
        <v>200872</v>
      </c>
      <c r="E4" s="2">
        <f>'15'!E29</f>
        <v>200</v>
      </c>
      <c r="F4" s="2">
        <f>'15'!F29</f>
        <v>5150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12</v>
      </c>
      <c r="K4" s="2">
        <f>'15'!K29</f>
        <v>51</v>
      </c>
      <c r="L4" s="2">
        <f>'15'!L29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4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10206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10206</v>
      </c>
      <c r="N10" s="24">
        <f t="shared" si="1"/>
        <v>10206</v>
      </c>
      <c r="O10" s="25">
        <f t="shared" si="2"/>
        <v>280.66500000000002</v>
      </c>
      <c r="P10" s="26"/>
      <c r="Q10" s="26">
        <v>25</v>
      </c>
      <c r="R10" s="24">
        <f t="shared" si="3"/>
        <v>9900.3349999999991</v>
      </c>
      <c r="S10" s="25">
        <f t="shared" si="4"/>
        <v>96.956999999999994</v>
      </c>
      <c r="T10" s="27">
        <f t="shared" si="5"/>
        <v>71.956999999999994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26943</v>
      </c>
      <c r="E11" s="30"/>
      <c r="F11" s="30">
        <v>200</v>
      </c>
      <c r="G11" s="32"/>
      <c r="H11" s="30"/>
      <c r="I11" s="20"/>
      <c r="J11" s="20"/>
      <c r="K11" s="20"/>
      <c r="L11" s="20"/>
      <c r="M11" s="20">
        <f t="shared" si="0"/>
        <v>28943</v>
      </c>
      <c r="N11" s="24">
        <f t="shared" si="1"/>
        <v>28943</v>
      </c>
      <c r="O11" s="25">
        <f t="shared" si="2"/>
        <v>795.9325</v>
      </c>
      <c r="P11" s="26"/>
      <c r="Q11" s="26">
        <v>57</v>
      </c>
      <c r="R11" s="24">
        <f t="shared" si="3"/>
        <v>28090.067500000001</v>
      </c>
      <c r="S11" s="25">
        <f t="shared" si="4"/>
        <v>274.95850000000002</v>
      </c>
      <c r="T11" s="27">
        <f t="shared" si="5"/>
        <v>217.95850000000002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8224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8224</v>
      </c>
      <c r="N16" s="24">
        <f t="shared" si="1"/>
        <v>8224</v>
      </c>
      <c r="O16" s="25">
        <f t="shared" si="2"/>
        <v>226.16</v>
      </c>
      <c r="P16" s="26"/>
      <c r="Q16" s="26">
        <v>47</v>
      </c>
      <c r="R16" s="24">
        <f t="shared" si="3"/>
        <v>7950.84</v>
      </c>
      <c r="S16" s="25">
        <f t="shared" si="4"/>
        <v>78.128</v>
      </c>
      <c r="T16" s="27">
        <f t="shared" si="5"/>
        <v>31.128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29900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29900</v>
      </c>
      <c r="N23" s="24">
        <f t="shared" si="1"/>
        <v>29900</v>
      </c>
      <c r="O23" s="25">
        <f t="shared" si="2"/>
        <v>822.25</v>
      </c>
      <c r="P23" s="26"/>
      <c r="Q23" s="26">
        <v>100</v>
      </c>
      <c r="R23" s="24">
        <f t="shared" si="3"/>
        <v>28977.75</v>
      </c>
      <c r="S23" s="25">
        <f t="shared" si="4"/>
        <v>284.05</v>
      </c>
      <c r="T23" s="27">
        <f t="shared" si="5"/>
        <v>184.05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2036</v>
      </c>
      <c r="N26" s="24">
        <f t="shared" si="1"/>
        <v>2036</v>
      </c>
      <c r="O26" s="25">
        <f t="shared" si="2"/>
        <v>55.99</v>
      </c>
      <c r="P26" s="26"/>
      <c r="Q26" s="26"/>
      <c r="R26" s="24">
        <f t="shared" si="3"/>
        <v>1980.01</v>
      </c>
      <c r="S26" s="25">
        <f t="shared" si="4"/>
        <v>19.341999999999999</v>
      </c>
      <c r="T26" s="27">
        <f t="shared" si="5"/>
        <v>19.341999999999999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82449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84449</v>
      </c>
      <c r="N28" s="45">
        <f t="shared" si="7"/>
        <v>84449</v>
      </c>
      <c r="O28" s="46">
        <f t="shared" si="7"/>
        <v>2322.3474999999999</v>
      </c>
      <c r="P28" s="45">
        <f t="shared" si="7"/>
        <v>0</v>
      </c>
      <c r="Q28" s="45">
        <f t="shared" si="7"/>
        <v>229</v>
      </c>
      <c r="R28" s="45">
        <f t="shared" si="7"/>
        <v>81897.652499999997</v>
      </c>
      <c r="S28" s="45">
        <f t="shared" si="7"/>
        <v>802.26549999999997</v>
      </c>
      <c r="T28" s="47">
        <f t="shared" si="7"/>
        <v>573.26549999999997</v>
      </c>
    </row>
    <row r="29" spans="1:20" ht="15.75" thickBot="1" x14ac:dyDescent="0.3">
      <c r="A29" s="67" t="s">
        <v>38</v>
      </c>
      <c r="B29" s="68"/>
      <c r="C29" s="69"/>
      <c r="D29" s="48">
        <f>D4+D5-D28</f>
        <v>222319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63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'16'!D29</f>
        <v>222319</v>
      </c>
      <c r="E4" s="2">
        <f>'16'!E29</f>
        <v>200</v>
      </c>
      <c r="F4" s="2">
        <f>'16'!F29</f>
        <v>4950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12</v>
      </c>
      <c r="K4" s="2">
        <f>'16'!K29</f>
        <v>51</v>
      </c>
      <c r="L4" s="2">
        <f>'16'!L29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21514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21514</v>
      </c>
      <c r="N7" s="24">
        <f>D7+E7*20+F7*10+G7*9+H7*9+I7*191+J7*191+K7*182+L7*100</f>
        <v>21514</v>
      </c>
      <c r="O7" s="25">
        <f>M7*2.75%</f>
        <v>591.63499999999999</v>
      </c>
      <c r="P7" s="26"/>
      <c r="Q7" s="26">
        <v>103</v>
      </c>
      <c r="R7" s="24">
        <f>M7-(M7*2.75%)+I7*191+J7*191+K7*182+L7*100-Q7</f>
        <v>20819.365000000002</v>
      </c>
      <c r="S7" s="25">
        <f>M7*0.95%</f>
        <v>204.38299999999998</v>
      </c>
      <c r="T7" s="27">
        <f>S7-Q7</f>
        <v>101.38299999999998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19410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19410</v>
      </c>
      <c r="N9" s="24">
        <f t="shared" si="1"/>
        <v>19410</v>
      </c>
      <c r="O9" s="25">
        <f t="shared" si="2"/>
        <v>533.77499999999998</v>
      </c>
      <c r="P9" s="26"/>
      <c r="Q9" s="26">
        <v>106</v>
      </c>
      <c r="R9" s="24">
        <f t="shared" si="3"/>
        <v>18770.224999999999</v>
      </c>
      <c r="S9" s="25">
        <f t="shared" si="4"/>
        <v>184.39499999999998</v>
      </c>
      <c r="T9" s="27">
        <f t="shared" si="5"/>
        <v>78.394999999999982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9</v>
      </c>
      <c r="J11" s="20"/>
      <c r="K11" s="20"/>
      <c r="L11" s="20"/>
      <c r="M11" s="20">
        <f t="shared" si="0"/>
        <v>0</v>
      </c>
      <c r="N11" s="24">
        <f t="shared" si="1"/>
        <v>1719</v>
      </c>
      <c r="O11" s="25">
        <f t="shared" si="2"/>
        <v>0</v>
      </c>
      <c r="P11" s="26"/>
      <c r="Q11" s="26"/>
      <c r="R11" s="24">
        <f t="shared" si="3"/>
        <v>1719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38434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38434</v>
      </c>
      <c r="N15" s="24">
        <f t="shared" si="1"/>
        <v>38434</v>
      </c>
      <c r="O15" s="25">
        <f t="shared" si="2"/>
        <v>1056.9349999999999</v>
      </c>
      <c r="P15" s="26"/>
      <c r="Q15" s="26">
        <v>278</v>
      </c>
      <c r="R15" s="24">
        <f t="shared" si="3"/>
        <v>37099.065000000002</v>
      </c>
      <c r="S15" s="25">
        <f t="shared" si="4"/>
        <v>365.12299999999999</v>
      </c>
      <c r="T15" s="27">
        <f t="shared" si="5"/>
        <v>87.12299999999999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75283</v>
      </c>
      <c r="E16" s="30">
        <v>10</v>
      </c>
      <c r="F16" s="30">
        <v>40</v>
      </c>
      <c r="G16" s="30"/>
      <c r="H16" s="30"/>
      <c r="I16" s="20"/>
      <c r="J16" s="20"/>
      <c r="K16" s="20">
        <v>5</v>
      </c>
      <c r="L16" s="20"/>
      <c r="M16" s="20">
        <f t="shared" si="0"/>
        <v>75883</v>
      </c>
      <c r="N16" s="24">
        <f t="shared" si="1"/>
        <v>76793</v>
      </c>
      <c r="O16" s="25">
        <f t="shared" si="2"/>
        <v>2086.7824999999998</v>
      </c>
      <c r="P16" s="26"/>
      <c r="Q16" s="26">
        <v>551</v>
      </c>
      <c r="R16" s="24">
        <f t="shared" si="3"/>
        <v>74155.217499999999</v>
      </c>
      <c r="S16" s="25">
        <f t="shared" si="4"/>
        <v>720.88850000000002</v>
      </c>
      <c r="T16" s="27">
        <f t="shared" si="5"/>
        <v>169.88850000000002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22056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22256</v>
      </c>
      <c r="N17" s="24">
        <f t="shared" si="1"/>
        <v>22256</v>
      </c>
      <c r="O17" s="25">
        <f t="shared" si="2"/>
        <v>612.04</v>
      </c>
      <c r="P17" s="26"/>
      <c r="Q17" s="26">
        <v>144</v>
      </c>
      <c r="R17" s="24">
        <f t="shared" si="3"/>
        <v>21499.96</v>
      </c>
      <c r="S17" s="25">
        <f t="shared" si="4"/>
        <v>211.43199999999999</v>
      </c>
      <c r="T17" s="27">
        <f t="shared" si="5"/>
        <v>67.431999999999988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9</v>
      </c>
      <c r="R20" s="24">
        <f t="shared" si="3"/>
        <v>1490.595</v>
      </c>
      <c r="S20" s="25">
        <f t="shared" si="4"/>
        <v>14.648999999999999</v>
      </c>
      <c r="T20" s="27">
        <f t="shared" si="5"/>
        <v>5.6489999999999991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21120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21120</v>
      </c>
      <c r="N21" s="24">
        <f t="shared" si="1"/>
        <v>21120</v>
      </c>
      <c r="O21" s="25">
        <f t="shared" si="2"/>
        <v>580.79999999999995</v>
      </c>
      <c r="P21" s="26"/>
      <c r="Q21" s="26">
        <v>40</v>
      </c>
      <c r="R21" s="24">
        <f t="shared" si="3"/>
        <v>20499.2</v>
      </c>
      <c r="S21" s="25">
        <f t="shared" si="4"/>
        <v>200.64</v>
      </c>
      <c r="T21" s="27">
        <f t="shared" si="5"/>
        <v>160.63999999999999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18711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18711</v>
      </c>
      <c r="N24" s="24">
        <f t="shared" si="1"/>
        <v>18711</v>
      </c>
      <c r="O24" s="25">
        <f t="shared" si="2"/>
        <v>514.55250000000001</v>
      </c>
      <c r="P24" s="26"/>
      <c r="Q24" s="26">
        <v>96</v>
      </c>
      <c r="R24" s="24">
        <f t="shared" si="3"/>
        <v>18100.447499999998</v>
      </c>
      <c r="S24" s="25">
        <f t="shared" si="4"/>
        <v>177.75450000000001</v>
      </c>
      <c r="T24" s="27">
        <f t="shared" si="5"/>
        <v>81.754500000000007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14077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14077</v>
      </c>
      <c r="N25" s="24">
        <f t="shared" si="1"/>
        <v>14077</v>
      </c>
      <c r="O25" s="25">
        <f t="shared" si="2"/>
        <v>387.11750000000001</v>
      </c>
      <c r="P25" s="26"/>
      <c r="Q25" s="26">
        <v>90</v>
      </c>
      <c r="R25" s="24">
        <f t="shared" si="3"/>
        <v>13599.8825</v>
      </c>
      <c r="S25" s="25">
        <f t="shared" si="4"/>
        <v>133.73149999999998</v>
      </c>
      <c r="T25" s="27">
        <f t="shared" si="5"/>
        <v>43.731499999999983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53659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53659</v>
      </c>
      <c r="N27" s="40">
        <f t="shared" si="1"/>
        <v>54569</v>
      </c>
      <c r="O27" s="25">
        <f t="shared" si="2"/>
        <v>1475.6224999999999</v>
      </c>
      <c r="P27" s="41"/>
      <c r="Q27" s="41">
        <v>300</v>
      </c>
      <c r="R27" s="24">
        <f t="shared" si="3"/>
        <v>52793.377500000002</v>
      </c>
      <c r="S27" s="42">
        <f t="shared" si="4"/>
        <v>509.76049999999998</v>
      </c>
      <c r="T27" s="43">
        <f t="shared" si="5"/>
        <v>209.76049999999998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286320</v>
      </c>
      <c r="E28" s="45">
        <f t="shared" si="6"/>
        <v>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0</v>
      </c>
      <c r="I28" s="45">
        <f t="shared" si="7"/>
        <v>9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287120</v>
      </c>
      <c r="N28" s="45">
        <f t="shared" si="7"/>
        <v>290659</v>
      </c>
      <c r="O28" s="46">
        <f t="shared" si="7"/>
        <v>7895.7999999999993</v>
      </c>
      <c r="P28" s="45">
        <f t="shared" si="7"/>
        <v>0</v>
      </c>
      <c r="Q28" s="45">
        <f t="shared" si="7"/>
        <v>1717</v>
      </c>
      <c r="R28" s="45">
        <f t="shared" si="7"/>
        <v>281046.2</v>
      </c>
      <c r="S28" s="45">
        <f t="shared" si="7"/>
        <v>2727.6399999999994</v>
      </c>
      <c r="T28" s="47">
        <f t="shared" si="7"/>
        <v>1010.64</v>
      </c>
    </row>
    <row r="29" spans="1:20" ht="15.75" thickBot="1" x14ac:dyDescent="0.3">
      <c r="A29" s="67" t="s">
        <v>38</v>
      </c>
      <c r="B29" s="68"/>
      <c r="C29" s="69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36" sqref="I3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64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'17'!D29</f>
        <v>247687</v>
      </c>
      <c r="E4" s="2">
        <f>'17'!E29</f>
        <v>190</v>
      </c>
      <c r="F4" s="2">
        <f>'17'!F29</f>
        <v>4890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12</v>
      </c>
      <c r="K4" s="2">
        <f>'17'!K29</f>
        <v>41</v>
      </c>
      <c r="L4" s="2">
        <f>'17'!L29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19151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19151</v>
      </c>
      <c r="N9" s="24">
        <f t="shared" si="1"/>
        <v>19151</v>
      </c>
      <c r="O9" s="25">
        <f t="shared" si="2"/>
        <v>526.65250000000003</v>
      </c>
      <c r="P9" s="26"/>
      <c r="Q9" s="26">
        <v>114</v>
      </c>
      <c r="R9" s="24">
        <f t="shared" si="3"/>
        <v>18510.3475</v>
      </c>
      <c r="S9" s="25">
        <f t="shared" si="4"/>
        <v>181.93449999999999</v>
      </c>
      <c r="T9" s="27">
        <f t="shared" si="5"/>
        <v>67.934499999999986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9562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9562</v>
      </c>
      <c r="N10" s="24">
        <f t="shared" si="1"/>
        <v>9562</v>
      </c>
      <c r="O10" s="25">
        <f t="shared" si="2"/>
        <v>262.95499999999998</v>
      </c>
      <c r="P10" s="26"/>
      <c r="Q10" s="26">
        <v>29</v>
      </c>
      <c r="R10" s="24">
        <f t="shared" si="3"/>
        <v>9270.0450000000001</v>
      </c>
      <c r="S10" s="25">
        <f t="shared" si="4"/>
        <v>90.838999999999999</v>
      </c>
      <c r="T10" s="27">
        <f t="shared" si="5"/>
        <v>61.838999999999999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13878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13878</v>
      </c>
      <c r="N12" s="24">
        <f t="shared" si="1"/>
        <v>13878</v>
      </c>
      <c r="O12" s="25">
        <f t="shared" si="2"/>
        <v>381.64499999999998</v>
      </c>
      <c r="P12" s="26"/>
      <c r="Q12" s="26">
        <v>36</v>
      </c>
      <c r="R12" s="24">
        <f t="shared" si="3"/>
        <v>13460.355</v>
      </c>
      <c r="S12" s="25">
        <f t="shared" si="4"/>
        <v>131.84100000000001</v>
      </c>
      <c r="T12" s="27">
        <f t="shared" si="5"/>
        <v>95.841000000000008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22823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22823</v>
      </c>
      <c r="N13" s="24">
        <f t="shared" si="1"/>
        <v>22823</v>
      </c>
      <c r="O13" s="25">
        <f t="shared" si="2"/>
        <v>627.63250000000005</v>
      </c>
      <c r="P13" s="26"/>
      <c r="Q13" s="26">
        <v>115</v>
      </c>
      <c r="R13" s="24">
        <f t="shared" si="3"/>
        <v>22080.3675</v>
      </c>
      <c r="S13" s="25">
        <f t="shared" si="4"/>
        <v>216.8185</v>
      </c>
      <c r="T13" s="27">
        <f t="shared" si="5"/>
        <v>101.8185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38447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38447</v>
      </c>
      <c r="N14" s="24">
        <f t="shared" si="1"/>
        <v>38447</v>
      </c>
      <c r="O14" s="25">
        <f t="shared" si="2"/>
        <v>1057.2925</v>
      </c>
      <c r="P14" s="26"/>
      <c r="Q14" s="26">
        <v>120</v>
      </c>
      <c r="R14" s="24">
        <f t="shared" si="3"/>
        <v>37269.707499999997</v>
      </c>
      <c r="S14" s="25">
        <f t="shared" si="4"/>
        <v>365.24649999999997</v>
      </c>
      <c r="T14" s="27">
        <f t="shared" si="5"/>
        <v>245.24649999999997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15009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15009</v>
      </c>
      <c r="N17" s="24">
        <f t="shared" si="1"/>
        <v>15009</v>
      </c>
      <c r="O17" s="25">
        <f t="shared" si="2"/>
        <v>412.7475</v>
      </c>
      <c r="P17" s="26"/>
      <c r="Q17" s="26">
        <v>100</v>
      </c>
      <c r="R17" s="24">
        <f t="shared" si="3"/>
        <v>14496.252500000001</v>
      </c>
      <c r="S17" s="25">
        <f t="shared" si="4"/>
        <v>142.5855</v>
      </c>
      <c r="T17" s="27">
        <f t="shared" si="5"/>
        <v>42.585499999999996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47331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47331</v>
      </c>
      <c r="N18" s="24">
        <f t="shared" si="1"/>
        <v>47331</v>
      </c>
      <c r="O18" s="25">
        <f t="shared" si="2"/>
        <v>1301.6025</v>
      </c>
      <c r="P18" s="26"/>
      <c r="Q18" s="26">
        <v>199</v>
      </c>
      <c r="R18" s="24">
        <f t="shared" si="3"/>
        <v>45830.397499999999</v>
      </c>
      <c r="S18" s="25">
        <f t="shared" si="4"/>
        <v>449.64449999999999</v>
      </c>
      <c r="T18" s="27">
        <f t="shared" si="5"/>
        <v>250.64449999999999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46054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46054</v>
      </c>
      <c r="N19" s="24">
        <f t="shared" si="1"/>
        <v>46054</v>
      </c>
      <c r="O19" s="25">
        <f t="shared" si="2"/>
        <v>1266.4849999999999</v>
      </c>
      <c r="P19" s="26"/>
      <c r="Q19" s="26">
        <v>200</v>
      </c>
      <c r="R19" s="24">
        <f t="shared" si="3"/>
        <v>44587.514999999999</v>
      </c>
      <c r="S19" s="25">
        <f t="shared" si="4"/>
        <v>437.51299999999998</v>
      </c>
      <c r="T19" s="27">
        <f t="shared" si="5"/>
        <v>237.51299999999998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25140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25140</v>
      </c>
      <c r="N22" s="24">
        <f t="shared" si="1"/>
        <v>26960</v>
      </c>
      <c r="O22" s="25">
        <f t="shared" si="2"/>
        <v>691.35</v>
      </c>
      <c r="P22" s="26"/>
      <c r="Q22" s="26">
        <v>148</v>
      </c>
      <c r="R22" s="24">
        <f t="shared" si="3"/>
        <v>26120.65</v>
      </c>
      <c r="S22" s="25">
        <f t="shared" si="4"/>
        <v>238.82999999999998</v>
      </c>
      <c r="T22" s="27">
        <f t="shared" si="5"/>
        <v>90.829999999999984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37300</v>
      </c>
      <c r="E24" s="30">
        <v>140</v>
      </c>
      <c r="F24" s="30">
        <v>220</v>
      </c>
      <c r="G24" s="30"/>
      <c r="H24" s="30"/>
      <c r="I24" s="20"/>
      <c r="J24" s="20"/>
      <c r="K24" s="20">
        <v>5</v>
      </c>
      <c r="L24" s="20"/>
      <c r="M24" s="20">
        <f t="shared" si="0"/>
        <v>42300</v>
      </c>
      <c r="N24" s="24">
        <f t="shared" si="1"/>
        <v>43210</v>
      </c>
      <c r="O24" s="25">
        <f t="shared" si="2"/>
        <v>1163.25</v>
      </c>
      <c r="P24" s="26"/>
      <c r="Q24" s="26">
        <v>147</v>
      </c>
      <c r="R24" s="24">
        <f t="shared" si="3"/>
        <v>41899.75</v>
      </c>
      <c r="S24" s="25">
        <f t="shared" si="4"/>
        <v>401.84999999999997</v>
      </c>
      <c r="T24" s="27">
        <f t="shared" si="5"/>
        <v>254.84999999999997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21005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21005</v>
      </c>
      <c r="N26" s="24">
        <f t="shared" si="1"/>
        <v>21005</v>
      </c>
      <c r="O26" s="25">
        <f t="shared" si="2"/>
        <v>577.63750000000005</v>
      </c>
      <c r="P26" s="26"/>
      <c r="Q26" s="26">
        <v>138</v>
      </c>
      <c r="R26" s="24">
        <f t="shared" si="3"/>
        <v>20289.362499999999</v>
      </c>
      <c r="S26" s="25">
        <f t="shared" si="4"/>
        <v>199.54749999999999</v>
      </c>
      <c r="T26" s="27">
        <f t="shared" si="5"/>
        <v>61.547499999999985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295700</v>
      </c>
      <c r="E28" s="45">
        <f t="shared" si="6"/>
        <v>140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15</v>
      </c>
      <c r="L28" s="45">
        <f t="shared" si="7"/>
        <v>0</v>
      </c>
      <c r="M28" s="45">
        <f t="shared" si="7"/>
        <v>300700</v>
      </c>
      <c r="N28" s="45">
        <f t="shared" si="7"/>
        <v>303430</v>
      </c>
      <c r="O28" s="46">
        <f t="shared" si="7"/>
        <v>8269.25</v>
      </c>
      <c r="P28" s="45">
        <f t="shared" si="7"/>
        <v>0</v>
      </c>
      <c r="Q28" s="45">
        <f t="shared" si="7"/>
        <v>1346</v>
      </c>
      <c r="R28" s="45">
        <f t="shared" si="7"/>
        <v>293814.74999999994</v>
      </c>
      <c r="S28" s="45">
        <f t="shared" si="7"/>
        <v>2856.6499999999996</v>
      </c>
      <c r="T28" s="47">
        <f t="shared" si="7"/>
        <v>1510.6499999999996</v>
      </c>
    </row>
    <row r="29" spans="1:20" ht="15.75" thickBot="1" x14ac:dyDescent="0.3">
      <c r="A29" s="67" t="s">
        <v>38</v>
      </c>
      <c r="B29" s="68"/>
      <c r="C29" s="69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39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'18'!D29</f>
        <v>263675</v>
      </c>
      <c r="E4" s="2">
        <f>'18'!E29</f>
        <v>50</v>
      </c>
      <c r="F4" s="2">
        <f>'18'!F29</f>
        <v>4670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12</v>
      </c>
      <c r="K4" s="2">
        <f>'18'!K29</f>
        <v>26</v>
      </c>
      <c r="L4" s="2">
        <f>'18'!L29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38</v>
      </c>
      <c r="B29" s="68"/>
      <c r="C29" s="69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67" t="s">
        <v>38</v>
      </c>
      <c r="B29" s="68"/>
      <c r="C29" s="69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65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'19'!D29</f>
        <v>263675</v>
      </c>
      <c r="E4" s="2">
        <f>'19'!E29</f>
        <v>50</v>
      </c>
      <c r="F4" s="2">
        <f>'19'!F29</f>
        <v>4670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12</v>
      </c>
      <c r="K4" s="2">
        <f>'19'!K29</f>
        <v>26</v>
      </c>
      <c r="L4" s="2">
        <f>'19'!L29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100</v>
      </c>
      <c r="R7" s="24">
        <f>M7-(M7*2.75%)+I7*191+J7*191+K7*182+L7*100-Q7</f>
        <v>19350</v>
      </c>
      <c r="S7" s="25">
        <f>M7*0.95%</f>
        <v>190</v>
      </c>
      <c r="T7" s="27">
        <f>S7-Q7</f>
        <v>90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1028</v>
      </c>
      <c r="N8" s="24">
        <f t="shared" ref="N8:N27" si="1">D8+E8*20+F8*10+G8*9+H8*9+I8*191+J8*191+K8*182+L8*100</f>
        <v>1028</v>
      </c>
      <c r="O8" s="25">
        <f t="shared" ref="O8:O27" si="2">M8*2.75%</f>
        <v>28.27</v>
      </c>
      <c r="P8" s="26"/>
      <c r="Q8" s="26"/>
      <c r="R8" s="24">
        <f t="shared" ref="R8:R27" si="3">M8-(M8*2.75%)+I8*191+J8*191+K8*182+L8*100-Q8</f>
        <v>999.73</v>
      </c>
      <c r="S8" s="25">
        <f t="shared" ref="S8:S27" si="4">M8*0.95%</f>
        <v>9.766</v>
      </c>
      <c r="T8" s="27">
        <f t="shared" ref="T8:T27" si="5">S8-Q8</f>
        <v>9.766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618</v>
      </c>
      <c r="N13" s="24">
        <f t="shared" si="1"/>
        <v>618</v>
      </c>
      <c r="O13" s="25">
        <f t="shared" si="2"/>
        <v>16.995000000000001</v>
      </c>
      <c r="P13" s="26"/>
      <c r="Q13" s="26"/>
      <c r="R13" s="24">
        <f t="shared" si="3"/>
        <v>601.005</v>
      </c>
      <c r="S13" s="25">
        <f t="shared" si="4"/>
        <v>5.8709999999999996</v>
      </c>
      <c r="T13" s="27">
        <f t="shared" si="5"/>
        <v>5.8709999999999996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7710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7710</v>
      </c>
      <c r="N16" s="24">
        <f t="shared" si="1"/>
        <v>7710</v>
      </c>
      <c r="O16" s="25">
        <f t="shared" si="2"/>
        <v>212.02500000000001</v>
      </c>
      <c r="P16" s="26"/>
      <c r="Q16" s="26">
        <v>58</v>
      </c>
      <c r="R16" s="24">
        <f t="shared" si="3"/>
        <v>7439.9750000000004</v>
      </c>
      <c r="S16" s="25">
        <f t="shared" si="4"/>
        <v>73.245000000000005</v>
      </c>
      <c r="T16" s="27">
        <f t="shared" si="5"/>
        <v>15.245000000000005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14704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14704</v>
      </c>
      <c r="N21" s="24">
        <f t="shared" si="1"/>
        <v>14704</v>
      </c>
      <c r="O21" s="25">
        <f t="shared" si="2"/>
        <v>404.36</v>
      </c>
      <c r="P21" s="26"/>
      <c r="Q21" s="26">
        <v>40</v>
      </c>
      <c r="R21" s="24">
        <f t="shared" si="3"/>
        <v>14259.64</v>
      </c>
      <c r="S21" s="25">
        <f t="shared" si="4"/>
        <v>139.68799999999999</v>
      </c>
      <c r="T21" s="27">
        <f t="shared" si="5"/>
        <v>99.687999999999988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60550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60550</v>
      </c>
      <c r="N22" s="24">
        <f t="shared" si="1"/>
        <v>60550</v>
      </c>
      <c r="O22" s="25">
        <f t="shared" si="2"/>
        <v>1665.125</v>
      </c>
      <c r="P22" s="26"/>
      <c r="Q22" s="26">
        <v>200</v>
      </c>
      <c r="R22" s="24">
        <f t="shared" si="3"/>
        <v>58684.875</v>
      </c>
      <c r="S22" s="25">
        <f t="shared" si="4"/>
        <v>575.22500000000002</v>
      </c>
      <c r="T22" s="27">
        <f t="shared" si="5"/>
        <v>375.22500000000002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107694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107694</v>
      </c>
      <c r="N28" s="45">
        <f t="shared" si="7"/>
        <v>107694</v>
      </c>
      <c r="O28" s="46">
        <f t="shared" si="7"/>
        <v>2961.585</v>
      </c>
      <c r="P28" s="45">
        <f t="shared" si="7"/>
        <v>0</v>
      </c>
      <c r="Q28" s="45">
        <f t="shared" si="7"/>
        <v>398</v>
      </c>
      <c r="R28" s="45">
        <f t="shared" si="7"/>
        <v>104334.41499999999</v>
      </c>
      <c r="S28" s="45">
        <f t="shared" si="7"/>
        <v>1023.0930000000001</v>
      </c>
      <c r="T28" s="47">
        <f t="shared" si="7"/>
        <v>625.09299999999996</v>
      </c>
    </row>
    <row r="29" spans="1:20" ht="15.75" thickBot="1" x14ac:dyDescent="0.3">
      <c r="A29" s="67" t="s">
        <v>38</v>
      </c>
      <c r="B29" s="68"/>
      <c r="C29" s="69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1" sqref="G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'20'!D29</f>
        <v>155981</v>
      </c>
      <c r="E4" s="2">
        <f>'20'!E29</f>
        <v>50</v>
      </c>
      <c r="F4" s="2">
        <f>'20'!F29</f>
        <v>4670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12</v>
      </c>
      <c r="K4" s="2">
        <f>'20'!K29</f>
        <v>26</v>
      </c>
      <c r="L4" s="2">
        <f>'20'!L29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207793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25906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25906</v>
      </c>
      <c r="N7" s="24">
        <f>D7+E7*20+F7*10+G7*9+H7*9+I7*191+J7*191+K7*182+L7*100</f>
        <v>25906</v>
      </c>
      <c r="O7" s="25">
        <f>M7*2.75%</f>
        <v>712.41499999999996</v>
      </c>
      <c r="P7" s="26"/>
      <c r="Q7" s="26">
        <v>114</v>
      </c>
      <c r="R7" s="24">
        <f>M7-(M7*2.75%)+I7*191+J7*191+K7*182+L7*100-Q7</f>
        <v>25079.584999999999</v>
      </c>
      <c r="S7" s="25">
        <f>M7*0.95%</f>
        <v>246.107</v>
      </c>
      <c r="T7" s="27">
        <f>S7-Q7</f>
        <v>132.107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18505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18505</v>
      </c>
      <c r="N8" s="24">
        <f t="shared" ref="N8:N27" si="1">D8+E8*20+F8*10+G8*9+H8*9+I8*191+J8*191+K8*182+L8*100</f>
        <v>18505</v>
      </c>
      <c r="O8" s="25">
        <f t="shared" ref="O8:O27" si="2">M8*2.75%</f>
        <v>508.88749999999999</v>
      </c>
      <c r="P8" s="26"/>
      <c r="Q8" s="26">
        <v>96</v>
      </c>
      <c r="R8" s="24">
        <f t="shared" ref="R8:R27" si="3">M8-(M8*2.75%)+I8*191+J8*191+K8*182+L8*100-Q8</f>
        <v>17900.112499999999</v>
      </c>
      <c r="S8" s="25">
        <f t="shared" ref="S8:S27" si="4">M8*0.95%</f>
        <v>175.79749999999999</v>
      </c>
      <c r="T8" s="27">
        <f t="shared" ref="T8:T27" si="5">S8-Q8</f>
        <v>79.797499999999985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21896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21896</v>
      </c>
      <c r="N9" s="24">
        <f t="shared" si="1"/>
        <v>21896</v>
      </c>
      <c r="O9" s="25">
        <f t="shared" si="2"/>
        <v>602.14</v>
      </c>
      <c r="P9" s="26"/>
      <c r="Q9" s="26">
        <v>115</v>
      </c>
      <c r="R9" s="24">
        <f t="shared" si="3"/>
        <v>21178.86</v>
      </c>
      <c r="S9" s="25">
        <f t="shared" si="4"/>
        <v>208.012</v>
      </c>
      <c r="T9" s="27">
        <f t="shared" si="5"/>
        <v>93.012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10000</v>
      </c>
      <c r="N10" s="24">
        <f t="shared" si="1"/>
        <v>10000</v>
      </c>
      <c r="O10" s="25">
        <f t="shared" si="2"/>
        <v>275</v>
      </c>
      <c r="P10" s="26"/>
      <c r="Q10" s="26">
        <v>25</v>
      </c>
      <c r="R10" s="24">
        <f t="shared" si="3"/>
        <v>9700</v>
      </c>
      <c r="S10" s="25">
        <f t="shared" si="4"/>
        <v>95</v>
      </c>
      <c r="T10" s="27">
        <f t="shared" si="5"/>
        <v>70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10000</v>
      </c>
      <c r="N12" s="24">
        <f t="shared" si="1"/>
        <v>10000</v>
      </c>
      <c r="O12" s="25">
        <f t="shared" si="2"/>
        <v>275</v>
      </c>
      <c r="P12" s="26"/>
      <c r="Q12" s="26">
        <v>25</v>
      </c>
      <c r="R12" s="24">
        <f t="shared" si="3"/>
        <v>9700</v>
      </c>
      <c r="S12" s="25">
        <f t="shared" si="4"/>
        <v>95</v>
      </c>
      <c r="T12" s="27">
        <f t="shared" si="5"/>
        <v>70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29999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29999</v>
      </c>
      <c r="N14" s="24">
        <f t="shared" si="1"/>
        <v>29999</v>
      </c>
      <c r="O14" s="25">
        <f t="shared" si="2"/>
        <v>824.97249999999997</v>
      </c>
      <c r="P14" s="26"/>
      <c r="Q14" s="26">
        <v>120</v>
      </c>
      <c r="R14" s="24">
        <f t="shared" si="3"/>
        <v>29054.0275</v>
      </c>
      <c r="S14" s="25">
        <f t="shared" si="4"/>
        <v>284.9905</v>
      </c>
      <c r="T14" s="27">
        <f t="shared" si="5"/>
        <v>164.9905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35116</v>
      </c>
      <c r="E15" s="30"/>
      <c r="F15" s="30"/>
      <c r="G15" s="30"/>
      <c r="H15" s="30"/>
      <c r="I15" s="20"/>
      <c r="J15" s="20"/>
      <c r="K15" s="20">
        <v>26</v>
      </c>
      <c r="L15" s="20"/>
      <c r="M15" s="20">
        <f t="shared" si="0"/>
        <v>35116</v>
      </c>
      <c r="N15" s="24">
        <f t="shared" si="1"/>
        <v>39848</v>
      </c>
      <c r="O15" s="25">
        <f t="shared" si="2"/>
        <v>965.69</v>
      </c>
      <c r="P15" s="26"/>
      <c r="Q15" s="26">
        <v>201</v>
      </c>
      <c r="R15" s="24">
        <f t="shared" si="3"/>
        <v>38681.31</v>
      </c>
      <c r="S15" s="25">
        <f t="shared" si="4"/>
        <v>333.60199999999998</v>
      </c>
      <c r="T15" s="27">
        <f t="shared" si="5"/>
        <v>132.60199999999998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12643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12643</v>
      </c>
      <c r="N16" s="24">
        <f t="shared" si="1"/>
        <v>12643</v>
      </c>
      <c r="O16" s="25">
        <f t="shared" si="2"/>
        <v>347.6825</v>
      </c>
      <c r="P16" s="26"/>
      <c r="Q16" s="26">
        <v>95</v>
      </c>
      <c r="R16" s="24">
        <f t="shared" si="3"/>
        <v>12200.317499999999</v>
      </c>
      <c r="S16" s="25">
        <f t="shared" si="4"/>
        <v>120.10849999999999</v>
      </c>
      <c r="T16" s="27">
        <f t="shared" si="5"/>
        <v>25.108499999999992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>
        <v>12</v>
      </c>
      <c r="R22" s="24">
        <f t="shared" si="3"/>
        <v>987.73</v>
      </c>
      <c r="S22" s="25">
        <f t="shared" si="4"/>
        <v>9.766</v>
      </c>
      <c r="T22" s="27">
        <f t="shared" si="5"/>
        <v>-2.234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5140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5140</v>
      </c>
      <c r="N24" s="24">
        <f t="shared" si="1"/>
        <v>5140</v>
      </c>
      <c r="O24" s="25">
        <f t="shared" si="2"/>
        <v>141.35</v>
      </c>
      <c r="P24" s="26"/>
      <c r="Q24" s="26"/>
      <c r="R24" s="24">
        <f t="shared" si="3"/>
        <v>4998.6499999999996</v>
      </c>
      <c r="S24" s="25">
        <f t="shared" si="4"/>
        <v>48.83</v>
      </c>
      <c r="T24" s="27">
        <f t="shared" si="5"/>
        <v>48.83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18760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18760</v>
      </c>
      <c r="N25" s="24">
        <f t="shared" si="1"/>
        <v>18760</v>
      </c>
      <c r="O25" s="25">
        <f t="shared" si="2"/>
        <v>515.9</v>
      </c>
      <c r="P25" s="26"/>
      <c r="Q25" s="26">
        <v>144</v>
      </c>
      <c r="R25" s="24">
        <f t="shared" si="3"/>
        <v>18100.099999999999</v>
      </c>
      <c r="S25" s="25">
        <f t="shared" si="4"/>
        <v>178.22</v>
      </c>
      <c r="T25" s="27">
        <f t="shared" si="5"/>
        <v>34.22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20250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20250</v>
      </c>
      <c r="N26" s="24">
        <f t="shared" si="1"/>
        <v>20250</v>
      </c>
      <c r="O26" s="25">
        <f t="shared" si="2"/>
        <v>556.875</v>
      </c>
      <c r="P26" s="26"/>
      <c r="Q26" s="26">
        <v>113</v>
      </c>
      <c r="R26" s="24">
        <f t="shared" si="3"/>
        <v>19580.125</v>
      </c>
      <c r="S26" s="25">
        <f t="shared" si="4"/>
        <v>192.375</v>
      </c>
      <c r="T26" s="27">
        <f t="shared" si="5"/>
        <v>79.375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213355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213355</v>
      </c>
      <c r="N28" s="45">
        <f t="shared" si="7"/>
        <v>218087</v>
      </c>
      <c r="O28" s="46">
        <f t="shared" si="7"/>
        <v>5867.2625000000007</v>
      </c>
      <c r="P28" s="45">
        <f t="shared" si="7"/>
        <v>0</v>
      </c>
      <c r="Q28" s="45">
        <f t="shared" si="7"/>
        <v>1060</v>
      </c>
      <c r="R28" s="45">
        <f t="shared" si="7"/>
        <v>211159.73750000002</v>
      </c>
      <c r="S28" s="45">
        <f t="shared" si="7"/>
        <v>2026.8725000000002</v>
      </c>
      <c r="T28" s="47">
        <f t="shared" si="7"/>
        <v>966.87249999999983</v>
      </c>
    </row>
    <row r="29" spans="1:20" ht="15.75" thickBot="1" x14ac:dyDescent="0.3">
      <c r="A29" s="67" t="s">
        <v>38</v>
      </c>
      <c r="B29" s="68"/>
      <c r="C29" s="69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21" sqref="H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'21'!D29</f>
        <v>150419</v>
      </c>
      <c r="E4" s="2">
        <f>'21'!E29</f>
        <v>50</v>
      </c>
      <c r="F4" s="2">
        <f>'21'!F29</f>
        <v>4670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12</v>
      </c>
      <c r="K4" s="2">
        <f>'21'!K29</f>
        <v>0</v>
      </c>
      <c r="L4" s="2">
        <f>'21'!L29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19235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19235</v>
      </c>
      <c r="N8" s="24">
        <f t="shared" ref="N8:N27" si="1">D8+E8*20+F8*10+G8*9+H8*9+I8*191+J8*191+K8*182+L8*100</f>
        <v>19235</v>
      </c>
      <c r="O8" s="25">
        <f t="shared" ref="O8:O27" si="2">M8*2.75%</f>
        <v>528.96249999999998</v>
      </c>
      <c r="P8" s="26"/>
      <c r="Q8" s="26">
        <v>96</v>
      </c>
      <c r="R8" s="24">
        <f t="shared" ref="R8:R27" si="3">M8-(M8*2.75%)+I8*191+J8*191+K8*182+L8*100-Q8</f>
        <v>18610.037499999999</v>
      </c>
      <c r="S8" s="25">
        <f t="shared" ref="S8:S27" si="4">M8*0.95%</f>
        <v>182.73249999999999</v>
      </c>
      <c r="T8" s="27">
        <f t="shared" ref="T8:T27" si="5">S8-Q8</f>
        <v>86.732499999999987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17071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17071</v>
      </c>
      <c r="N9" s="24">
        <f t="shared" si="1"/>
        <v>17071</v>
      </c>
      <c r="O9" s="25">
        <f t="shared" si="2"/>
        <v>469.45249999999999</v>
      </c>
      <c r="P9" s="26"/>
      <c r="Q9" s="26">
        <v>111</v>
      </c>
      <c r="R9" s="24">
        <f t="shared" si="3"/>
        <v>16490.547500000001</v>
      </c>
      <c r="S9" s="25">
        <f t="shared" si="4"/>
        <v>162.17449999999999</v>
      </c>
      <c r="T9" s="27">
        <f t="shared" si="5"/>
        <v>51.174499999999995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514</v>
      </c>
      <c r="N10" s="24">
        <f t="shared" si="1"/>
        <v>514</v>
      </c>
      <c r="O10" s="25">
        <f t="shared" si="2"/>
        <v>14.135</v>
      </c>
      <c r="P10" s="26"/>
      <c r="Q10" s="26"/>
      <c r="R10" s="24">
        <f t="shared" si="3"/>
        <v>499.86500000000001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>
        <v>19</v>
      </c>
      <c r="R11" s="24">
        <f t="shared" si="3"/>
        <v>1480.595</v>
      </c>
      <c r="S11" s="25">
        <f t="shared" si="4"/>
        <v>14.648999999999999</v>
      </c>
      <c r="T11" s="27">
        <f t="shared" si="5"/>
        <v>-4.3510000000000009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25514</v>
      </c>
      <c r="N13" s="24">
        <f t="shared" si="1"/>
        <v>25514</v>
      </c>
      <c r="O13" s="25">
        <f t="shared" si="2"/>
        <v>701.63499999999999</v>
      </c>
      <c r="P13" s="26"/>
      <c r="Q13" s="26">
        <v>112</v>
      </c>
      <c r="R13" s="24">
        <f t="shared" si="3"/>
        <v>24700.365000000002</v>
      </c>
      <c r="S13" s="25">
        <f t="shared" si="4"/>
        <v>242.38299999999998</v>
      </c>
      <c r="T13" s="27">
        <f t="shared" si="5"/>
        <v>130.38299999999998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2056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2056</v>
      </c>
      <c r="N18" s="24">
        <f t="shared" si="1"/>
        <v>2056</v>
      </c>
      <c r="O18" s="25">
        <f t="shared" si="2"/>
        <v>56.54</v>
      </c>
      <c r="P18" s="26"/>
      <c r="Q18" s="26"/>
      <c r="R18" s="24">
        <f t="shared" si="3"/>
        <v>1999.46</v>
      </c>
      <c r="S18" s="25">
        <f t="shared" si="4"/>
        <v>19.532</v>
      </c>
      <c r="T18" s="27">
        <f t="shared" si="5"/>
        <v>19.532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14</v>
      </c>
      <c r="R20" s="24">
        <f t="shared" si="3"/>
        <v>1485.595</v>
      </c>
      <c r="S20" s="25">
        <f t="shared" si="4"/>
        <v>14.648999999999999</v>
      </c>
      <c r="T20" s="27">
        <f t="shared" si="5"/>
        <v>0.64899999999999913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17590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17590</v>
      </c>
      <c r="N23" s="24">
        <f t="shared" si="1"/>
        <v>17590</v>
      </c>
      <c r="O23" s="25">
        <f t="shared" si="2"/>
        <v>483.72500000000002</v>
      </c>
      <c r="P23" s="26"/>
      <c r="Q23" s="26">
        <v>106</v>
      </c>
      <c r="R23" s="24">
        <f t="shared" si="3"/>
        <v>17000.275000000001</v>
      </c>
      <c r="S23" s="25">
        <f t="shared" si="4"/>
        <v>167.10499999999999</v>
      </c>
      <c r="T23" s="27">
        <f t="shared" si="5"/>
        <v>61.10499999999999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17887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17887</v>
      </c>
      <c r="N24" s="24">
        <f t="shared" si="1"/>
        <v>17887</v>
      </c>
      <c r="O24" s="25">
        <f t="shared" si="2"/>
        <v>491.89249999999998</v>
      </c>
      <c r="P24" s="26"/>
      <c r="Q24" s="26">
        <v>125</v>
      </c>
      <c r="R24" s="24">
        <f t="shared" si="3"/>
        <v>17270.107499999998</v>
      </c>
      <c r="S24" s="25">
        <f t="shared" si="4"/>
        <v>169.9265</v>
      </c>
      <c r="T24" s="27">
        <f t="shared" si="5"/>
        <v>44.926500000000004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103465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103465</v>
      </c>
      <c r="N28" s="45">
        <f t="shared" si="7"/>
        <v>103465</v>
      </c>
      <c r="O28" s="46">
        <f t="shared" si="7"/>
        <v>2845.2874999999999</v>
      </c>
      <c r="P28" s="45">
        <f t="shared" si="7"/>
        <v>0</v>
      </c>
      <c r="Q28" s="45">
        <f t="shared" si="7"/>
        <v>583</v>
      </c>
      <c r="R28" s="45">
        <f t="shared" si="7"/>
        <v>100036.71250000001</v>
      </c>
      <c r="S28" s="45">
        <f t="shared" si="7"/>
        <v>982.91750000000002</v>
      </c>
      <c r="T28" s="47">
        <f t="shared" si="7"/>
        <v>399.91750000000002</v>
      </c>
    </row>
    <row r="29" spans="1:20" ht="15.75" thickBot="1" x14ac:dyDescent="0.3">
      <c r="A29" s="67" t="s">
        <v>38</v>
      </c>
      <c r="B29" s="68"/>
      <c r="C29" s="69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 S16:S17">
    <cfRule type="cellIs" dxfId="435" priority="7" operator="greaterThan">
      <formula>0</formula>
    </cfRule>
  </conditionalFormatting>
  <conditionalFormatting sqref="D17:R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'22'!D29</f>
        <v>150850</v>
      </c>
      <c r="E4" s="2">
        <f>'22'!E29</f>
        <v>50</v>
      </c>
      <c r="F4" s="2">
        <f>'22'!F29</f>
        <v>4670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12</v>
      </c>
      <c r="K4" s="2">
        <f>'22'!K29</f>
        <v>0</v>
      </c>
      <c r="L4" s="2">
        <f>'22'!L29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8944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8944</v>
      </c>
      <c r="N10" s="24">
        <f t="shared" si="1"/>
        <v>8944</v>
      </c>
      <c r="O10" s="25">
        <f t="shared" si="2"/>
        <v>245.96</v>
      </c>
      <c r="P10" s="26"/>
      <c r="Q10" s="26">
        <v>28</v>
      </c>
      <c r="R10" s="24">
        <f t="shared" si="3"/>
        <v>8670.0400000000009</v>
      </c>
      <c r="S10" s="25">
        <f t="shared" si="4"/>
        <v>84.968000000000004</v>
      </c>
      <c r="T10" s="27">
        <f t="shared" si="5"/>
        <v>56.968000000000004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25395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25395</v>
      </c>
      <c r="N11" s="24">
        <f t="shared" si="1"/>
        <v>25395</v>
      </c>
      <c r="O11" s="25">
        <f t="shared" si="2"/>
        <v>698.36249999999995</v>
      </c>
      <c r="P11" s="26"/>
      <c r="Q11" s="26">
        <v>96</v>
      </c>
      <c r="R11" s="24">
        <f t="shared" si="3"/>
        <v>24600.637500000001</v>
      </c>
      <c r="S11" s="25">
        <f t="shared" si="4"/>
        <v>241.2525</v>
      </c>
      <c r="T11" s="27">
        <f t="shared" si="5"/>
        <v>145.2525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9766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9766</v>
      </c>
      <c r="N12" s="24">
        <f t="shared" si="1"/>
        <v>9766</v>
      </c>
      <c r="O12" s="25">
        <f t="shared" si="2"/>
        <v>268.565</v>
      </c>
      <c r="P12" s="26"/>
      <c r="Q12" s="26">
        <v>28</v>
      </c>
      <c r="R12" s="24">
        <f t="shared" si="3"/>
        <v>9469.4349999999995</v>
      </c>
      <c r="S12" s="25">
        <f t="shared" si="4"/>
        <v>92.777000000000001</v>
      </c>
      <c r="T12" s="27">
        <f t="shared" si="5"/>
        <v>64.777000000000001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35659</v>
      </c>
      <c r="N16" s="24">
        <f t="shared" si="1"/>
        <v>35659</v>
      </c>
      <c r="O16" s="25">
        <f t="shared" si="2"/>
        <v>980.62250000000006</v>
      </c>
      <c r="P16" s="26"/>
      <c r="Q16" s="26">
        <v>133</v>
      </c>
      <c r="R16" s="24">
        <f t="shared" si="3"/>
        <v>34545.377500000002</v>
      </c>
      <c r="S16" s="25">
        <f t="shared" si="4"/>
        <v>338.76049999999998</v>
      </c>
      <c r="T16" s="27">
        <f t="shared" si="5"/>
        <v>205.76049999999998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52428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52428</v>
      </c>
      <c r="N24" s="24">
        <f t="shared" si="1"/>
        <v>52428</v>
      </c>
      <c r="O24" s="25">
        <f t="shared" si="2"/>
        <v>1441.77</v>
      </c>
      <c r="P24" s="26"/>
      <c r="Q24" s="26">
        <v>496</v>
      </c>
      <c r="R24" s="24">
        <f t="shared" si="3"/>
        <v>50490.23</v>
      </c>
      <c r="S24" s="25">
        <f t="shared" si="4"/>
        <v>498.06599999999997</v>
      </c>
      <c r="T24" s="27">
        <f t="shared" si="5"/>
        <v>2.0659999999999741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19172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19172</v>
      </c>
      <c r="N26" s="24">
        <f t="shared" si="1"/>
        <v>19172</v>
      </c>
      <c r="O26" s="25">
        <f t="shared" si="2"/>
        <v>527.23</v>
      </c>
      <c r="P26" s="26"/>
      <c r="Q26" s="26">
        <v>124</v>
      </c>
      <c r="R26" s="24">
        <f t="shared" si="3"/>
        <v>18520.77</v>
      </c>
      <c r="S26" s="25">
        <f t="shared" si="4"/>
        <v>182.13399999999999</v>
      </c>
      <c r="T26" s="27">
        <f t="shared" si="5"/>
        <v>58.133999999999986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153420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153420</v>
      </c>
      <c r="N28" s="45">
        <f t="shared" si="7"/>
        <v>153420</v>
      </c>
      <c r="O28" s="46">
        <f t="shared" si="7"/>
        <v>4219.05</v>
      </c>
      <c r="P28" s="45">
        <f t="shared" si="7"/>
        <v>0</v>
      </c>
      <c r="Q28" s="45">
        <f t="shared" si="7"/>
        <v>905</v>
      </c>
      <c r="R28" s="45">
        <f t="shared" si="7"/>
        <v>148295.95000000001</v>
      </c>
      <c r="S28" s="45">
        <f t="shared" si="7"/>
        <v>1457.49</v>
      </c>
      <c r="T28" s="47">
        <f t="shared" si="7"/>
        <v>552.4899999999999</v>
      </c>
    </row>
    <row r="29" spans="1:20" ht="15.75" thickBot="1" x14ac:dyDescent="0.3">
      <c r="A29" s="67" t="s">
        <v>38</v>
      </c>
      <c r="B29" s="68"/>
      <c r="C29" s="69"/>
      <c r="D29" s="48">
        <f>D4+D5-D28</f>
        <v>205222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'23'!D29</f>
        <v>205222</v>
      </c>
      <c r="E4" s="2">
        <f>'23'!E29</f>
        <v>50</v>
      </c>
      <c r="F4" s="2">
        <f>'23'!F29</f>
        <v>4670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12</v>
      </c>
      <c r="K4" s="2">
        <f>'23'!K29</f>
        <v>0</v>
      </c>
      <c r="L4" s="2">
        <f>'23'!L29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14391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14391</v>
      </c>
      <c r="N7" s="24">
        <f>D7+E7*20+F7*10+G7*9+H7*9+I7*191+J7*191+K7*182+L7*100</f>
        <v>14391</v>
      </c>
      <c r="O7" s="25">
        <f>M7*2.75%</f>
        <v>395.7525</v>
      </c>
      <c r="P7" s="26"/>
      <c r="Q7" s="26">
        <v>105</v>
      </c>
      <c r="R7" s="29">
        <f>M7-(M7*2.75%)+I7*191+J7*191+K7*182+L7*100-Q7</f>
        <v>13890.247499999999</v>
      </c>
      <c r="S7" s="25">
        <f>M7*0.95%</f>
        <v>136.71449999999999</v>
      </c>
      <c r="T7" s="27">
        <f>S7-Q7</f>
        <v>31.714499999999987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1010</v>
      </c>
      <c r="N8" s="24">
        <f t="shared" ref="N8:N27" si="1">D8+E8*20+F8*10+G8*9+H8*9+I8*191+J8*191+K8*182+L8*100</f>
        <v>1010</v>
      </c>
      <c r="O8" s="25">
        <f t="shared" ref="O8:O27" si="2">M8*2.75%</f>
        <v>27.774999999999999</v>
      </c>
      <c r="P8" s="26"/>
      <c r="Q8" s="26"/>
      <c r="R8" s="29">
        <f t="shared" ref="R8:R27" si="3">M8-(M8*2.75%)+I8*191+J8*191+K8*182+L8*100-Q8</f>
        <v>982.22500000000002</v>
      </c>
      <c r="S8" s="25">
        <f t="shared" ref="S8:S27" si="4">M8*0.95%</f>
        <v>9.5950000000000006</v>
      </c>
      <c r="T8" s="27">
        <f t="shared" ref="T8:T27" si="5">S8-Q8</f>
        <v>9.5950000000000006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17399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17399</v>
      </c>
      <c r="N9" s="24">
        <f t="shared" si="1"/>
        <v>17399</v>
      </c>
      <c r="O9" s="25">
        <f t="shared" si="2"/>
        <v>478.47250000000003</v>
      </c>
      <c r="P9" s="26"/>
      <c r="Q9" s="26">
        <v>110</v>
      </c>
      <c r="R9" s="29">
        <f t="shared" si="3"/>
        <v>16810.5275</v>
      </c>
      <c r="S9" s="25">
        <f t="shared" si="4"/>
        <v>165.29050000000001</v>
      </c>
      <c r="T9" s="27">
        <f t="shared" si="5"/>
        <v>55.290500000000009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</v>
      </c>
      <c r="N10" s="24">
        <f t="shared" si="1"/>
        <v>308</v>
      </c>
      <c r="O10" s="25">
        <f t="shared" si="2"/>
        <v>8.4700000000000006</v>
      </c>
      <c r="P10" s="26"/>
      <c r="Q10" s="26"/>
      <c r="R10" s="29">
        <f t="shared" si="3"/>
        <v>299.52999999999997</v>
      </c>
      <c r="S10" s="25">
        <f t="shared" si="4"/>
        <v>2.9259999999999997</v>
      </c>
      <c r="T10" s="27">
        <f t="shared" si="5"/>
        <v>2.9259999999999997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9</v>
      </c>
      <c r="R11" s="29">
        <f t="shared" si="3"/>
        <v>1990.46</v>
      </c>
      <c r="S11" s="25">
        <f t="shared" si="4"/>
        <v>19.532</v>
      </c>
      <c r="T11" s="27">
        <f t="shared" si="5"/>
        <v>10.532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5140</v>
      </c>
      <c r="N12" s="24">
        <f t="shared" si="1"/>
        <v>5140</v>
      </c>
      <c r="O12" s="25">
        <f t="shared" si="2"/>
        <v>141.35</v>
      </c>
      <c r="P12" s="26"/>
      <c r="Q12" s="26"/>
      <c r="R12" s="29">
        <f t="shared" si="3"/>
        <v>4998.6499999999996</v>
      </c>
      <c r="S12" s="25">
        <f t="shared" si="4"/>
        <v>48.83</v>
      </c>
      <c r="T12" s="27">
        <f t="shared" si="5"/>
        <v>48.83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39056</v>
      </c>
      <c r="N14" s="24">
        <f t="shared" si="1"/>
        <v>39056</v>
      </c>
      <c r="O14" s="25">
        <f t="shared" si="2"/>
        <v>1074.04</v>
      </c>
      <c r="P14" s="26"/>
      <c r="Q14" s="26">
        <v>210</v>
      </c>
      <c r="R14" s="29">
        <f t="shared" si="3"/>
        <v>37771.96</v>
      </c>
      <c r="S14" s="25">
        <f t="shared" si="4"/>
        <v>371.03199999999998</v>
      </c>
      <c r="T14" s="27">
        <f t="shared" si="5"/>
        <v>161.03199999999998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37317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37317</v>
      </c>
      <c r="N15" s="24">
        <f t="shared" si="1"/>
        <v>37317</v>
      </c>
      <c r="O15" s="25">
        <f t="shared" si="2"/>
        <v>1026.2175</v>
      </c>
      <c r="P15" s="26"/>
      <c r="Q15" s="26">
        <v>191</v>
      </c>
      <c r="R15" s="29">
        <f t="shared" si="3"/>
        <v>36099.782500000001</v>
      </c>
      <c r="S15" s="25">
        <f t="shared" si="4"/>
        <v>354.51150000000001</v>
      </c>
      <c r="T15" s="27">
        <f t="shared" si="5"/>
        <v>163.51150000000001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9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20000</v>
      </c>
      <c r="N17" s="24">
        <f t="shared" si="1"/>
        <v>20000</v>
      </c>
      <c r="O17" s="25">
        <f t="shared" si="2"/>
        <v>550</v>
      </c>
      <c r="P17" s="26"/>
      <c r="Q17" s="26">
        <v>100</v>
      </c>
      <c r="R17" s="29">
        <f t="shared" si="3"/>
        <v>19350</v>
      </c>
      <c r="S17" s="25">
        <f t="shared" si="4"/>
        <v>190</v>
      </c>
      <c r="T17" s="27">
        <f t="shared" si="5"/>
        <v>90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30000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30000</v>
      </c>
      <c r="N18" s="24">
        <f t="shared" si="1"/>
        <v>30000</v>
      </c>
      <c r="O18" s="25">
        <f t="shared" si="2"/>
        <v>825</v>
      </c>
      <c r="P18" s="26"/>
      <c r="Q18" s="26">
        <v>175</v>
      </c>
      <c r="R18" s="29">
        <f t="shared" si="3"/>
        <v>29000</v>
      </c>
      <c r="S18" s="25">
        <f t="shared" si="4"/>
        <v>285</v>
      </c>
      <c r="T18" s="27">
        <f t="shared" si="5"/>
        <v>110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29</v>
      </c>
      <c r="R19" s="29">
        <f t="shared" si="3"/>
        <v>4969.6499999999996</v>
      </c>
      <c r="S19" s="25">
        <f t="shared" si="4"/>
        <v>48.83</v>
      </c>
      <c r="T19" s="27">
        <f t="shared" si="5"/>
        <v>19.829999999999998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29</v>
      </c>
      <c r="R20" s="29">
        <f t="shared" si="3"/>
        <v>3969.92</v>
      </c>
      <c r="S20" s="25">
        <f t="shared" si="4"/>
        <v>39.064</v>
      </c>
      <c r="T20" s="27">
        <f t="shared" si="5"/>
        <v>10.064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30278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30278</v>
      </c>
      <c r="N21" s="24">
        <f t="shared" si="1"/>
        <v>30278</v>
      </c>
      <c r="O21" s="25">
        <f t="shared" si="2"/>
        <v>832.64499999999998</v>
      </c>
      <c r="P21" s="26"/>
      <c r="Q21" s="26">
        <v>140</v>
      </c>
      <c r="R21" s="29">
        <f t="shared" si="3"/>
        <v>29305.355</v>
      </c>
      <c r="S21" s="25">
        <f t="shared" si="4"/>
        <v>287.64100000000002</v>
      </c>
      <c r="T21" s="27">
        <f t="shared" si="5"/>
        <v>147.64100000000002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9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9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22113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22113</v>
      </c>
      <c r="N25" s="24">
        <f t="shared" si="1"/>
        <v>22113</v>
      </c>
      <c r="O25" s="25">
        <f t="shared" si="2"/>
        <v>608.10749999999996</v>
      </c>
      <c r="P25" s="26"/>
      <c r="Q25" s="26">
        <v>105</v>
      </c>
      <c r="R25" s="29">
        <f t="shared" si="3"/>
        <v>21399.892500000002</v>
      </c>
      <c r="S25" s="25">
        <f t="shared" si="4"/>
        <v>210.0735</v>
      </c>
      <c r="T25" s="27">
        <f t="shared" si="5"/>
        <v>105.0735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9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231404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231404</v>
      </c>
      <c r="N28" s="45">
        <f t="shared" si="7"/>
        <v>231404</v>
      </c>
      <c r="O28" s="46">
        <f t="shared" si="7"/>
        <v>6363.61</v>
      </c>
      <c r="P28" s="45">
        <f t="shared" si="7"/>
        <v>0</v>
      </c>
      <c r="Q28" s="45">
        <f t="shared" si="7"/>
        <v>1203</v>
      </c>
      <c r="R28" s="45">
        <f t="shared" si="7"/>
        <v>223837.39000000004</v>
      </c>
      <c r="S28" s="45">
        <f t="shared" si="7"/>
        <v>2198.3380000000002</v>
      </c>
      <c r="T28" s="47">
        <f t="shared" si="7"/>
        <v>995.33799999999997</v>
      </c>
    </row>
    <row r="29" spans="1:20" ht="15.75" thickBot="1" x14ac:dyDescent="0.3">
      <c r="A29" s="67" t="s">
        <v>38</v>
      </c>
      <c r="B29" s="68"/>
      <c r="C29" s="69"/>
      <c r="D29" s="48">
        <f>D4+D5-D28</f>
        <v>181610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J22" sqref="J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70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'24'!D29</f>
        <v>181610</v>
      </c>
      <c r="E4" s="2">
        <f>'24'!E29</f>
        <v>50</v>
      </c>
      <c r="F4" s="2">
        <f>'24'!F29</f>
        <v>4670</v>
      </c>
      <c r="G4" s="2">
        <f>'24'!G29</f>
        <v>0</v>
      </c>
      <c r="H4" s="2">
        <f>'24'!H29</f>
        <v>0</v>
      </c>
      <c r="I4" s="2">
        <f>'24'!I29</f>
        <v>0</v>
      </c>
      <c r="J4" s="2">
        <f>'24'!J29</f>
        <v>12</v>
      </c>
      <c r="K4" s="2">
        <f>'24'!K29</f>
        <v>0</v>
      </c>
      <c r="L4" s="2">
        <f>'24'!L29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13157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13157</v>
      </c>
      <c r="N7" s="24">
        <f>D7+E7*20+F7*10+G7*9+H7*9+I7*191+J7*191+K7*182+L7*100</f>
        <v>13157</v>
      </c>
      <c r="O7" s="25">
        <f>M7*2.75%</f>
        <v>361.8175</v>
      </c>
      <c r="P7" s="26"/>
      <c r="Q7" s="26">
        <v>100</v>
      </c>
      <c r="R7" s="24">
        <f>M7-(M7*2.75%)+I7*191+J7*191+K7*182+L7*100-Q7</f>
        <v>12695.182500000001</v>
      </c>
      <c r="S7" s="25">
        <f>M7*0.95%</f>
        <v>124.9915</v>
      </c>
      <c r="T7" s="27">
        <f>S7-Q7</f>
        <v>24.991500000000002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25500</v>
      </c>
      <c r="E9" s="30">
        <v>50</v>
      </c>
      <c r="F9" s="30"/>
      <c r="G9" s="30"/>
      <c r="H9" s="30"/>
      <c r="I9" s="20"/>
      <c r="J9" s="20"/>
      <c r="K9" s="20"/>
      <c r="L9" s="20"/>
      <c r="M9" s="20">
        <f t="shared" si="0"/>
        <v>26500</v>
      </c>
      <c r="N9" s="24">
        <f t="shared" si="1"/>
        <v>26500</v>
      </c>
      <c r="O9" s="25">
        <f t="shared" si="2"/>
        <v>728.75</v>
      </c>
      <c r="P9" s="26"/>
      <c r="Q9" s="26">
        <v>119</v>
      </c>
      <c r="R9" s="24">
        <f t="shared" si="3"/>
        <v>25652.25</v>
      </c>
      <c r="S9" s="25">
        <f t="shared" si="4"/>
        <v>251.75</v>
      </c>
      <c r="T9" s="27">
        <f t="shared" si="5"/>
        <v>132.75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7846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7846</v>
      </c>
      <c r="N10" s="24">
        <f t="shared" si="1"/>
        <v>7846</v>
      </c>
      <c r="O10" s="25">
        <f t="shared" si="2"/>
        <v>215.76500000000001</v>
      </c>
      <c r="P10" s="26"/>
      <c r="Q10" s="26">
        <v>34</v>
      </c>
      <c r="R10" s="24">
        <f t="shared" si="3"/>
        <v>7596.2349999999997</v>
      </c>
      <c r="S10" s="25">
        <f t="shared" si="4"/>
        <v>74.536999999999992</v>
      </c>
      <c r="T10" s="27">
        <f t="shared" si="5"/>
        <v>40.536999999999992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4112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4112</v>
      </c>
      <c r="N11" s="24">
        <f t="shared" si="1"/>
        <v>4112</v>
      </c>
      <c r="O11" s="25">
        <f t="shared" si="2"/>
        <v>113.08</v>
      </c>
      <c r="P11" s="26"/>
      <c r="Q11" s="26">
        <v>28</v>
      </c>
      <c r="R11" s="24">
        <f t="shared" si="3"/>
        <v>3970.92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6990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6990</v>
      </c>
      <c r="N12" s="24">
        <f t="shared" si="1"/>
        <v>6990</v>
      </c>
      <c r="O12" s="25">
        <f t="shared" si="2"/>
        <v>192.22499999999999</v>
      </c>
      <c r="P12" s="26"/>
      <c r="Q12" s="26">
        <v>27</v>
      </c>
      <c r="R12" s="24">
        <f t="shared" si="3"/>
        <v>6770.7749999999996</v>
      </c>
      <c r="S12" s="25">
        <f t="shared" si="4"/>
        <v>66.405000000000001</v>
      </c>
      <c r="T12" s="27">
        <f t="shared" si="5"/>
        <v>39.405000000000001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2262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2262</v>
      </c>
      <c r="N16" s="24">
        <f t="shared" si="1"/>
        <v>2262</v>
      </c>
      <c r="O16" s="25">
        <f t="shared" si="2"/>
        <v>62.204999999999998</v>
      </c>
      <c r="P16" s="26"/>
      <c r="Q16" s="26"/>
      <c r="R16" s="24">
        <f t="shared" si="3"/>
        <v>2199.7950000000001</v>
      </c>
      <c r="S16" s="25">
        <f t="shared" si="4"/>
        <v>21.489000000000001</v>
      </c>
      <c r="T16" s="27">
        <f t="shared" si="5"/>
        <v>21.489000000000001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20000</v>
      </c>
      <c r="N17" s="24">
        <f t="shared" si="1"/>
        <v>20000</v>
      </c>
      <c r="O17" s="25">
        <f t="shared" si="2"/>
        <v>550</v>
      </c>
      <c r="P17" s="26"/>
      <c r="Q17" s="26">
        <v>150</v>
      </c>
      <c r="R17" s="24">
        <f t="shared" si="3"/>
        <v>19300</v>
      </c>
      <c r="S17" s="25">
        <f t="shared" si="4"/>
        <v>190</v>
      </c>
      <c r="T17" s="27">
        <f t="shared" si="5"/>
        <v>40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62056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62056</v>
      </c>
      <c r="N22" s="24">
        <f t="shared" si="1"/>
        <v>62056</v>
      </c>
      <c r="O22" s="25">
        <f t="shared" si="2"/>
        <v>1706.54</v>
      </c>
      <c r="P22" s="26"/>
      <c r="Q22" s="26">
        <v>175</v>
      </c>
      <c r="R22" s="24">
        <f t="shared" si="3"/>
        <v>60174.46</v>
      </c>
      <c r="S22" s="25">
        <f t="shared" si="4"/>
        <v>589.53200000000004</v>
      </c>
      <c r="T22" s="27">
        <f t="shared" si="5"/>
        <v>414.53200000000004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10587</v>
      </c>
      <c r="N26" s="24">
        <f t="shared" si="1"/>
        <v>10587</v>
      </c>
      <c r="O26" s="25">
        <f t="shared" si="2"/>
        <v>291.14249999999998</v>
      </c>
      <c r="P26" s="26"/>
      <c r="Q26" s="26">
        <v>86</v>
      </c>
      <c r="R26" s="24">
        <f t="shared" si="3"/>
        <v>10209.8575</v>
      </c>
      <c r="S26" s="25">
        <f t="shared" si="4"/>
        <v>100.5765</v>
      </c>
      <c r="T26" s="27">
        <f t="shared" si="5"/>
        <v>14.576499999999996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150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</v>
      </c>
      <c r="N27" s="40">
        <f t="shared" si="1"/>
        <v>150</v>
      </c>
      <c r="O27" s="25">
        <f t="shared" si="2"/>
        <v>4.125</v>
      </c>
      <c r="P27" s="41"/>
      <c r="Q27" s="41"/>
      <c r="R27" s="24">
        <f t="shared" si="3"/>
        <v>145.875</v>
      </c>
      <c r="S27" s="42">
        <f t="shared" si="4"/>
        <v>1.425</v>
      </c>
      <c r="T27" s="43">
        <f t="shared" si="5"/>
        <v>1.425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153688</v>
      </c>
      <c r="E28" s="45">
        <f t="shared" si="6"/>
        <v>50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154688</v>
      </c>
      <c r="N28" s="45">
        <f t="shared" si="7"/>
        <v>154688</v>
      </c>
      <c r="O28" s="46">
        <f t="shared" si="7"/>
        <v>4253.92</v>
      </c>
      <c r="P28" s="45">
        <f t="shared" si="7"/>
        <v>0</v>
      </c>
      <c r="Q28" s="45">
        <f t="shared" si="7"/>
        <v>719</v>
      </c>
      <c r="R28" s="45">
        <f t="shared" si="7"/>
        <v>149715.08000000002</v>
      </c>
      <c r="S28" s="45">
        <f t="shared" si="7"/>
        <v>1469.5360000000001</v>
      </c>
      <c r="T28" s="47">
        <f t="shared" si="7"/>
        <v>750.53599999999994</v>
      </c>
    </row>
    <row r="29" spans="1:20" ht="15.75" thickBot="1" x14ac:dyDescent="0.3">
      <c r="A29" s="67" t="s">
        <v>38</v>
      </c>
      <c r="B29" s="68"/>
      <c r="C29" s="69"/>
      <c r="D29" s="48">
        <f>D4+D5-D28</f>
        <v>339610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39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'25'!D29</f>
        <v>339610</v>
      </c>
      <c r="E4" s="2">
        <f>'25'!E29</f>
        <v>0</v>
      </c>
      <c r="F4" s="2">
        <f>'25'!F29</f>
        <v>4670</v>
      </c>
      <c r="G4" s="2">
        <f>'25'!G29</f>
        <v>0</v>
      </c>
      <c r="H4" s="2">
        <f>'25'!H29</f>
        <v>0</v>
      </c>
      <c r="I4" s="2">
        <f>'25'!I29</f>
        <v>0</v>
      </c>
      <c r="J4" s="2">
        <f>'25'!J29</f>
        <v>12</v>
      </c>
      <c r="K4" s="2">
        <f>'25'!K29</f>
        <v>0</v>
      </c>
      <c r="L4" s="2">
        <f>'25'!L29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38</v>
      </c>
      <c r="B29" s="68"/>
      <c r="C29" s="69"/>
      <c r="D29" s="48">
        <f>D4+D5-D28</f>
        <v>339610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1" sqref="H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71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'26'!D29</f>
        <v>339610</v>
      </c>
      <c r="E4" s="2">
        <f>'26'!E29</f>
        <v>0</v>
      </c>
      <c r="F4" s="2">
        <f>'26'!F29</f>
        <v>4670</v>
      </c>
      <c r="G4" s="2">
        <f>'26'!G29</f>
        <v>0</v>
      </c>
      <c r="H4" s="2">
        <f>'26'!H29</f>
        <v>0</v>
      </c>
      <c r="I4" s="2">
        <f>'26'!I29</f>
        <v>0</v>
      </c>
      <c r="J4" s="2">
        <f>'26'!J29</f>
        <v>12</v>
      </c>
      <c r="K4" s="2">
        <f>'26'!K29</f>
        <v>0</v>
      </c>
      <c r="L4" s="2">
        <f>'26'!L29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24386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24386</v>
      </c>
      <c r="N7" s="24">
        <f>D7+E7*20+F7*10+G7*9+H7*9+I7*191+J7*191+K7*182+L7*100</f>
        <v>24386</v>
      </c>
      <c r="O7" s="25">
        <f>M7*2.75%</f>
        <v>670.61500000000001</v>
      </c>
      <c r="P7" s="26"/>
      <c r="Q7" s="26">
        <v>156</v>
      </c>
      <c r="R7" s="24">
        <f>M7-(M7*2.75%)+I7*191+J7*191+K7*182+L7*100-Q7</f>
        <v>23559.384999999998</v>
      </c>
      <c r="S7" s="25">
        <f>M7*0.95%</f>
        <v>231.667</v>
      </c>
      <c r="T7" s="27">
        <f>S7-Q7</f>
        <v>75.667000000000002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8352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8352</v>
      </c>
      <c r="N8" s="24">
        <f t="shared" ref="N8:N27" si="1">D8+E8*20+F8*10+G8*9+H8*9+I8*191+J8*191+K8*182+L8*100</f>
        <v>8352</v>
      </c>
      <c r="O8" s="25">
        <f t="shared" ref="O8:O27" si="2">M8*2.75%</f>
        <v>229.68</v>
      </c>
      <c r="P8" s="26"/>
      <c r="Q8" s="26">
        <v>80</v>
      </c>
      <c r="R8" s="24">
        <f t="shared" ref="R8:R27" si="3">M8-(M8*2.75%)+I8*191+J8*191+K8*182+L8*100-Q8</f>
        <v>8042.32</v>
      </c>
      <c r="S8" s="25">
        <f t="shared" ref="S8:S27" si="4">M8*0.95%</f>
        <v>79.343999999999994</v>
      </c>
      <c r="T8" s="27">
        <f t="shared" ref="T8:T27" si="5">S8-Q8</f>
        <v>-0.65600000000000591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18133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18133</v>
      </c>
      <c r="N9" s="24">
        <f t="shared" si="1"/>
        <v>18133</v>
      </c>
      <c r="O9" s="25">
        <f t="shared" si="2"/>
        <v>498.65750000000003</v>
      </c>
      <c r="P9" s="26"/>
      <c r="Q9" s="26">
        <v>114</v>
      </c>
      <c r="R9" s="24">
        <f t="shared" si="3"/>
        <v>17520.342499999999</v>
      </c>
      <c r="S9" s="25">
        <f t="shared" si="4"/>
        <v>172.26349999999999</v>
      </c>
      <c r="T9" s="27">
        <f t="shared" si="5"/>
        <v>58.263499999999993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514</v>
      </c>
      <c r="N10" s="24">
        <f t="shared" si="1"/>
        <v>514</v>
      </c>
      <c r="O10" s="25">
        <f t="shared" si="2"/>
        <v>14.135</v>
      </c>
      <c r="P10" s="26"/>
      <c r="Q10" s="26"/>
      <c r="R10" s="24">
        <f t="shared" si="3"/>
        <v>499.86500000000001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23000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23000</v>
      </c>
      <c r="N13" s="24">
        <f t="shared" si="1"/>
        <v>23000</v>
      </c>
      <c r="O13" s="25">
        <f t="shared" si="2"/>
        <v>632.5</v>
      </c>
      <c r="P13" s="26"/>
      <c r="Q13" s="26">
        <v>113</v>
      </c>
      <c r="R13" s="24">
        <f t="shared" si="3"/>
        <v>22254.5</v>
      </c>
      <c r="S13" s="25">
        <f t="shared" si="4"/>
        <v>218.5</v>
      </c>
      <c r="T13" s="27">
        <f t="shared" si="5"/>
        <v>105.5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14520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14520</v>
      </c>
      <c r="N16" s="24">
        <f t="shared" si="1"/>
        <v>14520</v>
      </c>
      <c r="O16" s="25">
        <f t="shared" si="2"/>
        <v>399.3</v>
      </c>
      <c r="P16" s="26"/>
      <c r="Q16" s="26">
        <v>50</v>
      </c>
      <c r="R16" s="24">
        <f t="shared" si="3"/>
        <v>14070.7</v>
      </c>
      <c r="S16" s="25">
        <f t="shared" si="4"/>
        <v>137.94</v>
      </c>
      <c r="T16" s="27">
        <f t="shared" si="5"/>
        <v>87.94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32708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32708</v>
      </c>
      <c r="N18" s="24">
        <f t="shared" si="1"/>
        <v>32708</v>
      </c>
      <c r="O18" s="25">
        <f t="shared" si="2"/>
        <v>899.47</v>
      </c>
      <c r="P18" s="26"/>
      <c r="Q18" s="26">
        <v>208</v>
      </c>
      <c r="R18" s="24">
        <f t="shared" si="3"/>
        <v>31600.53</v>
      </c>
      <c r="S18" s="25">
        <f t="shared" si="4"/>
        <v>310.726</v>
      </c>
      <c r="T18" s="27">
        <f t="shared" si="5"/>
        <v>102.726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63508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63508</v>
      </c>
      <c r="N19" s="24">
        <f t="shared" si="1"/>
        <v>63508</v>
      </c>
      <c r="O19" s="25">
        <f t="shared" si="2"/>
        <v>1746.47</v>
      </c>
      <c r="P19" s="26"/>
      <c r="Q19" s="26">
        <v>261</v>
      </c>
      <c r="R19" s="24">
        <f t="shared" si="3"/>
        <v>61500.53</v>
      </c>
      <c r="S19" s="25">
        <f t="shared" si="4"/>
        <v>603.32600000000002</v>
      </c>
      <c r="T19" s="27">
        <f t="shared" si="5"/>
        <v>342.32600000000002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23974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23974</v>
      </c>
      <c r="N22" s="24">
        <f t="shared" si="1"/>
        <v>23974</v>
      </c>
      <c r="O22" s="25">
        <f t="shared" si="2"/>
        <v>659.28499999999997</v>
      </c>
      <c r="P22" s="26"/>
      <c r="Q22" s="26">
        <v>100</v>
      </c>
      <c r="R22" s="24">
        <f t="shared" si="3"/>
        <v>23214.715</v>
      </c>
      <c r="S22" s="25">
        <f t="shared" si="4"/>
        <v>227.75299999999999</v>
      </c>
      <c r="T22" s="27">
        <f t="shared" si="5"/>
        <v>127.75299999999999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22010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22010</v>
      </c>
      <c r="N23" s="24">
        <f t="shared" si="1"/>
        <v>22010</v>
      </c>
      <c r="O23" s="25">
        <f t="shared" si="2"/>
        <v>605.27499999999998</v>
      </c>
      <c r="P23" s="26"/>
      <c r="Q23" s="26">
        <v>105</v>
      </c>
      <c r="R23" s="24">
        <f t="shared" si="3"/>
        <v>21299.724999999999</v>
      </c>
      <c r="S23" s="25">
        <f t="shared" si="4"/>
        <v>209.095</v>
      </c>
      <c r="T23" s="27">
        <f t="shared" si="5"/>
        <v>104.095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16280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16280</v>
      </c>
      <c r="N24" s="24">
        <f t="shared" si="1"/>
        <v>16280</v>
      </c>
      <c r="O24" s="25">
        <f t="shared" si="2"/>
        <v>447.7</v>
      </c>
      <c r="P24" s="26"/>
      <c r="Q24" s="26">
        <v>133</v>
      </c>
      <c r="R24" s="24">
        <f t="shared" si="3"/>
        <v>15699.3</v>
      </c>
      <c r="S24" s="25">
        <f t="shared" si="4"/>
        <v>154.66</v>
      </c>
      <c r="T24" s="27">
        <f t="shared" si="5"/>
        <v>21.659999999999997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23</v>
      </c>
      <c r="R26" s="24">
        <f t="shared" si="3"/>
        <v>1976.46</v>
      </c>
      <c r="S26" s="25">
        <f t="shared" si="4"/>
        <v>19.532</v>
      </c>
      <c r="T26" s="27">
        <f t="shared" si="5"/>
        <v>-3.468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249441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249441</v>
      </c>
      <c r="N28" s="45">
        <f t="shared" si="7"/>
        <v>249441</v>
      </c>
      <c r="O28" s="46">
        <f t="shared" si="7"/>
        <v>6859.6274999999996</v>
      </c>
      <c r="P28" s="45">
        <f t="shared" si="7"/>
        <v>0</v>
      </c>
      <c r="Q28" s="45">
        <f t="shared" si="7"/>
        <v>1343</v>
      </c>
      <c r="R28" s="45">
        <f t="shared" si="7"/>
        <v>241238.37249999997</v>
      </c>
      <c r="S28" s="45">
        <f t="shared" si="7"/>
        <v>2369.6895</v>
      </c>
      <c r="T28" s="47">
        <f t="shared" si="7"/>
        <v>1026.6895</v>
      </c>
    </row>
    <row r="29" spans="1:20" ht="15.75" thickBot="1" x14ac:dyDescent="0.3">
      <c r="A29" s="67" t="s">
        <v>38</v>
      </c>
      <c r="B29" s="68"/>
      <c r="C29" s="69"/>
      <c r="D29" s="48">
        <f>D4+D5-D28</f>
        <v>90169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C1" workbookViewId="0">
      <pane ySplit="6" topLeftCell="A15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9.570312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72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'27'!D29</f>
        <v>90169</v>
      </c>
      <c r="E4" s="2">
        <f>'27'!E29</f>
        <v>0</v>
      </c>
      <c r="F4" s="2">
        <f>'27'!F29</f>
        <v>4670</v>
      </c>
      <c r="G4" s="2">
        <f>'27'!G29</f>
        <v>0</v>
      </c>
      <c r="H4" s="2">
        <f>'27'!H29</f>
        <v>0</v>
      </c>
      <c r="I4" s="2">
        <f>'27'!I29</f>
        <v>0</v>
      </c>
      <c r="J4" s="2">
        <f>'27'!J29</f>
        <v>12</v>
      </c>
      <c r="K4" s="2">
        <f>'27'!K29</f>
        <v>0</v>
      </c>
      <c r="L4" s="2">
        <f>'27'!L29</f>
        <v>17</v>
      </c>
      <c r="M4" s="3"/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80"/>
      <c r="U5" s="62"/>
      <c r="V5" s="6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62"/>
      <c r="V6" s="62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4000</v>
      </c>
      <c r="N7" s="24">
        <f>D7+E7*20+F7*10+G7*9+H7*9+I7*191+J7*191+K7*182+L7*100</f>
        <v>4000</v>
      </c>
      <c r="O7" s="25">
        <f>M7*2.75%</f>
        <v>110</v>
      </c>
      <c r="P7" s="26"/>
      <c r="Q7" s="26">
        <v>20</v>
      </c>
      <c r="R7" s="24">
        <f>M7-(M7*2.75%)+I7*191+J7*191+K7*182+L7*100-Q7</f>
        <v>3870</v>
      </c>
      <c r="S7" s="25">
        <f>M7*0.95%</f>
        <v>38</v>
      </c>
      <c r="T7" s="59">
        <f>S7-Q7</f>
        <v>18</v>
      </c>
      <c r="U7" s="62"/>
      <c r="V7" s="63">
        <f>R7-U7</f>
        <v>3870</v>
      </c>
    </row>
    <row r="8" spans="1:22" ht="15.75" x14ac:dyDescent="0.25">
      <c r="A8" s="28">
        <v>2</v>
      </c>
      <c r="B8" s="20">
        <v>1908446135</v>
      </c>
      <c r="C8" s="23" t="s">
        <v>31</v>
      </c>
      <c r="D8" s="29">
        <v>9458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9458</v>
      </c>
      <c r="N8" s="24">
        <f t="shared" ref="N8:N27" si="1">D8+E8*20+F8*10+G8*9+H8*9+I8*191+J8*191+K8*182+L8*100</f>
        <v>9458</v>
      </c>
      <c r="O8" s="25">
        <f t="shared" ref="O8:O27" si="2">M8*2.75%</f>
        <v>260.09500000000003</v>
      </c>
      <c r="P8" s="26"/>
      <c r="Q8" s="26">
        <v>100</v>
      </c>
      <c r="R8" s="24">
        <f t="shared" ref="R8:R27" si="3">M8-(M8*2.75%)+I8*191+J8*191+K8*182+L8*100-Q8</f>
        <v>9097.9050000000007</v>
      </c>
      <c r="S8" s="25">
        <f t="shared" ref="S8:S27" si="4">M8*0.95%</f>
        <v>89.850999999999999</v>
      </c>
      <c r="T8" s="59">
        <f t="shared" ref="T8:T27" si="5">S8-Q8</f>
        <v>-10.149000000000001</v>
      </c>
      <c r="U8" s="62"/>
      <c r="V8" s="63">
        <f t="shared" ref="V8:V28" si="6">R8-U8</f>
        <v>9097.9050000000007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59">
        <f t="shared" si="5"/>
        <v>4.883</v>
      </c>
      <c r="U9" s="62"/>
      <c r="V9" s="63">
        <f t="shared" si="6"/>
        <v>499.86500000000001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59">
        <f t="shared" si="5"/>
        <v>0</v>
      </c>
      <c r="U10" s="62"/>
      <c r="V10" s="63">
        <f t="shared" si="6"/>
        <v>0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59">
        <f t="shared" si="5"/>
        <v>29.297999999999998</v>
      </c>
      <c r="U11" s="62"/>
      <c r="V11" s="63">
        <f t="shared" si="6"/>
        <v>2999.19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7710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7710</v>
      </c>
      <c r="N12" s="24">
        <f t="shared" si="1"/>
        <v>7710</v>
      </c>
      <c r="O12" s="25">
        <f t="shared" si="2"/>
        <v>212.02500000000001</v>
      </c>
      <c r="P12" s="26"/>
      <c r="Q12" s="26">
        <v>28</v>
      </c>
      <c r="R12" s="24">
        <f t="shared" si="3"/>
        <v>7469.9750000000004</v>
      </c>
      <c r="S12" s="25">
        <f t="shared" si="4"/>
        <v>73.245000000000005</v>
      </c>
      <c r="T12" s="59">
        <f t="shared" si="5"/>
        <v>45.245000000000005</v>
      </c>
      <c r="U12" s="62"/>
      <c r="V12" s="63">
        <f t="shared" si="6"/>
        <v>7469.9750000000004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59">
        <f t="shared" si="5"/>
        <v>0</v>
      </c>
      <c r="U13" s="62"/>
      <c r="V13" s="63">
        <f t="shared" si="6"/>
        <v>0</v>
      </c>
    </row>
    <row r="14" spans="1:22" ht="15.75" x14ac:dyDescent="0.25">
      <c r="A14" s="28">
        <v>8</v>
      </c>
      <c r="B14" s="20">
        <v>1908446141</v>
      </c>
      <c r="C14" s="20" t="s">
        <v>43</v>
      </c>
      <c r="D14" s="29">
        <v>31914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31914</v>
      </c>
      <c r="N14" s="24">
        <f t="shared" si="1"/>
        <v>31914</v>
      </c>
      <c r="O14" s="25">
        <f t="shared" si="2"/>
        <v>877.63499999999999</v>
      </c>
      <c r="P14" s="26"/>
      <c r="Q14" s="26">
        <v>120</v>
      </c>
      <c r="R14" s="24">
        <f t="shared" si="3"/>
        <v>30916.365000000002</v>
      </c>
      <c r="S14" s="25">
        <f t="shared" si="4"/>
        <v>303.18299999999999</v>
      </c>
      <c r="T14" s="59">
        <f t="shared" si="5"/>
        <v>183.18299999999999</v>
      </c>
      <c r="U14" s="62">
        <v>45</v>
      </c>
      <c r="V14" s="63">
        <f t="shared" si="6"/>
        <v>30871.365000000002</v>
      </c>
    </row>
    <row r="15" spans="1:22" ht="15.75" x14ac:dyDescent="0.25">
      <c r="A15" s="28">
        <v>9</v>
      </c>
      <c r="B15" s="20">
        <v>1908446142</v>
      </c>
      <c r="C15" s="33" t="s">
        <v>28</v>
      </c>
      <c r="D15" s="29">
        <v>39177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39177</v>
      </c>
      <c r="N15" s="24">
        <f t="shared" si="1"/>
        <v>39177</v>
      </c>
      <c r="O15" s="25">
        <f t="shared" si="2"/>
        <v>1077.3675000000001</v>
      </c>
      <c r="P15" s="26"/>
      <c r="Q15" s="26">
        <v>200</v>
      </c>
      <c r="R15" s="24">
        <f t="shared" si="3"/>
        <v>37899.6325</v>
      </c>
      <c r="S15" s="25">
        <f t="shared" si="4"/>
        <v>372.18149999999997</v>
      </c>
      <c r="T15" s="59">
        <f t="shared" si="5"/>
        <v>172.18149999999997</v>
      </c>
      <c r="U15" s="62"/>
      <c r="V15" s="63">
        <f t="shared" si="6"/>
        <v>37899.6325</v>
      </c>
    </row>
    <row r="16" spans="1:22" ht="15.75" x14ac:dyDescent="0.25">
      <c r="A16" s="28">
        <v>10</v>
      </c>
      <c r="B16" s="20">
        <v>1908446143</v>
      </c>
      <c r="C16" s="20" t="s">
        <v>29</v>
      </c>
      <c r="D16" s="29">
        <v>30531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30531</v>
      </c>
      <c r="N16" s="24">
        <f t="shared" si="1"/>
        <v>30531</v>
      </c>
      <c r="O16" s="25">
        <f t="shared" si="2"/>
        <v>839.60249999999996</v>
      </c>
      <c r="P16" s="26"/>
      <c r="Q16" s="26">
        <v>131</v>
      </c>
      <c r="R16" s="24">
        <f t="shared" si="3"/>
        <v>29560.397499999999</v>
      </c>
      <c r="S16" s="25">
        <f t="shared" si="4"/>
        <v>290.04449999999997</v>
      </c>
      <c r="T16" s="59">
        <f t="shared" si="5"/>
        <v>159.04449999999997</v>
      </c>
      <c r="U16" s="62"/>
      <c r="V16" s="63">
        <f t="shared" si="6"/>
        <v>29560.397499999999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59">
        <f t="shared" si="5"/>
        <v>0</v>
      </c>
      <c r="U17" s="62"/>
      <c r="V17" s="63">
        <f t="shared" si="6"/>
        <v>0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59">
        <f t="shared" si="5"/>
        <v>0</v>
      </c>
      <c r="U18" s="62"/>
      <c r="V18" s="63">
        <f t="shared" si="6"/>
        <v>0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59">
        <f t="shared" si="5"/>
        <v>0</v>
      </c>
      <c r="U19" s="62"/>
      <c r="V19" s="63">
        <f t="shared" si="6"/>
        <v>0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59">
        <f t="shared" si="5"/>
        <v>9.766</v>
      </c>
      <c r="U20" s="62"/>
      <c r="V20" s="63">
        <f t="shared" si="6"/>
        <v>999.73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9">
        <f t="shared" si="5"/>
        <v>0</v>
      </c>
      <c r="U21" s="62"/>
      <c r="V21" s="63">
        <f t="shared" si="6"/>
        <v>0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6000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6000</v>
      </c>
      <c r="N22" s="24">
        <f t="shared" si="1"/>
        <v>6000</v>
      </c>
      <c r="O22" s="25">
        <f t="shared" si="2"/>
        <v>165</v>
      </c>
      <c r="P22" s="26"/>
      <c r="Q22" s="26">
        <v>66</v>
      </c>
      <c r="R22" s="24">
        <f t="shared" si="3"/>
        <v>5769</v>
      </c>
      <c r="S22" s="25">
        <f t="shared" si="4"/>
        <v>57</v>
      </c>
      <c r="T22" s="59">
        <f t="shared" si="5"/>
        <v>-9</v>
      </c>
      <c r="U22" s="62"/>
      <c r="V22" s="63">
        <f t="shared" si="6"/>
        <v>5769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9">
        <f t="shared" si="5"/>
        <v>0</v>
      </c>
      <c r="U23" s="62"/>
      <c r="V23" s="63">
        <f t="shared" si="6"/>
        <v>0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60589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60589</v>
      </c>
      <c r="N24" s="24">
        <f t="shared" si="1"/>
        <v>60589</v>
      </c>
      <c r="O24" s="25">
        <f t="shared" si="2"/>
        <v>1666.1975</v>
      </c>
      <c r="P24" s="26"/>
      <c r="Q24" s="26">
        <v>160</v>
      </c>
      <c r="R24" s="24">
        <f t="shared" si="3"/>
        <v>58762.802499999998</v>
      </c>
      <c r="S24" s="25">
        <f t="shared" si="4"/>
        <v>575.59550000000002</v>
      </c>
      <c r="T24" s="59">
        <f t="shared" si="5"/>
        <v>415.59550000000002</v>
      </c>
      <c r="U24" s="62">
        <v>225</v>
      </c>
      <c r="V24" s="63">
        <f t="shared" si="6"/>
        <v>58537.802499999998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26766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26766</v>
      </c>
      <c r="N25" s="24">
        <f t="shared" si="1"/>
        <v>26766</v>
      </c>
      <c r="O25" s="25">
        <f t="shared" si="2"/>
        <v>736.06500000000005</v>
      </c>
      <c r="P25" s="26"/>
      <c r="Q25" s="26">
        <v>130</v>
      </c>
      <c r="R25" s="24">
        <f t="shared" si="3"/>
        <v>25899.935000000001</v>
      </c>
      <c r="S25" s="25">
        <f t="shared" si="4"/>
        <v>254.27699999999999</v>
      </c>
      <c r="T25" s="59">
        <f t="shared" si="5"/>
        <v>124.27699999999999</v>
      </c>
      <c r="U25" s="62"/>
      <c r="V25" s="63">
        <f t="shared" si="6"/>
        <v>25899.935000000001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15214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15214</v>
      </c>
      <c r="N26" s="24">
        <f t="shared" si="1"/>
        <v>15214</v>
      </c>
      <c r="O26" s="25">
        <f t="shared" si="2"/>
        <v>418.38499999999999</v>
      </c>
      <c r="P26" s="26"/>
      <c r="Q26" s="26">
        <v>122</v>
      </c>
      <c r="R26" s="24">
        <f t="shared" si="3"/>
        <v>14673.615</v>
      </c>
      <c r="S26" s="25">
        <f t="shared" si="4"/>
        <v>144.53299999999999</v>
      </c>
      <c r="T26" s="59">
        <f t="shared" si="5"/>
        <v>22.532999999999987</v>
      </c>
      <c r="U26" s="62"/>
      <c r="V26" s="63">
        <f t="shared" si="6"/>
        <v>14673.615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60">
        <f t="shared" si="5"/>
        <v>0</v>
      </c>
      <c r="U27" s="62"/>
      <c r="V27" s="63">
        <f t="shared" si="6"/>
        <v>0</v>
      </c>
    </row>
    <row r="28" spans="1:22" ht="16.5" thickBot="1" x14ac:dyDescent="0.3">
      <c r="A28" s="64" t="s">
        <v>37</v>
      </c>
      <c r="B28" s="65"/>
      <c r="C28" s="66"/>
      <c r="D28" s="44">
        <f t="shared" ref="D28:E28" si="7">SUM(D7:D27)</f>
        <v>235985</v>
      </c>
      <c r="E28" s="45">
        <f t="shared" si="7"/>
        <v>0</v>
      </c>
      <c r="F28" s="45">
        <f t="shared" ref="F28:T28" si="8">SUM(F7:F27)</f>
        <v>0</v>
      </c>
      <c r="G28" s="45">
        <f t="shared" si="8"/>
        <v>0</v>
      </c>
      <c r="H28" s="45">
        <f t="shared" si="8"/>
        <v>0</v>
      </c>
      <c r="I28" s="45">
        <f t="shared" si="8"/>
        <v>0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45">
        <f t="shared" si="8"/>
        <v>235985</v>
      </c>
      <c r="N28" s="45">
        <f t="shared" si="8"/>
        <v>235985</v>
      </c>
      <c r="O28" s="46">
        <f t="shared" si="8"/>
        <v>6489.5874999999996</v>
      </c>
      <c r="P28" s="45">
        <f t="shared" si="8"/>
        <v>0</v>
      </c>
      <c r="Q28" s="45">
        <f t="shared" si="8"/>
        <v>1077</v>
      </c>
      <c r="R28" s="45">
        <f t="shared" si="8"/>
        <v>228418.41249999998</v>
      </c>
      <c r="S28" s="45">
        <f t="shared" si="8"/>
        <v>2241.8575000000001</v>
      </c>
      <c r="T28" s="61">
        <f t="shared" si="8"/>
        <v>1164.8574999999998</v>
      </c>
      <c r="U28" s="62"/>
      <c r="V28" s="63">
        <f t="shared" si="6"/>
        <v>228418.41249999998</v>
      </c>
    </row>
    <row r="29" spans="1:22" ht="15.75" thickBot="1" x14ac:dyDescent="0.3">
      <c r="A29" s="67" t="s">
        <v>38</v>
      </c>
      <c r="B29" s="68"/>
      <c r="C29" s="69"/>
      <c r="D29" s="48">
        <f>D4+D5-D28</f>
        <v>61976</v>
      </c>
      <c r="E29" s="48">
        <f t="shared" ref="E29:L29" si="9">E4+E5-E28</f>
        <v>0</v>
      </c>
      <c r="F29" s="48">
        <f t="shared" si="9"/>
        <v>4670</v>
      </c>
      <c r="G29" s="48">
        <f t="shared" si="9"/>
        <v>0</v>
      </c>
      <c r="H29" s="48">
        <f t="shared" si="9"/>
        <v>0</v>
      </c>
      <c r="I29" s="48">
        <f t="shared" si="9"/>
        <v>0</v>
      </c>
      <c r="J29" s="48">
        <f t="shared" si="9"/>
        <v>12</v>
      </c>
      <c r="K29" s="48">
        <f t="shared" si="9"/>
        <v>0</v>
      </c>
      <c r="L29" s="48">
        <f t="shared" si="9"/>
        <v>17</v>
      </c>
      <c r="M29" s="70"/>
      <c r="N29" s="71"/>
      <c r="O29" s="71"/>
      <c r="P29" s="71"/>
      <c r="Q29" s="71"/>
      <c r="R29" s="71"/>
      <c r="S29" s="71"/>
      <c r="T29" s="71"/>
      <c r="U29" s="62"/>
      <c r="V29" s="6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A5:B5"/>
    <mergeCell ref="N5:T5"/>
    <mergeCell ref="N4:V4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39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'28'!D29</f>
        <v>61976</v>
      </c>
      <c r="E4" s="2">
        <f>'28'!E29</f>
        <v>0</v>
      </c>
      <c r="F4" s="2">
        <f>'28'!F29</f>
        <v>4670</v>
      </c>
      <c r="G4" s="2">
        <f>'28'!G29</f>
        <v>0</v>
      </c>
      <c r="H4" s="2">
        <f>'28'!H29</f>
        <v>0</v>
      </c>
      <c r="I4" s="2">
        <f>'28'!I29</f>
        <v>0</v>
      </c>
      <c r="J4" s="2">
        <f>'28'!J29</f>
        <v>12</v>
      </c>
      <c r="K4" s="2">
        <f>'28'!K29</f>
        <v>0</v>
      </c>
      <c r="L4" s="2">
        <f>'28'!L29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38</v>
      </c>
      <c r="B29" s="68"/>
      <c r="C29" s="69"/>
      <c r="D29" s="48">
        <f>D4+D5-D28</f>
        <v>61976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67" t="s">
        <v>38</v>
      </c>
      <c r="B29" s="68"/>
      <c r="C29" s="69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C33" sqref="C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'29'!D29</f>
        <v>61976</v>
      </c>
      <c r="E4" s="2">
        <f>'29'!E29</f>
        <v>0</v>
      </c>
      <c r="F4" s="2">
        <f>'29'!F29</f>
        <v>4670</v>
      </c>
      <c r="G4" s="2">
        <f>'29'!G29</f>
        <v>0</v>
      </c>
      <c r="H4" s="2">
        <f>'29'!H29</f>
        <v>0</v>
      </c>
      <c r="I4" s="2">
        <f>'29'!I29</f>
        <v>0</v>
      </c>
      <c r="J4" s="2">
        <f>'29'!J29</f>
        <v>12</v>
      </c>
      <c r="K4" s="2">
        <f>'29'!K29</f>
        <v>0</v>
      </c>
      <c r="L4" s="2">
        <f>'29'!L29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38</v>
      </c>
      <c r="B29" s="68"/>
      <c r="C29" s="69"/>
      <c r="D29" s="48">
        <f>D4+D5-D28</f>
        <v>61976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'30'!D29</f>
        <v>61976</v>
      </c>
      <c r="E4" s="2">
        <f>'30'!E29</f>
        <v>0</v>
      </c>
      <c r="F4" s="2">
        <f>'30'!F29</f>
        <v>4670</v>
      </c>
      <c r="G4" s="2">
        <f>'30'!G29</f>
        <v>0</v>
      </c>
      <c r="H4" s="2">
        <f>'30'!H29</f>
        <v>0</v>
      </c>
      <c r="I4" s="2">
        <f>'30'!I29</f>
        <v>0</v>
      </c>
      <c r="J4" s="2">
        <f>'30'!J29</f>
        <v>12</v>
      </c>
      <c r="K4" s="2">
        <f>'30'!K29</f>
        <v>0</v>
      </c>
      <c r="L4" s="2">
        <f>'30'!L29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38</v>
      </c>
      <c r="B29" s="68"/>
      <c r="C29" s="69"/>
      <c r="D29" s="48">
        <f>D4+D5-D28</f>
        <v>61976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B1" workbookViewId="0">
      <pane ySplit="6" topLeftCell="A23" activePane="bottomLeft" state="frozen"/>
      <selection pane="bottomLeft" activeCell="F36" sqref="F36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4472739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270707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273407</v>
      </c>
      <c r="N7" s="24">
        <f>D7+E7*20+F7*10+G7*9+H7*9+I7*191+J7*191+K7*182+L7*100</f>
        <v>275609</v>
      </c>
      <c r="O7" s="25">
        <f>M7*2.75%</f>
        <v>7518.6925000000001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1369</v>
      </c>
      <c r="R7" s="24">
        <f>M7-(M7*2.75%)+I7*191+J7*191+K7*182+L7*100-Q7</f>
        <v>266721.3075</v>
      </c>
      <c r="S7" s="25">
        <f>M7*0.95%</f>
        <v>2597.3665000000001</v>
      </c>
      <c r="T7" s="26">
        <f>S7-Q7</f>
        <v>1228.3665000000001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139322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143822</v>
      </c>
      <c r="N8" s="24">
        <f t="shared" ref="N8:N27" si="1">D8+E8*20+F8*10+G8*9+H8*9+I8*191+J8*191+K8*182+L8*100</f>
        <v>149282</v>
      </c>
      <c r="O8" s="25">
        <f t="shared" ref="O8:O27" si="2">M8*2.75%</f>
        <v>3955.105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799</v>
      </c>
      <c r="R8" s="24">
        <f t="shared" ref="R8:R27" si="3">M8-(M8*2.75%)+I8*191+J8*191+K8*182+L8*100-Q8</f>
        <v>144527.89499999999</v>
      </c>
      <c r="S8" s="25">
        <f t="shared" ref="S8:S27" si="4">M8*0.95%</f>
        <v>1366.309</v>
      </c>
      <c r="T8" s="26">
        <f t="shared" ref="T8:T27" si="5">S8-Q8</f>
        <v>567.30899999999997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345129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346129</v>
      </c>
      <c r="N9" s="24">
        <f t="shared" si="1"/>
        <v>346129</v>
      </c>
      <c r="O9" s="25">
        <f t="shared" si="2"/>
        <v>9518.5475000000006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1884</v>
      </c>
      <c r="R9" s="24">
        <f t="shared" si="3"/>
        <v>334726.45250000001</v>
      </c>
      <c r="S9" s="25">
        <f t="shared" si="4"/>
        <v>3288.2255</v>
      </c>
      <c r="T9" s="26">
        <f t="shared" si="5"/>
        <v>1404.2255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108354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3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109454</v>
      </c>
      <c r="N10" s="24">
        <f t="shared" si="1"/>
        <v>113056</v>
      </c>
      <c r="O10" s="25">
        <f t="shared" si="2"/>
        <v>3009.9850000000001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307</v>
      </c>
      <c r="R10" s="24">
        <f t="shared" si="3"/>
        <v>109739.015</v>
      </c>
      <c r="S10" s="25">
        <f t="shared" si="4"/>
        <v>1039.8129999999999</v>
      </c>
      <c r="T10" s="26">
        <f t="shared" si="5"/>
        <v>732.81299999999987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133200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137200</v>
      </c>
      <c r="N11" s="24">
        <f t="shared" si="1"/>
        <v>163605</v>
      </c>
      <c r="O11" s="25">
        <f t="shared" si="2"/>
        <v>3773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357</v>
      </c>
      <c r="R11" s="24">
        <f t="shared" si="3"/>
        <v>159475</v>
      </c>
      <c r="S11" s="25">
        <f t="shared" si="4"/>
        <v>1303.3999999999999</v>
      </c>
      <c r="T11" s="26">
        <f t="shared" si="5"/>
        <v>946.39999999999986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98425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98425</v>
      </c>
      <c r="N12" s="24">
        <f t="shared" si="1"/>
        <v>102065</v>
      </c>
      <c r="O12" s="25">
        <f t="shared" si="2"/>
        <v>2706.6875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327</v>
      </c>
      <c r="R12" s="24">
        <f t="shared" si="3"/>
        <v>99031.3125</v>
      </c>
      <c r="S12" s="25">
        <f t="shared" si="4"/>
        <v>935.03750000000002</v>
      </c>
      <c r="T12" s="26">
        <f t="shared" si="5"/>
        <v>608.03750000000002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147444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60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149144</v>
      </c>
      <c r="N13" s="24">
        <f t="shared" si="1"/>
        <v>149144</v>
      </c>
      <c r="O13" s="25">
        <f t="shared" si="2"/>
        <v>4101.46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664</v>
      </c>
      <c r="R13" s="24">
        <f t="shared" si="3"/>
        <v>144378.54</v>
      </c>
      <c r="S13" s="25">
        <f t="shared" si="4"/>
        <v>1416.8679999999999</v>
      </c>
      <c r="T13" s="26">
        <f t="shared" si="5"/>
        <v>752.86799999999994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354294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355294</v>
      </c>
      <c r="N14" s="24">
        <f t="shared" si="1"/>
        <v>356941</v>
      </c>
      <c r="O14" s="25">
        <f t="shared" si="2"/>
        <v>9770.5850000000009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1202</v>
      </c>
      <c r="R14" s="24">
        <f t="shared" si="3"/>
        <v>345968.41499999998</v>
      </c>
      <c r="S14" s="25">
        <f t="shared" si="4"/>
        <v>3375.2930000000001</v>
      </c>
      <c r="T14" s="26">
        <f t="shared" si="5"/>
        <v>2173.2930000000001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381776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37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385866</v>
      </c>
      <c r="N15" s="24">
        <f t="shared" si="1"/>
        <v>397948</v>
      </c>
      <c r="O15" s="25">
        <f t="shared" si="2"/>
        <v>10611.315000000001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1987</v>
      </c>
      <c r="R15" s="24">
        <f t="shared" si="3"/>
        <v>385349.685</v>
      </c>
      <c r="S15" s="25">
        <f t="shared" si="4"/>
        <v>3665.7269999999999</v>
      </c>
      <c r="T15" s="26">
        <f t="shared" si="5"/>
        <v>1678.7269999999999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369014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384154</v>
      </c>
      <c r="N16" s="24">
        <f t="shared" si="1"/>
        <v>398672</v>
      </c>
      <c r="O16" s="25">
        <f t="shared" si="2"/>
        <v>10564.235000000001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1886</v>
      </c>
      <c r="R16" s="24">
        <f t="shared" si="3"/>
        <v>386221.76500000001</v>
      </c>
      <c r="S16" s="25">
        <f t="shared" si="4"/>
        <v>3649.4629999999997</v>
      </c>
      <c r="T16" s="26">
        <f t="shared" si="5"/>
        <v>1763.4629999999997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204710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214510</v>
      </c>
      <c r="N17" s="24">
        <f t="shared" si="1"/>
        <v>214510</v>
      </c>
      <c r="O17" s="25">
        <f t="shared" si="2"/>
        <v>5899.0249999999996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1205</v>
      </c>
      <c r="R17" s="24">
        <f t="shared" si="3"/>
        <v>207405.97500000001</v>
      </c>
      <c r="S17" s="25">
        <f t="shared" si="4"/>
        <v>2037.845</v>
      </c>
      <c r="T17" s="26">
        <f t="shared" si="5"/>
        <v>832.84500000000003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224479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224479</v>
      </c>
      <c r="N18" s="24">
        <f t="shared" si="1"/>
        <v>225434</v>
      </c>
      <c r="O18" s="25">
        <f t="shared" si="2"/>
        <v>6173.1724999999997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1028</v>
      </c>
      <c r="R18" s="24">
        <f t="shared" si="3"/>
        <v>218232.82750000001</v>
      </c>
      <c r="S18" s="25">
        <f t="shared" si="4"/>
        <v>2132.5504999999998</v>
      </c>
      <c r="T18" s="26">
        <f t="shared" si="5"/>
        <v>1104.5504999999998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226663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234753</v>
      </c>
      <c r="N19" s="24">
        <f t="shared" si="1"/>
        <v>239485</v>
      </c>
      <c r="O19" s="25">
        <f t="shared" si="2"/>
        <v>6455.7075000000004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754</v>
      </c>
      <c r="R19" s="24">
        <f t="shared" si="3"/>
        <v>232275.29250000001</v>
      </c>
      <c r="S19" s="25">
        <f t="shared" si="4"/>
        <v>2230.1534999999999</v>
      </c>
      <c r="T19" s="26">
        <f t="shared" si="5"/>
        <v>1476.1534999999999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39052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39052</v>
      </c>
      <c r="N20" s="24">
        <f t="shared" si="1"/>
        <v>39052</v>
      </c>
      <c r="O20" s="25">
        <f t="shared" si="2"/>
        <v>1073.93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166</v>
      </c>
      <c r="R20" s="24">
        <f t="shared" si="3"/>
        <v>37812.07</v>
      </c>
      <c r="S20" s="25">
        <f t="shared" si="4"/>
        <v>370.99399999999997</v>
      </c>
      <c r="T20" s="26">
        <f t="shared" si="5"/>
        <v>204.99399999999997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162434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163684</v>
      </c>
      <c r="N21" s="24">
        <f t="shared" si="1"/>
        <v>163875</v>
      </c>
      <c r="O21" s="25">
        <f t="shared" si="2"/>
        <v>4501.3100000000004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348</v>
      </c>
      <c r="R21" s="24">
        <f t="shared" si="3"/>
        <v>159025.69</v>
      </c>
      <c r="S21" s="25">
        <f t="shared" si="4"/>
        <v>1554.998</v>
      </c>
      <c r="T21" s="26">
        <f t="shared" si="5"/>
        <v>1206.998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415567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417467</v>
      </c>
      <c r="N22" s="24">
        <f t="shared" si="1"/>
        <v>421298</v>
      </c>
      <c r="O22" s="25">
        <f t="shared" si="2"/>
        <v>11480.342500000001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1597</v>
      </c>
      <c r="R22" s="24">
        <f t="shared" si="3"/>
        <v>408220.65749999997</v>
      </c>
      <c r="S22" s="25">
        <f t="shared" si="4"/>
        <v>3965.9364999999998</v>
      </c>
      <c r="T22" s="26">
        <f t="shared" si="5"/>
        <v>2368.9364999999998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151428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151428</v>
      </c>
      <c r="N23" s="24">
        <f t="shared" si="1"/>
        <v>153720</v>
      </c>
      <c r="O23" s="25">
        <f t="shared" si="2"/>
        <v>4164.2700000000004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586</v>
      </c>
      <c r="R23" s="24">
        <f t="shared" si="3"/>
        <v>148969.73000000001</v>
      </c>
      <c r="S23" s="25">
        <f t="shared" si="4"/>
        <v>1438.566</v>
      </c>
      <c r="T23" s="26">
        <f t="shared" si="5"/>
        <v>852.56600000000003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440594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780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459914</v>
      </c>
      <c r="N24" s="24">
        <f t="shared" si="1"/>
        <v>465190</v>
      </c>
      <c r="O24" s="25">
        <f t="shared" si="2"/>
        <v>12647.635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2188</v>
      </c>
      <c r="R24" s="24">
        <f t="shared" si="3"/>
        <v>450354.36499999999</v>
      </c>
      <c r="S24" s="25">
        <f t="shared" si="4"/>
        <v>4369.183</v>
      </c>
      <c r="T24" s="26">
        <f t="shared" si="5"/>
        <v>2181.183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204276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204276</v>
      </c>
      <c r="N25" s="24">
        <f t="shared" si="1"/>
        <v>205804</v>
      </c>
      <c r="O25" s="25">
        <f t="shared" si="2"/>
        <v>5617.59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802</v>
      </c>
      <c r="R25" s="24">
        <f t="shared" si="3"/>
        <v>199384.41</v>
      </c>
      <c r="S25" s="25">
        <f t="shared" si="4"/>
        <v>1940.6219999999998</v>
      </c>
      <c r="T25" s="26">
        <f t="shared" si="5"/>
        <v>1138.6219999999998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185089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185089</v>
      </c>
      <c r="N26" s="24">
        <f t="shared" si="1"/>
        <v>185089</v>
      </c>
      <c r="O26" s="25">
        <f t="shared" si="2"/>
        <v>5089.9475000000002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1195</v>
      </c>
      <c r="R26" s="24">
        <f t="shared" si="3"/>
        <v>178804.05249999999</v>
      </c>
      <c r="S26" s="25">
        <f t="shared" si="4"/>
        <v>1758.3454999999999</v>
      </c>
      <c r="T26" s="26">
        <f t="shared" si="5"/>
        <v>563.3454999999999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164796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165296</v>
      </c>
      <c r="N27" s="40">
        <f t="shared" si="1"/>
        <v>169127</v>
      </c>
      <c r="O27" s="25">
        <f t="shared" si="2"/>
        <v>4545.6400000000003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671</v>
      </c>
      <c r="R27" s="24">
        <f t="shared" si="3"/>
        <v>163910.35999999999</v>
      </c>
      <c r="S27" s="42">
        <f t="shared" si="4"/>
        <v>1570.3119999999999</v>
      </c>
      <c r="T27" s="41">
        <f t="shared" si="5"/>
        <v>899.3119999999999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4766753</v>
      </c>
      <c r="E28" s="45">
        <f t="shared" si="6"/>
        <v>1250</v>
      </c>
      <c r="F28" s="45">
        <f t="shared" ref="F28:T28" si="7">SUM(F7:F27)</f>
        <v>3570</v>
      </c>
      <c r="G28" s="45">
        <f t="shared" si="7"/>
        <v>70</v>
      </c>
      <c r="H28" s="45">
        <f t="shared" si="7"/>
        <v>1640</v>
      </c>
      <c r="I28" s="45">
        <f t="shared" si="7"/>
        <v>200</v>
      </c>
      <c r="J28" s="45">
        <f t="shared" si="7"/>
        <v>56</v>
      </c>
      <c r="K28" s="45">
        <f t="shared" si="7"/>
        <v>228</v>
      </c>
      <c r="L28" s="45">
        <f t="shared" si="7"/>
        <v>18</v>
      </c>
      <c r="M28" s="45">
        <f t="shared" si="7"/>
        <v>4842843</v>
      </c>
      <c r="N28" s="45">
        <f t="shared" si="7"/>
        <v>4935035</v>
      </c>
      <c r="O28" s="46">
        <f t="shared" si="7"/>
        <v>133178.1825</v>
      </c>
      <c r="P28" s="45">
        <f t="shared" si="7"/>
        <v>0</v>
      </c>
      <c r="Q28" s="45">
        <f t="shared" si="7"/>
        <v>21322</v>
      </c>
      <c r="R28" s="45">
        <f t="shared" si="7"/>
        <v>4780534.8175000008</v>
      </c>
      <c r="S28" s="45">
        <f t="shared" si="7"/>
        <v>46007.008499999996</v>
      </c>
      <c r="T28" s="47">
        <f t="shared" si="7"/>
        <v>24685.008499999996</v>
      </c>
    </row>
    <row r="29" spans="1:20" ht="15.75" thickBot="1" x14ac:dyDescent="0.3">
      <c r="A29" s="67" t="s">
        <v>38</v>
      </c>
      <c r="B29" s="68"/>
      <c r="C29" s="69"/>
      <c r="D29" s="48">
        <f>D4+D5-D28</f>
        <v>61976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7">
        <f>E29*20+F29*10+G29*9+H29*9</f>
        <v>46700</v>
      </c>
      <c r="F31" s="57">
        <f>E31-(E31*3.75%)</f>
        <v>44948.75</v>
      </c>
      <c r="H31" s="54"/>
      <c r="I31" s="54"/>
      <c r="J31" s="54"/>
      <c r="K31" s="54"/>
      <c r="L31" s="54"/>
    </row>
    <row r="32" spans="1:20" ht="21" x14ac:dyDescent="0.25">
      <c r="H32" s="54"/>
      <c r="I32" s="56">
        <f>E28*20+F28*10+G28*9+H28*9</f>
        <v>76090</v>
      </c>
      <c r="J32" s="54"/>
      <c r="K32" s="54"/>
      <c r="L32" s="54"/>
    </row>
    <row r="33" spans="4:12" ht="21" x14ac:dyDescent="0.25">
      <c r="D33" s="55">
        <f>D29-(D29*3.75%)</f>
        <v>59651.9</v>
      </c>
      <c r="F33" s="54"/>
      <c r="G33" s="54"/>
      <c r="H33" s="54"/>
      <c r="I33" s="54"/>
      <c r="J33" s="54"/>
      <c r="K33" s="54"/>
      <c r="L33" s="54"/>
    </row>
    <row r="34" spans="4:12" x14ac:dyDescent="0.25">
      <c r="F34" s="54"/>
      <c r="G34" s="54"/>
      <c r="H34" s="54"/>
      <c r="I34" s="54"/>
      <c r="J34" s="54"/>
      <c r="K34" s="54"/>
      <c r="L34" s="54"/>
    </row>
    <row r="35" spans="4:12" x14ac:dyDescent="0.25">
      <c r="F35" s="54"/>
      <c r="G35" s="54"/>
      <c r="H35" s="54"/>
      <c r="I35" s="54"/>
      <c r="J35" s="54"/>
      <c r="K35" s="54"/>
      <c r="L35" s="54"/>
    </row>
    <row r="36" spans="4:12" x14ac:dyDescent="0.25">
      <c r="F36" s="54"/>
      <c r="G36" s="54"/>
      <c r="H36" s="54"/>
      <c r="I36" s="54"/>
      <c r="J36" s="54"/>
      <c r="K36" s="54"/>
      <c r="L36" s="54"/>
    </row>
    <row r="37" spans="4:12" x14ac:dyDescent="0.25">
      <c r="F37" s="54"/>
      <c r="G37" s="54"/>
      <c r="H37" s="54"/>
      <c r="I37" s="54"/>
      <c r="J37" s="54"/>
      <c r="K37" s="54"/>
      <c r="L37" s="54"/>
    </row>
    <row r="38" spans="4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67" t="s">
        <v>38</v>
      </c>
      <c r="B29" s="68"/>
      <c r="C29" s="69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39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38</v>
      </c>
      <c r="B29" s="68"/>
      <c r="C29" s="69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54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67" t="s">
        <v>38</v>
      </c>
      <c r="B29" s="68"/>
      <c r="C29" s="69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39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67" t="s">
        <v>38</v>
      </c>
      <c r="B29" s="68"/>
      <c r="C29" s="69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55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67" t="s">
        <v>38</v>
      </c>
      <c r="B29" s="68"/>
      <c r="C29" s="69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67" t="s">
        <v>38</v>
      </c>
      <c r="B29" s="68"/>
      <c r="C29" s="69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2021-11-28T16:27:12Z</dcterms:modified>
</cp:coreProperties>
</file>