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28" activeTab="1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10" l="1"/>
  <c r="D28" i="5"/>
  <c r="D28" i="2"/>
  <c r="D28" i="8" l="1"/>
  <c r="D23" i="34" l="1"/>
  <c r="C23" i="34"/>
  <c r="B24" i="34"/>
  <c r="E28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C22" i="34" s="1"/>
  <c r="D22" i="34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C17" i="34" s="1"/>
  <c r="D17" i="34" s="1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C13" i="34" s="1"/>
  <c r="D13" i="34" s="1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C9" i="34" s="1"/>
  <c r="D9" i="34" s="1"/>
  <c r="G13" i="33"/>
  <c r="H13" i="33"/>
  <c r="I13" i="33"/>
  <c r="J13" i="33"/>
  <c r="K13" i="33"/>
  <c r="L13" i="33"/>
  <c r="E12" i="33"/>
  <c r="F12" i="33"/>
  <c r="G12" i="33"/>
  <c r="H12" i="33"/>
  <c r="C8" i="34" s="1"/>
  <c r="D8" i="34" s="1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M21" i="33" s="1"/>
  <c r="S21" i="33" s="1"/>
  <c r="D22" i="33"/>
  <c r="D23" i="33"/>
  <c r="D24" i="33"/>
  <c r="D25" i="33"/>
  <c r="D26" i="33"/>
  <c r="D27" i="33"/>
  <c r="M27" i="33" s="1"/>
  <c r="S27" i="33" s="1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N18" i="1"/>
  <c r="M18" i="1"/>
  <c r="O18" i="1" s="1"/>
  <c r="N17" i="1"/>
  <c r="M17" i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O27" i="16" l="1"/>
  <c r="R27" i="16"/>
  <c r="R19" i="16"/>
  <c r="O23" i="16"/>
  <c r="M23" i="33"/>
  <c r="S23" i="33" s="1"/>
  <c r="C19" i="34"/>
  <c r="D19" i="34" s="1"/>
  <c r="R23" i="16"/>
  <c r="O15" i="16"/>
  <c r="R15" i="16"/>
  <c r="O11" i="16"/>
  <c r="R11" i="16"/>
  <c r="O22" i="15"/>
  <c r="N28" i="15"/>
  <c r="O24" i="13"/>
  <c r="N28" i="13"/>
  <c r="O12" i="14"/>
  <c r="O18" i="11"/>
  <c r="S23" i="11"/>
  <c r="T23" i="11" s="1"/>
  <c r="R23" i="11"/>
  <c r="O14" i="12"/>
  <c r="O26" i="12"/>
  <c r="N28" i="12"/>
  <c r="O10" i="11"/>
  <c r="O12" i="11"/>
  <c r="O26" i="11"/>
  <c r="O20" i="11"/>
  <c r="C10" i="34"/>
  <c r="D10" i="34" s="1"/>
  <c r="L28" i="33"/>
  <c r="L29" i="33" s="1"/>
  <c r="N28" i="11"/>
  <c r="O16" i="10"/>
  <c r="S17" i="1"/>
  <c r="T17" i="1" s="1"/>
  <c r="R17" i="1"/>
  <c r="O19" i="1"/>
  <c r="R19" i="1"/>
  <c r="R10" i="4"/>
  <c r="S9" i="9"/>
  <c r="T9" i="9" s="1"/>
  <c r="R9" i="9"/>
  <c r="O16" i="9"/>
  <c r="O18" i="9"/>
  <c r="O26" i="9"/>
  <c r="O24" i="9"/>
  <c r="J28" i="33"/>
  <c r="J29" i="33" s="1"/>
  <c r="N28" i="9"/>
  <c r="C14" i="34"/>
  <c r="D14" i="34" s="1"/>
  <c r="O18" i="8"/>
  <c r="O14" i="8"/>
  <c r="O26" i="8"/>
  <c r="N28" i="8"/>
  <c r="C15" i="34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T21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T23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D28" i="33"/>
  <c r="D29" i="33" s="1"/>
  <c r="M7" i="33"/>
  <c r="S7" i="33" s="1"/>
  <c r="T7" i="33" s="1"/>
  <c r="N7" i="33"/>
  <c r="R21" i="33"/>
  <c r="R23" i="33"/>
  <c r="R27" i="33"/>
  <c r="O21" i="33"/>
  <c r="O23" i="33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8" i="16" l="1"/>
  <c r="R28" i="16"/>
  <c r="V28" i="10"/>
  <c r="R9" i="33"/>
  <c r="O9" i="33"/>
  <c r="O18" i="33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<sst xmlns="http://schemas.openxmlformats.org/spreadsheetml/2006/main" count="1511" uniqueCount="75">
  <si>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</si>
  <si>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</si>
  <si>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</si>
  <si>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</si>
  <si>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</si>
  <si>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</si>
  <si>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</si>
  <si>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</si>
  <si>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</si>
  <si>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</si>
  <si>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</si>
  <si>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</si>
  <si>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</si>
  <si>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</si>
  <si>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</si>
  <si>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</si>
  <si>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</si>
  <si>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</si>
  <si>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</si>
  <si>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</si>
  <si>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</si>
  <si>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</si>
  <si>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</si>
  <si>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</si>
  <si>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</si>
  <si>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</si>
  <si>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</si>
  <si>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</si>
  <si>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</si>
  <si>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</si>
  <si>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</si>
  <si>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</si>
  <si>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</si>
  <si>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</si>
  <si>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</si>
  <si>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</si>
  <si>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</si>
  <si>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</si>
  <si>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</si>
  <si>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</si>
  <si>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</si>
  <si>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</si>
  <si>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</si>
  <si>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</si>
  <si>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</si>
  <si>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</si>
  <si>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</si>
  <si>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</si>
  <si>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</si>
  <si>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</si>
  <si>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</si>
  <si>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</si>
  <si>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</si>
  <si>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</si>
  <si>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</si>
  <si>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</si>
  <si>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</si>
  <si>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</si>
  <si>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</si>
  <si>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</si>
  <si>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</si>
  <si>
    <t>Date:08.08.2021</t>
  </si>
  <si>
    <t>Date:09.08.2021</t>
  </si>
  <si>
    <t>Date:10.08.2021</t>
  </si>
  <si>
    <t>1% Less</t>
  </si>
  <si>
    <t>ACT Value</t>
  </si>
  <si>
    <t>Month:August</t>
  </si>
  <si>
    <t>Date:11.08.2021</t>
  </si>
  <si>
    <t>Date:12.08.2021</t>
  </si>
  <si>
    <t>movil</t>
  </si>
  <si>
    <t>Date:14.08.2021</t>
  </si>
  <si>
    <t>Date:13.08.2021</t>
  </si>
  <si>
    <t>Date:15.08.2021</t>
  </si>
  <si>
    <t>550,Kanaikhali,Natore</t>
  </si>
  <si>
    <t>Date:16.08.2021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</si>
</sst>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</cellXfs>
  <cellStyles count="1">
    <cellStyle name="Normal" xfId="0" builtinId="0"/>
  </cellStyles>
  <dxfs count="1378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13" activePane="bottomLeft" state="frozen"/>
      <selection activeCell="A4" sqref="A4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42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20975</v>
      </c>
      <c r="I4" s="2">
        <v>743</v>
      </c>
      <c r="J4" s="2">
        <v>441</v>
      </c>
      <c r="K4" s="2">
        <v>177</v>
      </c>
      <c r="L4" s="3"/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1801</v>
      </c>
      <c r="N7" s="24">
        <f>D7+E7*20+F7*10+G7*9+H7*9+I7*191+J7*191+K7*182+L7*100</f>
        <v>1801</v>
      </c>
      <c r="O7" s="25">
        <f>M7*2.75%</f>
        <v>49.527500000000003</v>
      </c>
      <c r="P7" s="26">
        <v>9700</v>
      </c>
      <c r="Q7" s="26">
        <v>20</v>
      </c>
      <c r="R7" s="24">
        <f>M7-(M7*2.75%)+I7*191+J7*191+K7*182+L7*100-Q7</f>
        <v>1731.4725000000001</v>
      </c>
      <c r="S7" s="25">
        <f>M7*0.95%</f>
        <v>17.109500000000001</v>
      </c>
      <c r="T7" s="27">
        <f>S7-Q7</f>
        <v>-2.8904999999999994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6244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6244</v>
      </c>
      <c r="N26" s="24">
        <f t="shared" si="1"/>
        <v>8918</v>
      </c>
      <c r="O26" s="25">
        <f t="shared" si="2"/>
        <v>171.71</v>
      </c>
      <c r="P26" s="26"/>
      <c r="Q26" s="26">
        <v>81</v>
      </c>
      <c r="R26" s="24">
        <f t="shared" si="3"/>
        <v>8665.2900000000009</v>
      </c>
      <c r="S26" s="25">
        <f t="shared" si="4"/>
        <v>59.317999999999998</v>
      </c>
      <c r="T26" s="27">
        <f t="shared" si="5"/>
        <v>-21.682000000000002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83" t="s">
        <v>38</v>
      </c>
      <c r="B28" s="84"/>
      <c r="C28" s="85"/>
      <c r="D28" s="44">
        <f t="shared" ref="D28" si="6">SUM(D7:D27)</f>
        <v>104124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114814</v>
      </c>
      <c r="N28" s="45">
        <f t="shared" si="7"/>
        <v>127386</v>
      </c>
      <c r="O28" s="46">
        <f t="shared" si="7"/>
        <v>3157.3850000000002</v>
      </c>
      <c r="P28" s="45">
        <f t="shared" si="7"/>
        <v>223592</v>
      </c>
      <c r="Q28" s="45">
        <f t="shared" si="7"/>
        <v>1591</v>
      </c>
      <c r="R28" s="45">
        <f t="shared" si="7"/>
        <v>122637.61500000001</v>
      </c>
      <c r="S28" s="45">
        <f t="shared" si="7"/>
        <v>1090.7329999999999</v>
      </c>
      <c r="T28" s="47">
        <f t="shared" si="7"/>
        <v>-500.267</v>
      </c>
    </row>
    <row r="29" spans="1:20" ht="15.75" thickBot="1" x14ac:dyDescent="0.3">
      <c r="A29" s="86" t="s">
        <v>39</v>
      </c>
      <c r="B29" s="87"/>
      <c r="C29" s="88"/>
      <c r="D29" s="48">
        <f>D4+D5-D28</f>
        <v>478679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7" priority="44" operator="equal">
      <formula>212030016606640</formula>
    </cfRule>
  </conditionalFormatting>
  <conditionalFormatting sqref="D29 E28:K29 E4 E6">
    <cfRule type="cellIs" dxfId="1376" priority="42" operator="equal">
      <formula>$E$4</formula>
    </cfRule>
    <cfRule type="cellIs" dxfId="1375" priority="43" operator="equal">
      <formula>2120</formula>
    </cfRule>
  </conditionalFormatting>
  <conditionalFormatting sqref="D29:E29 F28:F29 F4 F6">
    <cfRule type="cellIs" dxfId="1374" priority="40" operator="equal">
      <formula>$F$4</formula>
    </cfRule>
    <cfRule type="cellIs" dxfId="1373" priority="41" operator="equal">
      <formula>300</formula>
    </cfRule>
  </conditionalFormatting>
  <conditionalFormatting sqref="G28:G29 G4 G6">
    <cfRule type="cellIs" dxfId="1372" priority="38" operator="equal">
      <formula>$G$4</formula>
    </cfRule>
    <cfRule type="cellIs" dxfId="1371" priority="39" operator="equal">
      <formula>1660</formula>
    </cfRule>
  </conditionalFormatting>
  <conditionalFormatting sqref="H28:H29 H4 H6">
    <cfRule type="cellIs" dxfId="1370" priority="36" operator="equal">
      <formula>$H$4</formula>
    </cfRule>
    <cfRule type="cellIs" dxfId="1369" priority="37" operator="equal">
      <formula>6640</formula>
    </cfRule>
  </conditionalFormatting>
  <conditionalFormatting sqref="T6:T28">
    <cfRule type="cellIs" dxfId="1368" priority="35" operator="lessThan">
      <formula>0</formula>
    </cfRule>
  </conditionalFormatting>
  <conditionalFormatting sqref="T7:T27">
    <cfRule type="cellIs" dxfId="1367" priority="32" operator="lessThan">
      <formula>0</formula>
    </cfRule>
    <cfRule type="cellIs" dxfId="1366" priority="33" operator="lessThan">
      <formula>0</formula>
    </cfRule>
    <cfRule type="cellIs" dxfId="1365" priority="34" operator="lessThan">
      <formula>0</formula>
    </cfRule>
  </conditionalFormatting>
  <conditionalFormatting sqref="E28:K28 E4 E6">
    <cfRule type="cellIs" dxfId="1364" priority="31" operator="equal">
      <formula>$E$4</formula>
    </cfRule>
  </conditionalFormatting>
  <conditionalFormatting sqref="D28:D29 D4:K4 M4 D6">
    <cfRule type="cellIs" dxfId="1363" priority="30" operator="equal">
      <formula>$D$4</formula>
    </cfRule>
  </conditionalFormatting>
  <conditionalFormatting sqref="I28:I29 I4 I6">
    <cfRule type="cellIs" dxfId="1362" priority="29" operator="equal">
      <formula>$I$4</formula>
    </cfRule>
  </conditionalFormatting>
  <conditionalFormatting sqref="J28:J29 J4 J6">
    <cfRule type="cellIs" dxfId="1361" priority="28" operator="equal">
      <formula>$J$4</formula>
    </cfRule>
  </conditionalFormatting>
  <conditionalFormatting sqref="K28:K29 K4 K6">
    <cfRule type="cellIs" dxfId="1360" priority="27" operator="equal">
      <formula>$K$4</formula>
    </cfRule>
  </conditionalFormatting>
  <conditionalFormatting sqref="M4:M6">
    <cfRule type="cellIs" dxfId="1359" priority="26" operator="equal">
      <formula>$L$4</formula>
    </cfRule>
  </conditionalFormatting>
  <conditionalFormatting sqref="T7:T28">
    <cfRule type="cellIs" dxfId="1358" priority="23" operator="lessThan">
      <formula>0</formula>
    </cfRule>
    <cfRule type="cellIs" dxfId="1357" priority="24" operator="lessThan">
      <formula>0</formula>
    </cfRule>
    <cfRule type="cellIs" dxfId="1356" priority="25" operator="lessThan">
      <formula>0</formula>
    </cfRule>
  </conditionalFormatting>
  <conditionalFormatting sqref="T6:T28">
    <cfRule type="cellIs" dxfId="1355" priority="21" operator="lessThan">
      <formula>0</formula>
    </cfRule>
  </conditionalFormatting>
  <conditionalFormatting sqref="T7:T27">
    <cfRule type="cellIs" dxfId="1354" priority="18" operator="lessThan">
      <formula>0</formula>
    </cfRule>
    <cfRule type="cellIs" dxfId="1353" priority="19" operator="lessThan">
      <formula>0</formula>
    </cfRule>
    <cfRule type="cellIs" dxfId="1352" priority="20" operator="lessThan">
      <formula>0</formula>
    </cfRule>
  </conditionalFormatting>
  <conditionalFormatting sqref="T7:T28">
    <cfRule type="cellIs" dxfId="1351" priority="15" operator="lessThan">
      <formula>0</formula>
    </cfRule>
    <cfRule type="cellIs" dxfId="1350" priority="16" operator="lessThan">
      <formula>0</formula>
    </cfRule>
    <cfRule type="cellIs" dxfId="1349" priority="17" operator="lessThan">
      <formula>0</formula>
    </cfRule>
  </conditionalFormatting>
  <conditionalFormatting sqref="L4 L6 L28:L29">
    <cfRule type="cellIs" dxfId="1348" priority="13" operator="equal">
      <formula>$L$4</formula>
    </cfRule>
  </conditionalFormatting>
  <conditionalFormatting sqref="D7:S7">
    <cfRule type="cellIs" dxfId="1347" priority="12" operator="greaterThan">
      <formula>0</formula>
    </cfRule>
  </conditionalFormatting>
  <conditionalFormatting sqref="D9:S9">
    <cfRule type="cellIs" dxfId="1346" priority="11" operator="greaterThan">
      <formula>0</formula>
    </cfRule>
  </conditionalFormatting>
  <conditionalFormatting sqref="D11:S11">
    <cfRule type="cellIs" dxfId="1345" priority="10" operator="greaterThan">
      <formula>0</formula>
    </cfRule>
  </conditionalFormatting>
  <conditionalFormatting sqref="D13:S13">
    <cfRule type="cellIs" dxfId="1344" priority="9" operator="greaterThan">
      <formula>0</formula>
    </cfRule>
  </conditionalFormatting>
  <conditionalFormatting sqref="D15:S15">
    <cfRule type="cellIs" dxfId="1343" priority="8" operator="greaterThan">
      <formula>0</formula>
    </cfRule>
  </conditionalFormatting>
  <conditionalFormatting sqref="D17:S17">
    <cfRule type="cellIs" dxfId="1342" priority="7" operator="greaterThan">
      <formula>0</formula>
    </cfRule>
  </conditionalFormatting>
  <conditionalFormatting sqref="D19:S19">
    <cfRule type="cellIs" dxfId="1341" priority="6" operator="greaterThan">
      <formula>0</formula>
    </cfRule>
  </conditionalFormatting>
  <conditionalFormatting sqref="D21:S21">
    <cfRule type="cellIs" dxfId="1340" priority="5" operator="greaterThan">
      <formula>0</formula>
    </cfRule>
  </conditionalFormatting>
  <conditionalFormatting sqref="D23:S23">
    <cfRule type="cellIs" dxfId="1339" priority="4" operator="greaterThan">
      <formula>0</formula>
    </cfRule>
  </conditionalFormatting>
  <conditionalFormatting sqref="D25:S25">
    <cfRule type="cellIs" dxfId="1338" priority="3" operator="greaterThan">
      <formula>0</formula>
    </cfRule>
  </conditionalFormatting>
  <conditionalFormatting sqref="D27:S27">
    <cfRule type="cellIs" dxfId="1337" priority="2" operator="greaterThan">
      <formula>0</formula>
    </cfRule>
  </conditionalFormatting>
  <conditionalFormatting sqref="D5:L5">
    <cfRule type="cellIs" dxfId="133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2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2" ht="18.75" x14ac:dyDescent="0.25">
      <c r="A3" s="93" t="s">
        <v>63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2" x14ac:dyDescent="0.25">
      <c r="A4" s="97" t="s">
        <v>1</v>
      </c>
      <c r="B4" s="97"/>
      <c r="C4" s="1"/>
      <c r="D4" s="2">
        <f>'9'!D29</f>
        <v>528318</v>
      </c>
      <c r="E4" s="2">
        <f>'9'!E29</f>
        <v>4455</v>
      </c>
      <c r="F4" s="2">
        <f>'9'!F29</f>
        <v>11580</v>
      </c>
      <c r="G4" s="2">
        <f>'9'!G29</f>
        <v>1190</v>
      </c>
      <c r="H4" s="2">
        <f>'9'!H29</f>
        <v>19345</v>
      </c>
      <c r="I4" s="2">
        <f>'9'!I29</f>
        <v>1150</v>
      </c>
      <c r="J4" s="2">
        <f>'9'!J29</f>
        <v>414</v>
      </c>
      <c r="K4" s="2">
        <f>'9'!K29</f>
        <v>449</v>
      </c>
      <c r="L4" s="2">
        <f>'9'!L29</f>
        <v>0</v>
      </c>
      <c r="M4" s="3"/>
      <c r="N4" s="98"/>
      <c r="O4" s="98"/>
      <c r="P4" s="98"/>
      <c r="Q4" s="98"/>
      <c r="R4" s="98"/>
      <c r="S4" s="98"/>
      <c r="T4" s="98"/>
      <c r="U4" s="98"/>
      <c r="V4" s="98"/>
    </row>
    <row r="5" spans="1:22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  <c r="U5" s="98"/>
      <c r="V5" s="9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3" t="s">
        <v>15</v>
      </c>
      <c r="N6" s="62" t="s">
        <v>16</v>
      </c>
      <c r="O6" s="17" t="s">
        <v>17</v>
      </c>
      <c r="P6" s="62" t="s">
        <v>18</v>
      </c>
      <c r="Q6" s="62" t="s">
        <v>19</v>
      </c>
      <c r="R6" s="62" t="s">
        <v>20</v>
      </c>
      <c r="S6" s="17" t="s">
        <v>21</v>
      </c>
      <c r="T6" s="18" t="s">
        <v>22</v>
      </c>
      <c r="U6" s="18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29350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29350</v>
      </c>
      <c r="N7" s="24">
        <f>D7+E7*20+F7*10+G7*9+H7*9+I7*191+J7*191+K7*182+L7*100</f>
        <v>29350</v>
      </c>
      <c r="O7" s="25">
        <f>M7*2.75%</f>
        <v>807.125</v>
      </c>
      <c r="P7" s="26">
        <v>-5000</v>
      </c>
      <c r="Q7" s="26">
        <v>13</v>
      </c>
      <c r="R7" s="24">
        <f>M7-(M7*2.75%)+I7*191+J7*191+K7*182+L7*100-Q7</f>
        <v>28529.875</v>
      </c>
      <c r="S7" s="25">
        <f>M7*0.95%</f>
        <v>278.82499999999999</v>
      </c>
      <c r="T7" s="27">
        <f>S7-Q7</f>
        <v>265.82499999999999</v>
      </c>
      <c r="U7" s="66">
        <v>153</v>
      </c>
      <c r="V7" s="67">
        <f>R7-U7</f>
        <v>28376.875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21339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21339</v>
      </c>
      <c r="N8" s="24">
        <f t="shared" ref="N8:N27" si="1">D8+E8*20+F8*10+G8*9+H8*9+I8*191+J8*191+K8*182+L8*100</f>
        <v>21339</v>
      </c>
      <c r="O8" s="25">
        <f t="shared" ref="O8:O27" si="2">M8*2.75%</f>
        <v>586.82249999999999</v>
      </c>
      <c r="P8" s="26"/>
      <c r="Q8" s="26">
        <v>150</v>
      </c>
      <c r="R8" s="24">
        <f t="shared" ref="R8:R27" si="3">M8-(M8*2.75%)+I8*191+J8*191+K8*182+L8*100-Q8</f>
        <v>20602.177500000002</v>
      </c>
      <c r="S8" s="25">
        <f t="shared" ref="S8:S27" si="4">M8*0.95%</f>
        <v>202.72049999999999</v>
      </c>
      <c r="T8" s="27">
        <f t="shared" ref="T8:T27" si="5">S8-Q8</f>
        <v>52.720499999999987</v>
      </c>
      <c r="U8" s="66">
        <v>144</v>
      </c>
      <c r="V8" s="67">
        <f t="shared" ref="V8:V27" si="6">R8-U8</f>
        <v>20458.177500000002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51698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51698</v>
      </c>
      <c r="N9" s="24">
        <f t="shared" si="1"/>
        <v>51889</v>
      </c>
      <c r="O9" s="25">
        <f t="shared" si="2"/>
        <v>1421.6949999999999</v>
      </c>
      <c r="P9" s="26">
        <v>-20700</v>
      </c>
      <c r="Q9" s="26">
        <v>194</v>
      </c>
      <c r="R9" s="24">
        <f t="shared" si="3"/>
        <v>50273.305</v>
      </c>
      <c r="S9" s="25">
        <f t="shared" si="4"/>
        <v>491.13099999999997</v>
      </c>
      <c r="T9" s="27">
        <f t="shared" si="5"/>
        <v>297.13099999999997</v>
      </c>
      <c r="U9" s="66">
        <v>297</v>
      </c>
      <c r="V9" s="67">
        <f t="shared" si="6"/>
        <v>49976.305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14790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14790</v>
      </c>
      <c r="N10" s="24">
        <f t="shared" si="1"/>
        <v>14790</v>
      </c>
      <c r="O10" s="25">
        <f t="shared" si="2"/>
        <v>406.72500000000002</v>
      </c>
      <c r="P10" s="26">
        <v>-2000</v>
      </c>
      <c r="Q10" s="26">
        <v>25</v>
      </c>
      <c r="R10" s="24">
        <f t="shared" si="3"/>
        <v>14358.275</v>
      </c>
      <c r="S10" s="25">
        <f t="shared" si="4"/>
        <v>140.505</v>
      </c>
      <c r="T10" s="27">
        <f t="shared" si="5"/>
        <v>115.505</v>
      </c>
      <c r="U10" s="66">
        <v>72</v>
      </c>
      <c r="V10" s="67">
        <f t="shared" si="6"/>
        <v>14286.275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38085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38085</v>
      </c>
      <c r="N11" s="24">
        <f t="shared" si="1"/>
        <v>38085</v>
      </c>
      <c r="O11" s="25">
        <f t="shared" si="2"/>
        <v>1047.3375000000001</v>
      </c>
      <c r="P11" s="26"/>
      <c r="Q11" s="26">
        <v>42</v>
      </c>
      <c r="R11" s="24">
        <f t="shared" si="3"/>
        <v>36995.662499999999</v>
      </c>
      <c r="S11" s="25">
        <f t="shared" si="4"/>
        <v>361.8075</v>
      </c>
      <c r="T11" s="27">
        <f t="shared" si="5"/>
        <v>319.8075</v>
      </c>
      <c r="U11" s="66">
        <v>315</v>
      </c>
      <c r="V11" s="67">
        <f t="shared" si="6"/>
        <v>36680.662499999999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13261</v>
      </c>
      <c r="N12" s="24">
        <f t="shared" si="1"/>
        <v>13261</v>
      </c>
      <c r="O12" s="25">
        <f t="shared" si="2"/>
        <v>364.67750000000001</v>
      </c>
      <c r="P12" s="26"/>
      <c r="Q12" s="26">
        <v>39</v>
      </c>
      <c r="R12" s="24">
        <f t="shared" si="3"/>
        <v>12857.3225</v>
      </c>
      <c r="S12" s="25">
        <f t="shared" si="4"/>
        <v>125.9795</v>
      </c>
      <c r="T12" s="27">
        <f t="shared" si="5"/>
        <v>86.979500000000002</v>
      </c>
      <c r="U12" s="66">
        <v>81</v>
      </c>
      <c r="V12" s="67">
        <f t="shared" si="6"/>
        <v>12776.3225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20455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20455</v>
      </c>
      <c r="N13" s="24">
        <f t="shared" si="1"/>
        <v>20455</v>
      </c>
      <c r="O13" s="25">
        <f t="shared" si="2"/>
        <v>562.51250000000005</v>
      </c>
      <c r="P13" s="26">
        <v>-3000</v>
      </c>
      <c r="Q13" s="26">
        <v>1</v>
      </c>
      <c r="R13" s="24">
        <f t="shared" si="3"/>
        <v>19891.487499999999</v>
      </c>
      <c r="S13" s="25">
        <f t="shared" si="4"/>
        <v>194.32249999999999</v>
      </c>
      <c r="T13" s="27">
        <f t="shared" si="5"/>
        <v>193.32249999999999</v>
      </c>
      <c r="U13" s="66">
        <v>126</v>
      </c>
      <c r="V13" s="67">
        <f t="shared" si="6"/>
        <v>19765.487499999999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55365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56265</v>
      </c>
      <c r="N14" s="24">
        <f t="shared" si="1"/>
        <v>56265</v>
      </c>
      <c r="O14" s="25">
        <f t="shared" si="2"/>
        <v>1547.2874999999999</v>
      </c>
      <c r="P14" s="26"/>
      <c r="Q14" s="26">
        <v>223</v>
      </c>
      <c r="R14" s="24">
        <f t="shared" si="3"/>
        <v>54494.712500000001</v>
      </c>
      <c r="S14" s="25">
        <f t="shared" si="4"/>
        <v>534.51750000000004</v>
      </c>
      <c r="T14" s="27">
        <f t="shared" si="5"/>
        <v>311.51750000000004</v>
      </c>
      <c r="U14" s="66">
        <v>324</v>
      </c>
      <c r="V14" s="67">
        <f t="shared" si="6"/>
        <v>54170.712500000001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29307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29307</v>
      </c>
      <c r="N15" s="24">
        <f t="shared" si="1"/>
        <v>29307</v>
      </c>
      <c r="O15" s="25">
        <f t="shared" si="2"/>
        <v>805.9425</v>
      </c>
      <c r="P15" s="26">
        <v>24020</v>
      </c>
      <c r="Q15" s="26">
        <v>213</v>
      </c>
      <c r="R15" s="24">
        <f t="shared" si="3"/>
        <v>28288.057499999999</v>
      </c>
      <c r="S15" s="25">
        <f t="shared" si="4"/>
        <v>278.41649999999998</v>
      </c>
      <c r="T15" s="27">
        <f t="shared" si="5"/>
        <v>65.416499999999985</v>
      </c>
      <c r="U15" s="66">
        <v>189</v>
      </c>
      <c r="V15" s="67">
        <f t="shared" si="6"/>
        <v>28099.057499999999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59251</v>
      </c>
      <c r="E16" s="30"/>
      <c r="F16" s="30"/>
      <c r="G16" s="30"/>
      <c r="H16" s="30">
        <v>200</v>
      </c>
      <c r="I16" s="20">
        <v>26</v>
      </c>
      <c r="J16" s="20"/>
      <c r="K16" s="20"/>
      <c r="L16" s="20"/>
      <c r="M16" s="20">
        <f t="shared" si="0"/>
        <v>61051</v>
      </c>
      <c r="N16" s="24">
        <f t="shared" si="1"/>
        <v>66017</v>
      </c>
      <c r="O16" s="25">
        <f t="shared" si="2"/>
        <v>1678.9024999999999</v>
      </c>
      <c r="P16" s="26">
        <v>-29580</v>
      </c>
      <c r="Q16" s="26">
        <v>171</v>
      </c>
      <c r="R16" s="24">
        <f t="shared" si="3"/>
        <v>64167.097500000003</v>
      </c>
      <c r="S16" s="25">
        <f t="shared" si="4"/>
        <v>579.98450000000003</v>
      </c>
      <c r="T16" s="27">
        <f t="shared" si="5"/>
        <v>408.98450000000003</v>
      </c>
      <c r="U16" s="66">
        <v>360</v>
      </c>
      <c r="V16" s="67">
        <f t="shared" si="6"/>
        <v>63807.097500000003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21121</v>
      </c>
      <c r="E17" s="30"/>
      <c r="F17" s="30">
        <v>50</v>
      </c>
      <c r="G17" s="30"/>
      <c r="H17" s="30">
        <v>100</v>
      </c>
      <c r="I17" s="20">
        <v>9</v>
      </c>
      <c r="J17" s="20"/>
      <c r="K17" s="20"/>
      <c r="L17" s="20"/>
      <c r="M17" s="20">
        <f t="shared" si="0"/>
        <v>22521</v>
      </c>
      <c r="N17" s="24">
        <f t="shared" si="1"/>
        <v>24240</v>
      </c>
      <c r="O17" s="25">
        <f t="shared" si="2"/>
        <v>619.32749999999999</v>
      </c>
      <c r="P17" s="26">
        <v>1000</v>
      </c>
      <c r="Q17" s="26">
        <v>98</v>
      </c>
      <c r="R17" s="24">
        <f t="shared" si="3"/>
        <v>23522.672500000001</v>
      </c>
      <c r="S17" s="25">
        <f t="shared" si="4"/>
        <v>213.9495</v>
      </c>
      <c r="T17" s="27">
        <f t="shared" si="5"/>
        <v>115.9495</v>
      </c>
      <c r="U17" s="66">
        <v>162</v>
      </c>
      <c r="V17" s="67">
        <f t="shared" si="6"/>
        <v>23360.672500000001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25075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25075</v>
      </c>
      <c r="N18" s="24">
        <f t="shared" si="1"/>
        <v>25985</v>
      </c>
      <c r="O18" s="25">
        <f t="shared" si="2"/>
        <v>689.5625</v>
      </c>
      <c r="P18" s="26"/>
      <c r="Q18" s="26">
        <v>100</v>
      </c>
      <c r="R18" s="24">
        <f t="shared" si="3"/>
        <v>25195.4375</v>
      </c>
      <c r="S18" s="25">
        <f t="shared" si="4"/>
        <v>238.21250000000001</v>
      </c>
      <c r="T18" s="27">
        <f t="shared" si="5"/>
        <v>138.21250000000001</v>
      </c>
      <c r="U18" s="66">
        <v>135</v>
      </c>
      <c r="V18" s="67">
        <f t="shared" si="6"/>
        <v>25060.4375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32065</v>
      </c>
      <c r="E19" s="30"/>
      <c r="F19" s="30"/>
      <c r="G19" s="30">
        <v>10</v>
      </c>
      <c r="H19" s="30">
        <v>60</v>
      </c>
      <c r="I19" s="20">
        <v>5</v>
      </c>
      <c r="J19" s="20"/>
      <c r="K19" s="20"/>
      <c r="L19" s="20"/>
      <c r="M19" s="20">
        <f t="shared" si="0"/>
        <v>32695</v>
      </c>
      <c r="N19" s="24">
        <f t="shared" si="1"/>
        <v>33650</v>
      </c>
      <c r="O19" s="25">
        <f t="shared" si="2"/>
        <v>899.11249999999995</v>
      </c>
      <c r="P19" s="26"/>
      <c r="Q19" s="26">
        <v>100</v>
      </c>
      <c r="R19" s="24">
        <f t="shared" si="3"/>
        <v>32650.887500000001</v>
      </c>
      <c r="S19" s="25">
        <f t="shared" si="4"/>
        <v>310.60250000000002</v>
      </c>
      <c r="T19" s="27">
        <f t="shared" si="5"/>
        <v>210.60250000000002</v>
      </c>
      <c r="U19" s="66">
        <v>198</v>
      </c>
      <c r="V19" s="67">
        <f t="shared" si="6"/>
        <v>32452.887500000001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18303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18303</v>
      </c>
      <c r="N20" s="24">
        <f t="shared" si="1"/>
        <v>18303</v>
      </c>
      <c r="O20" s="25">
        <f t="shared" si="2"/>
        <v>503.33249999999998</v>
      </c>
      <c r="P20" s="26">
        <v>-2000</v>
      </c>
      <c r="Q20" s="26">
        <v>120</v>
      </c>
      <c r="R20" s="24">
        <f t="shared" si="3"/>
        <v>17679.6675</v>
      </c>
      <c r="S20" s="25">
        <f t="shared" si="4"/>
        <v>173.8785</v>
      </c>
      <c r="T20" s="27">
        <f t="shared" si="5"/>
        <v>53.878500000000003</v>
      </c>
      <c r="U20" s="66">
        <v>108</v>
      </c>
      <c r="V20" s="67">
        <f t="shared" si="6"/>
        <v>17571.6675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16929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16929</v>
      </c>
      <c r="N21" s="24">
        <f t="shared" si="1"/>
        <v>16929</v>
      </c>
      <c r="O21" s="25">
        <f t="shared" si="2"/>
        <v>465.54750000000001</v>
      </c>
      <c r="P21" s="26"/>
      <c r="Q21" s="26">
        <v>20</v>
      </c>
      <c r="R21" s="24">
        <f t="shared" si="3"/>
        <v>16443.452499999999</v>
      </c>
      <c r="S21" s="25">
        <f t="shared" si="4"/>
        <v>160.82550000000001</v>
      </c>
      <c r="T21" s="27">
        <f t="shared" si="5"/>
        <v>140.82550000000001</v>
      </c>
      <c r="U21" s="66">
        <v>90</v>
      </c>
      <c r="V21" s="67">
        <f t="shared" si="6"/>
        <v>16353.452499999999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38973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38973</v>
      </c>
      <c r="N22" s="24">
        <f t="shared" si="1"/>
        <v>40310</v>
      </c>
      <c r="O22" s="25">
        <f t="shared" si="2"/>
        <v>1071.7574999999999</v>
      </c>
      <c r="P22" s="26">
        <v>-2000</v>
      </c>
      <c r="Q22" s="26">
        <v>150</v>
      </c>
      <c r="R22" s="24">
        <f t="shared" si="3"/>
        <v>39088.2425</v>
      </c>
      <c r="S22" s="25">
        <f t="shared" si="4"/>
        <v>370.24349999999998</v>
      </c>
      <c r="T22" s="27">
        <f t="shared" si="5"/>
        <v>220.24349999999998</v>
      </c>
      <c r="U22" s="66">
        <v>220</v>
      </c>
      <c r="V22" s="67">
        <f t="shared" si="6"/>
        <v>38868.2425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19352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19352</v>
      </c>
      <c r="N23" s="24">
        <f t="shared" si="1"/>
        <v>19352</v>
      </c>
      <c r="O23" s="25">
        <f t="shared" si="2"/>
        <v>532.17999999999995</v>
      </c>
      <c r="P23" s="26"/>
      <c r="Q23" s="26">
        <v>140</v>
      </c>
      <c r="R23" s="24">
        <f t="shared" si="3"/>
        <v>18679.82</v>
      </c>
      <c r="S23" s="25">
        <f t="shared" si="4"/>
        <v>183.84399999999999</v>
      </c>
      <c r="T23" s="27">
        <f t="shared" si="5"/>
        <v>43.843999999999994</v>
      </c>
      <c r="U23" s="66">
        <v>126</v>
      </c>
      <c r="V23" s="67">
        <f t="shared" si="6"/>
        <v>18553.82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51200</v>
      </c>
      <c r="E24" s="30"/>
      <c r="F24" s="30">
        <v>50</v>
      </c>
      <c r="G24" s="30"/>
      <c r="H24" s="30">
        <v>250</v>
      </c>
      <c r="I24" s="20"/>
      <c r="J24" s="20"/>
      <c r="K24" s="20"/>
      <c r="L24" s="20"/>
      <c r="M24" s="20">
        <f t="shared" si="0"/>
        <v>53950</v>
      </c>
      <c r="N24" s="24">
        <f t="shared" si="1"/>
        <v>53950</v>
      </c>
      <c r="O24" s="25">
        <f t="shared" si="2"/>
        <v>1483.625</v>
      </c>
      <c r="P24" s="26"/>
      <c r="Q24" s="26">
        <v>151</v>
      </c>
      <c r="R24" s="24">
        <f t="shared" si="3"/>
        <v>52315.375</v>
      </c>
      <c r="S24" s="25">
        <f t="shared" si="4"/>
        <v>512.52499999999998</v>
      </c>
      <c r="T24" s="27">
        <f t="shared" si="5"/>
        <v>361.52499999999998</v>
      </c>
      <c r="U24" s="66">
        <v>297</v>
      </c>
      <c r="V24" s="67">
        <f t="shared" si="6"/>
        <v>52018.375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17300</v>
      </c>
      <c r="E25" s="30"/>
      <c r="F25" s="30"/>
      <c r="G25" s="30">
        <v>90</v>
      </c>
      <c r="H25" s="30"/>
      <c r="I25" s="20">
        <v>2</v>
      </c>
      <c r="J25" s="20"/>
      <c r="K25" s="20"/>
      <c r="L25" s="20"/>
      <c r="M25" s="20">
        <f t="shared" si="0"/>
        <v>18110</v>
      </c>
      <c r="N25" s="24">
        <f t="shared" si="1"/>
        <v>18492</v>
      </c>
      <c r="O25" s="25">
        <f t="shared" si="2"/>
        <v>498.02499999999998</v>
      </c>
      <c r="P25" s="26"/>
      <c r="Q25" s="26">
        <v>90</v>
      </c>
      <c r="R25" s="24">
        <f t="shared" si="3"/>
        <v>17903.974999999999</v>
      </c>
      <c r="S25" s="25">
        <f t="shared" si="4"/>
        <v>172.04499999999999</v>
      </c>
      <c r="T25" s="27">
        <f t="shared" si="5"/>
        <v>82.044999999999987</v>
      </c>
      <c r="U25" s="66">
        <v>99</v>
      </c>
      <c r="V25" s="67">
        <f t="shared" si="6"/>
        <v>17804.974999999999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19007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19007</v>
      </c>
      <c r="N26" s="24">
        <f t="shared" si="1"/>
        <v>19007</v>
      </c>
      <c r="O26" s="25">
        <f t="shared" si="2"/>
        <v>522.6925</v>
      </c>
      <c r="P26" s="26"/>
      <c r="Q26" s="26"/>
      <c r="R26" s="24">
        <f t="shared" si="3"/>
        <v>18484.307499999999</v>
      </c>
      <c r="S26" s="25">
        <f t="shared" si="4"/>
        <v>180.56649999999999</v>
      </c>
      <c r="T26" s="27">
        <f t="shared" si="5"/>
        <v>180.56649999999999</v>
      </c>
      <c r="U26" s="66"/>
      <c r="V26" s="67">
        <f t="shared" si="6"/>
        <v>18484.307499999999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18111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18111</v>
      </c>
      <c r="N27" s="24">
        <f t="shared" si="1"/>
        <v>18111</v>
      </c>
      <c r="O27" s="25">
        <f t="shared" si="2"/>
        <v>498.05250000000001</v>
      </c>
      <c r="P27" s="26"/>
      <c r="Q27" s="26">
        <v>500</v>
      </c>
      <c r="R27" s="24">
        <f t="shared" si="3"/>
        <v>17112.947499999998</v>
      </c>
      <c r="S27" s="25">
        <f t="shared" si="4"/>
        <v>172.05449999999999</v>
      </c>
      <c r="T27" s="27">
        <f t="shared" si="5"/>
        <v>-327.94550000000004</v>
      </c>
      <c r="U27" s="66">
        <v>90</v>
      </c>
      <c r="V27" s="67">
        <f t="shared" si="6"/>
        <v>17022.947499999998</v>
      </c>
    </row>
    <row r="28" spans="1:22" ht="16.5" thickBot="1" x14ac:dyDescent="0.3">
      <c r="A28" s="83" t="s">
        <v>38</v>
      </c>
      <c r="B28" s="84"/>
      <c r="C28" s="85"/>
      <c r="D28" s="44">
        <f t="shared" ref="D28:E28" si="7">SUM(D7:D27)</f>
        <v>610337</v>
      </c>
      <c r="E28" s="45">
        <f t="shared" si="7"/>
        <v>0</v>
      </c>
      <c r="F28" s="45">
        <f t="shared" ref="F28:V28" si="8">SUM(F7:F27)</f>
        <v>100</v>
      </c>
      <c r="G28" s="45">
        <f t="shared" si="8"/>
        <v>100</v>
      </c>
      <c r="H28" s="45">
        <f t="shared" si="8"/>
        <v>710</v>
      </c>
      <c r="I28" s="45">
        <f t="shared" si="8"/>
        <v>50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4">
        <f t="shared" si="8"/>
        <v>618627</v>
      </c>
      <c r="N28" s="64">
        <f t="shared" si="8"/>
        <v>629087</v>
      </c>
      <c r="O28" s="65">
        <f t="shared" si="8"/>
        <v>17012.2425</v>
      </c>
      <c r="P28" s="64">
        <f t="shared" si="8"/>
        <v>-39260</v>
      </c>
      <c r="Q28" s="64">
        <f t="shared" si="8"/>
        <v>2540</v>
      </c>
      <c r="R28" s="64">
        <f t="shared" si="8"/>
        <v>609534.75750000007</v>
      </c>
      <c r="S28" s="64">
        <f t="shared" si="8"/>
        <v>5876.9564999999993</v>
      </c>
      <c r="T28" s="64">
        <f t="shared" si="8"/>
        <v>3336.9565000000002</v>
      </c>
      <c r="U28" s="64">
        <f t="shared" si="8"/>
        <v>3586</v>
      </c>
      <c r="V28" s="64">
        <f t="shared" si="8"/>
        <v>605948.75750000007</v>
      </c>
    </row>
    <row r="29" spans="1:22" ht="15.75" thickBot="1" x14ac:dyDescent="0.3">
      <c r="A29" s="86" t="s">
        <v>39</v>
      </c>
      <c r="B29" s="87"/>
      <c r="C29" s="88"/>
      <c r="D29" s="48">
        <f>D4+D5-D28</f>
        <v>229669</v>
      </c>
      <c r="E29" s="48">
        <f t="shared" ref="E29:L29" si="9">E4+E5-E28</f>
        <v>4455</v>
      </c>
      <c r="F29" s="48">
        <f t="shared" si="9"/>
        <v>11480</v>
      </c>
      <c r="G29" s="48">
        <f t="shared" si="9"/>
        <v>1090</v>
      </c>
      <c r="H29" s="48">
        <f t="shared" si="9"/>
        <v>18635</v>
      </c>
      <c r="I29" s="48">
        <f t="shared" si="9"/>
        <v>1100</v>
      </c>
      <c r="J29" s="48">
        <f t="shared" si="9"/>
        <v>414</v>
      </c>
      <c r="K29" s="48">
        <f t="shared" si="9"/>
        <v>444</v>
      </c>
      <c r="L29" s="48">
        <f t="shared" si="9"/>
        <v>0</v>
      </c>
      <c r="M29" s="102"/>
      <c r="N29" s="102"/>
      <c r="O29" s="102"/>
      <c r="P29" s="102"/>
      <c r="Q29" s="102"/>
      <c r="R29" s="102"/>
      <c r="S29" s="102"/>
      <c r="T29" s="102"/>
      <c r="U29" s="102"/>
      <c r="V29" s="10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1" priority="63" operator="equal">
      <formula>212030016606640</formula>
    </cfRule>
  </conditionalFormatting>
  <conditionalFormatting sqref="D29 E4:E6 E28:K29">
    <cfRule type="cellIs" dxfId="990" priority="61" operator="equal">
      <formula>$E$4</formula>
    </cfRule>
    <cfRule type="cellIs" dxfId="989" priority="62" operator="equal">
      <formula>2120</formula>
    </cfRule>
  </conditionalFormatting>
  <conditionalFormatting sqref="D29:E29 F4:F6 F28:F29">
    <cfRule type="cellIs" dxfId="988" priority="59" operator="equal">
      <formula>$F$4</formula>
    </cfRule>
    <cfRule type="cellIs" dxfId="987" priority="60" operator="equal">
      <formula>300</formula>
    </cfRule>
  </conditionalFormatting>
  <conditionalFormatting sqref="G4:G6 G28:G29">
    <cfRule type="cellIs" dxfId="986" priority="57" operator="equal">
      <formula>$G$4</formula>
    </cfRule>
    <cfRule type="cellIs" dxfId="985" priority="58" operator="equal">
      <formula>1660</formula>
    </cfRule>
  </conditionalFormatting>
  <conditionalFormatting sqref="H4:H6 H28:H29">
    <cfRule type="cellIs" dxfId="984" priority="55" operator="equal">
      <formula>$H$4</formula>
    </cfRule>
    <cfRule type="cellIs" dxfId="983" priority="56" operator="equal">
      <formula>6640</formula>
    </cfRule>
  </conditionalFormatting>
  <conditionalFormatting sqref="T6:T28 U28:V28">
    <cfRule type="cellIs" dxfId="982" priority="54" operator="lessThan">
      <formula>0</formula>
    </cfRule>
  </conditionalFormatting>
  <conditionalFormatting sqref="T7:T27">
    <cfRule type="cellIs" dxfId="981" priority="51" operator="lessThan">
      <formula>0</formula>
    </cfRule>
    <cfRule type="cellIs" dxfId="980" priority="52" operator="lessThan">
      <formula>0</formula>
    </cfRule>
    <cfRule type="cellIs" dxfId="979" priority="53" operator="lessThan">
      <formula>0</formula>
    </cfRule>
  </conditionalFormatting>
  <conditionalFormatting sqref="E4:E6 E28:K28">
    <cfRule type="cellIs" dxfId="978" priority="50" operator="equal">
      <formula>$E$4</formula>
    </cfRule>
  </conditionalFormatting>
  <conditionalFormatting sqref="D28:D29 D6 D4:M4">
    <cfRule type="cellIs" dxfId="977" priority="49" operator="equal">
      <formula>$D$4</formula>
    </cfRule>
  </conditionalFormatting>
  <conditionalFormatting sqref="I4:I6 I28:I29">
    <cfRule type="cellIs" dxfId="976" priority="48" operator="equal">
      <formula>$I$4</formula>
    </cfRule>
  </conditionalFormatting>
  <conditionalFormatting sqref="J4:J6 J28:J29">
    <cfRule type="cellIs" dxfId="975" priority="47" operator="equal">
      <formula>$J$4</formula>
    </cfRule>
  </conditionalFormatting>
  <conditionalFormatting sqref="K4:K6 K28:K29">
    <cfRule type="cellIs" dxfId="974" priority="46" operator="equal">
      <formula>$K$4</formula>
    </cfRule>
  </conditionalFormatting>
  <conditionalFormatting sqref="M4:M6">
    <cfRule type="cellIs" dxfId="973" priority="45" operator="equal">
      <formula>$L$4</formula>
    </cfRule>
  </conditionalFormatting>
  <conditionalFormatting sqref="T7:T28 U28:V28">
    <cfRule type="cellIs" dxfId="972" priority="42" operator="lessThan">
      <formula>0</formula>
    </cfRule>
    <cfRule type="cellIs" dxfId="971" priority="43" operator="lessThan">
      <formula>0</formula>
    </cfRule>
    <cfRule type="cellIs" dxfId="970" priority="44" operator="lessThan">
      <formula>0</formula>
    </cfRule>
  </conditionalFormatting>
  <conditionalFormatting sqref="D5:K5">
    <cfRule type="cellIs" dxfId="969" priority="41" operator="greaterThan">
      <formula>0</formula>
    </cfRule>
  </conditionalFormatting>
  <conditionalFormatting sqref="T6:T28 U28:V28">
    <cfRule type="cellIs" dxfId="968" priority="40" operator="lessThan">
      <formula>0</formula>
    </cfRule>
  </conditionalFormatting>
  <conditionalFormatting sqref="T7:T27">
    <cfRule type="cellIs" dxfId="967" priority="37" operator="lessThan">
      <formula>0</formula>
    </cfRule>
    <cfRule type="cellIs" dxfId="966" priority="38" operator="lessThan">
      <formula>0</formula>
    </cfRule>
    <cfRule type="cellIs" dxfId="965" priority="39" operator="lessThan">
      <formula>0</formula>
    </cfRule>
  </conditionalFormatting>
  <conditionalFormatting sqref="T7:T28 U28:V28">
    <cfRule type="cellIs" dxfId="964" priority="34" operator="lessThan">
      <formula>0</formula>
    </cfRule>
    <cfRule type="cellIs" dxfId="963" priority="35" operator="lessThan">
      <formula>0</formula>
    </cfRule>
    <cfRule type="cellIs" dxfId="962" priority="36" operator="lessThan">
      <formula>0</formula>
    </cfRule>
  </conditionalFormatting>
  <conditionalFormatting sqref="D5:K5">
    <cfRule type="cellIs" dxfId="961" priority="33" operator="greaterThan">
      <formula>0</formula>
    </cfRule>
  </conditionalFormatting>
  <conditionalFormatting sqref="L4 L6 L28:L29">
    <cfRule type="cellIs" dxfId="960" priority="32" operator="equal">
      <formula>$L$4</formula>
    </cfRule>
  </conditionalFormatting>
  <conditionalFormatting sqref="D7:S7">
    <cfRule type="cellIs" dxfId="959" priority="31" operator="greaterThan">
      <formula>0</formula>
    </cfRule>
  </conditionalFormatting>
  <conditionalFormatting sqref="D9:S9">
    <cfRule type="cellIs" dxfId="958" priority="30" operator="greaterThan">
      <formula>0</formula>
    </cfRule>
  </conditionalFormatting>
  <conditionalFormatting sqref="D11:S11">
    <cfRule type="cellIs" dxfId="957" priority="29" operator="greaterThan">
      <formula>0</formula>
    </cfRule>
  </conditionalFormatting>
  <conditionalFormatting sqref="D13:S13">
    <cfRule type="cellIs" dxfId="956" priority="28" operator="greaterThan">
      <formula>0</formula>
    </cfRule>
  </conditionalFormatting>
  <conditionalFormatting sqref="D15:S15">
    <cfRule type="cellIs" dxfId="955" priority="27" operator="greaterThan">
      <formula>0</formula>
    </cfRule>
  </conditionalFormatting>
  <conditionalFormatting sqref="D17:S17">
    <cfRule type="cellIs" dxfId="954" priority="26" operator="greaterThan">
      <formula>0</formula>
    </cfRule>
  </conditionalFormatting>
  <conditionalFormatting sqref="D19:S19">
    <cfRule type="cellIs" dxfId="953" priority="25" operator="greaterThan">
      <formula>0</formula>
    </cfRule>
  </conditionalFormatting>
  <conditionalFormatting sqref="D21:S21">
    <cfRule type="cellIs" dxfId="952" priority="24" operator="greaterThan">
      <formula>0</formula>
    </cfRule>
  </conditionalFormatting>
  <conditionalFormatting sqref="D23:S23">
    <cfRule type="cellIs" dxfId="951" priority="23" operator="greaterThan">
      <formula>0</formula>
    </cfRule>
  </conditionalFormatting>
  <conditionalFormatting sqref="D25:S25">
    <cfRule type="cellIs" dxfId="950" priority="22" operator="greaterThan">
      <formula>0</formula>
    </cfRule>
  </conditionalFormatting>
  <conditionalFormatting sqref="D27:S27">
    <cfRule type="cellIs" dxfId="949" priority="21" operator="greaterThan">
      <formula>0</formula>
    </cfRule>
  </conditionalFormatting>
  <conditionalFormatting sqref="U6">
    <cfRule type="cellIs" dxfId="948" priority="20" operator="lessThan">
      <formula>0</formula>
    </cfRule>
  </conditionalFormatting>
  <conditionalFormatting sqref="U6">
    <cfRule type="cellIs" dxfId="947" priority="19" operator="lessThan">
      <formula>0</formula>
    </cfRule>
  </conditionalFormatting>
  <conditionalFormatting sqref="V6">
    <cfRule type="cellIs" dxfId="946" priority="18" operator="lessThan">
      <formula>0</formula>
    </cfRule>
  </conditionalFormatting>
  <conditionalFormatting sqref="V6">
    <cfRule type="cellIs" dxfId="945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67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'10'!D29</f>
        <v>229669</v>
      </c>
      <c r="E4" s="2">
        <f>'10'!E29</f>
        <v>4455</v>
      </c>
      <c r="F4" s="2">
        <f>'10'!F29</f>
        <v>11480</v>
      </c>
      <c r="G4" s="2">
        <f>'10'!G29</f>
        <v>1090</v>
      </c>
      <c r="H4" s="2">
        <f>'10'!H29</f>
        <v>18635</v>
      </c>
      <c r="I4" s="2">
        <f>'10'!I29</f>
        <v>1100</v>
      </c>
      <c r="J4" s="2">
        <f>'10'!J29</f>
        <v>414</v>
      </c>
      <c r="K4" s="2">
        <f>'10'!K29</f>
        <v>444</v>
      </c>
      <c r="L4" s="2">
        <f>'10'!L29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15500</v>
      </c>
      <c r="E7" s="22"/>
      <c r="F7" s="22"/>
      <c r="G7" s="22"/>
      <c r="H7" s="22"/>
      <c r="I7" s="23">
        <v>10</v>
      </c>
      <c r="J7" s="23"/>
      <c r="K7" s="23">
        <v>10</v>
      </c>
      <c r="L7" s="23"/>
      <c r="M7" s="20">
        <f>D7+E7*20+F7*10+G7*9+H7*9</f>
        <v>15500</v>
      </c>
      <c r="N7" s="24">
        <f>D7+E7*20+F7*10+G7*9+H7*9+I7*191+J7*191+K7*182+L7*100</f>
        <v>19230</v>
      </c>
      <c r="O7" s="25">
        <f>M7*2.75%</f>
        <v>426.25</v>
      </c>
      <c r="P7" s="26">
        <v>3626</v>
      </c>
      <c r="Q7" s="26">
        <v>104</v>
      </c>
      <c r="R7" s="24">
        <f>M7-(M7*2.75%)+I7*191+J7*191+K7*182+L7*100-Q7</f>
        <v>18699.75</v>
      </c>
      <c r="S7" s="25">
        <f>M7*0.95%</f>
        <v>147.25</v>
      </c>
      <c r="T7" s="27">
        <f>S7-Q7</f>
        <v>43.25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7157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7157</v>
      </c>
      <c r="N8" s="24">
        <f t="shared" ref="N8:N27" si="1">D8+E8*20+F8*10+G8*9+H8*9+I8*191+J8*191+K8*182+L8*100</f>
        <v>7157</v>
      </c>
      <c r="O8" s="25">
        <f t="shared" ref="O8:O27" si="2">M8*2.75%</f>
        <v>196.8175</v>
      </c>
      <c r="P8" s="26">
        <v>-1300</v>
      </c>
      <c r="Q8" s="26">
        <v>80</v>
      </c>
      <c r="R8" s="24">
        <f t="shared" ref="R8:R27" si="3">M8-(M8*2.75%)+I8*191+J8*191+K8*182+L8*100-Q8</f>
        <v>6880.1824999999999</v>
      </c>
      <c r="S8" s="25">
        <f t="shared" ref="S8:S27" si="4">M8*0.95%</f>
        <v>67.991500000000002</v>
      </c>
      <c r="T8" s="27">
        <f t="shared" ref="T8:T27" si="5">S8-Q8</f>
        <v>-12.008499999999998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11809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11809</v>
      </c>
      <c r="N9" s="24">
        <f t="shared" si="1"/>
        <v>11809</v>
      </c>
      <c r="O9" s="25">
        <f t="shared" si="2"/>
        <v>324.7475</v>
      </c>
      <c r="P9" s="26">
        <v>7500</v>
      </c>
      <c r="Q9" s="26">
        <v>144</v>
      </c>
      <c r="R9" s="24">
        <f t="shared" si="3"/>
        <v>11340.252500000001</v>
      </c>
      <c r="S9" s="25">
        <f t="shared" si="4"/>
        <v>112.18549999999999</v>
      </c>
      <c r="T9" s="27">
        <f t="shared" si="5"/>
        <v>-31.81450000000001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3581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3581</v>
      </c>
      <c r="N10" s="24">
        <f t="shared" si="1"/>
        <v>3581</v>
      </c>
      <c r="O10" s="25">
        <f t="shared" si="2"/>
        <v>98.477500000000006</v>
      </c>
      <c r="P10" s="26">
        <v>2000</v>
      </c>
      <c r="Q10" s="26">
        <v>22</v>
      </c>
      <c r="R10" s="24">
        <f t="shared" si="3"/>
        <v>3460.5225</v>
      </c>
      <c r="S10" s="25">
        <f t="shared" si="4"/>
        <v>34.019500000000001</v>
      </c>
      <c r="T10" s="27">
        <f t="shared" si="5"/>
        <v>12.019500000000001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3917</v>
      </c>
      <c r="E11" s="30">
        <v>50</v>
      </c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5867</v>
      </c>
      <c r="N11" s="24">
        <f t="shared" si="1"/>
        <v>5867</v>
      </c>
      <c r="O11" s="25">
        <f t="shared" si="2"/>
        <v>161.3425</v>
      </c>
      <c r="P11" s="26"/>
      <c r="Q11" s="26">
        <v>40</v>
      </c>
      <c r="R11" s="24">
        <f t="shared" si="3"/>
        <v>5665.6575000000003</v>
      </c>
      <c r="S11" s="25">
        <f t="shared" si="4"/>
        <v>55.736499999999999</v>
      </c>
      <c r="T11" s="27">
        <f t="shared" si="5"/>
        <v>15.736499999999999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3507</v>
      </c>
      <c r="N12" s="24">
        <f t="shared" si="1"/>
        <v>3507</v>
      </c>
      <c r="O12" s="25">
        <f t="shared" si="2"/>
        <v>96.442499999999995</v>
      </c>
      <c r="P12" s="26"/>
      <c r="Q12" s="26">
        <v>30</v>
      </c>
      <c r="R12" s="24">
        <f t="shared" si="3"/>
        <v>3380.5574999999999</v>
      </c>
      <c r="S12" s="25">
        <f t="shared" si="4"/>
        <v>33.316499999999998</v>
      </c>
      <c r="T12" s="27">
        <f t="shared" si="5"/>
        <v>3.3164999999999978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3337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6037</v>
      </c>
      <c r="N13" s="24">
        <f t="shared" si="1"/>
        <v>6037</v>
      </c>
      <c r="O13" s="25">
        <f t="shared" si="2"/>
        <v>166.01750000000001</v>
      </c>
      <c r="P13" s="26">
        <v>1500</v>
      </c>
      <c r="Q13" s="26"/>
      <c r="R13" s="24">
        <f t="shared" si="3"/>
        <v>5870.9825000000001</v>
      </c>
      <c r="S13" s="25">
        <f t="shared" si="4"/>
        <v>57.351500000000001</v>
      </c>
      <c r="T13" s="27">
        <f t="shared" si="5"/>
        <v>57.351500000000001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6114</v>
      </c>
      <c r="E14" s="30"/>
      <c r="F14" s="30"/>
      <c r="G14" s="30">
        <v>100</v>
      </c>
      <c r="H14" s="30">
        <v>100</v>
      </c>
      <c r="I14" s="20"/>
      <c r="J14" s="20"/>
      <c r="K14" s="20">
        <v>5</v>
      </c>
      <c r="L14" s="20"/>
      <c r="M14" s="20">
        <f t="shared" si="0"/>
        <v>7914</v>
      </c>
      <c r="N14" s="24">
        <f t="shared" si="1"/>
        <v>8824</v>
      </c>
      <c r="O14" s="25">
        <f t="shared" si="2"/>
        <v>217.63499999999999</v>
      </c>
      <c r="P14" s="26"/>
      <c r="Q14" s="26">
        <v>116</v>
      </c>
      <c r="R14" s="24">
        <f t="shared" si="3"/>
        <v>8490.3649999999998</v>
      </c>
      <c r="S14" s="25">
        <f t="shared" si="4"/>
        <v>75.182999999999993</v>
      </c>
      <c r="T14" s="27">
        <f t="shared" si="5"/>
        <v>-40.817000000000007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14200</v>
      </c>
      <c r="E15" s="30">
        <v>40</v>
      </c>
      <c r="F15" s="30">
        <v>30</v>
      </c>
      <c r="G15" s="30"/>
      <c r="H15" s="30"/>
      <c r="I15" s="20">
        <v>2</v>
      </c>
      <c r="J15" s="20">
        <v>3</v>
      </c>
      <c r="K15" s="20"/>
      <c r="L15" s="20"/>
      <c r="M15" s="20">
        <f t="shared" si="0"/>
        <v>15300</v>
      </c>
      <c r="N15" s="24">
        <f t="shared" si="1"/>
        <v>16255</v>
      </c>
      <c r="O15" s="25">
        <f t="shared" si="2"/>
        <v>420.75</v>
      </c>
      <c r="P15" s="26"/>
      <c r="Q15" s="26">
        <v>160</v>
      </c>
      <c r="R15" s="24">
        <f t="shared" si="3"/>
        <v>15674.25</v>
      </c>
      <c r="S15" s="25">
        <f t="shared" si="4"/>
        <v>145.35</v>
      </c>
      <c r="T15" s="27">
        <f t="shared" si="5"/>
        <v>-14.650000000000006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8059</v>
      </c>
      <c r="E16" s="30"/>
      <c r="F16" s="30"/>
      <c r="G16" s="30"/>
      <c r="H16" s="30"/>
      <c r="I16" s="20">
        <v>24</v>
      </c>
      <c r="J16" s="20"/>
      <c r="K16" s="20"/>
      <c r="L16" s="20"/>
      <c r="M16" s="20">
        <f t="shared" si="0"/>
        <v>8059</v>
      </c>
      <c r="N16" s="24">
        <f t="shared" si="1"/>
        <v>12643</v>
      </c>
      <c r="O16" s="25">
        <f t="shared" si="2"/>
        <v>221.6225</v>
      </c>
      <c r="P16" s="26">
        <v>15580</v>
      </c>
      <c r="Q16" s="26">
        <v>108</v>
      </c>
      <c r="R16" s="24">
        <f t="shared" si="3"/>
        <v>12313.377499999999</v>
      </c>
      <c r="S16" s="25">
        <f t="shared" si="4"/>
        <v>76.560500000000005</v>
      </c>
      <c r="T16" s="27">
        <f t="shared" si="5"/>
        <v>-31.439499999999995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10000</v>
      </c>
      <c r="E17" s="30">
        <v>50</v>
      </c>
      <c r="F17" s="30"/>
      <c r="G17" s="30"/>
      <c r="H17" s="30"/>
      <c r="I17" s="20">
        <v>5</v>
      </c>
      <c r="J17" s="20"/>
      <c r="K17" s="20">
        <v>5</v>
      </c>
      <c r="L17" s="20"/>
      <c r="M17" s="20">
        <f t="shared" si="0"/>
        <v>11000</v>
      </c>
      <c r="N17" s="24">
        <f t="shared" si="1"/>
        <v>12865</v>
      </c>
      <c r="O17" s="25">
        <f t="shared" si="2"/>
        <v>302.5</v>
      </c>
      <c r="P17" s="26"/>
      <c r="Q17" s="26">
        <v>102</v>
      </c>
      <c r="R17" s="24">
        <f t="shared" si="3"/>
        <v>12460.5</v>
      </c>
      <c r="S17" s="25">
        <f t="shared" si="4"/>
        <v>104.5</v>
      </c>
      <c r="T17" s="27">
        <f t="shared" si="5"/>
        <v>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0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0</v>
      </c>
      <c r="N18" s="24">
        <f t="shared" si="1"/>
        <v>910</v>
      </c>
      <c r="O18" s="25">
        <f t="shared" si="2"/>
        <v>0</v>
      </c>
      <c r="P18" s="26"/>
      <c r="Q18" s="26"/>
      <c r="R18" s="24">
        <f t="shared" si="3"/>
        <v>910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5813</v>
      </c>
      <c r="E19" s="30"/>
      <c r="F19" s="30">
        <v>10</v>
      </c>
      <c r="G19" s="30"/>
      <c r="H19" s="30">
        <v>10</v>
      </c>
      <c r="I19" s="20">
        <v>10</v>
      </c>
      <c r="J19" s="20"/>
      <c r="K19" s="20"/>
      <c r="L19" s="20"/>
      <c r="M19" s="20">
        <f t="shared" si="0"/>
        <v>6003</v>
      </c>
      <c r="N19" s="24">
        <f t="shared" si="1"/>
        <v>7913</v>
      </c>
      <c r="O19" s="25">
        <f t="shared" si="2"/>
        <v>165.08250000000001</v>
      </c>
      <c r="P19" s="26">
        <v>39740</v>
      </c>
      <c r="Q19" s="26">
        <v>90</v>
      </c>
      <c r="R19" s="24">
        <f t="shared" si="3"/>
        <v>7657.9174999999996</v>
      </c>
      <c r="S19" s="25">
        <f t="shared" si="4"/>
        <v>57.028500000000001</v>
      </c>
      <c r="T19" s="27">
        <f t="shared" si="5"/>
        <v>-32.971499999999999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4117</v>
      </c>
      <c r="E20" s="30"/>
      <c r="F20" s="30"/>
      <c r="G20" s="30"/>
      <c r="H20" s="30"/>
      <c r="I20" s="20">
        <v>2</v>
      </c>
      <c r="J20" s="20"/>
      <c r="K20" s="20"/>
      <c r="L20" s="20"/>
      <c r="M20" s="20">
        <f t="shared" si="0"/>
        <v>4117</v>
      </c>
      <c r="N20" s="24">
        <f t="shared" si="1"/>
        <v>4499</v>
      </c>
      <c r="O20" s="25">
        <f t="shared" si="2"/>
        <v>113.2175</v>
      </c>
      <c r="P20" s="26"/>
      <c r="Q20" s="26">
        <v>120</v>
      </c>
      <c r="R20" s="24">
        <f t="shared" si="3"/>
        <v>4265.7824999999993</v>
      </c>
      <c r="S20" s="25">
        <f t="shared" si="4"/>
        <v>39.111499999999999</v>
      </c>
      <c r="T20" s="27">
        <f t="shared" si="5"/>
        <v>-80.888499999999993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4172</v>
      </c>
      <c r="E21" s="30"/>
      <c r="F21" s="30"/>
      <c r="G21" s="30"/>
      <c r="H21" s="30">
        <v>50</v>
      </c>
      <c r="I21" s="20">
        <v>6</v>
      </c>
      <c r="J21" s="20"/>
      <c r="K21" s="20"/>
      <c r="L21" s="20"/>
      <c r="M21" s="20">
        <f t="shared" si="0"/>
        <v>4622</v>
      </c>
      <c r="N21" s="24">
        <f t="shared" si="1"/>
        <v>5768</v>
      </c>
      <c r="O21" s="25">
        <f t="shared" si="2"/>
        <v>127.105</v>
      </c>
      <c r="P21" s="26">
        <v>1600</v>
      </c>
      <c r="Q21" s="26">
        <v>20</v>
      </c>
      <c r="R21" s="24">
        <f t="shared" si="3"/>
        <v>5620.8950000000004</v>
      </c>
      <c r="S21" s="25">
        <f t="shared" si="4"/>
        <v>43.908999999999999</v>
      </c>
      <c r="T21" s="27">
        <f t="shared" si="5"/>
        <v>23.908999999999999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11742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11742</v>
      </c>
      <c r="N22" s="24">
        <f t="shared" si="1"/>
        <v>11742</v>
      </c>
      <c r="O22" s="25">
        <f t="shared" si="2"/>
        <v>322.90500000000003</v>
      </c>
      <c r="P22" s="26"/>
      <c r="Q22" s="26">
        <v>100</v>
      </c>
      <c r="R22" s="24">
        <f t="shared" si="3"/>
        <v>11319.094999999999</v>
      </c>
      <c r="S22" s="25">
        <f t="shared" si="4"/>
        <v>111.54899999999999</v>
      </c>
      <c r="T22" s="27">
        <f t="shared" si="5"/>
        <v>11.548999999999992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4109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4109</v>
      </c>
      <c r="N23" s="24">
        <f t="shared" si="1"/>
        <v>4109</v>
      </c>
      <c r="O23" s="25">
        <f t="shared" si="2"/>
        <v>112.9975</v>
      </c>
      <c r="P23" s="26"/>
      <c r="Q23" s="26">
        <v>30</v>
      </c>
      <c r="R23" s="24">
        <f>M23-(M23*2.75%)+I23*191+J23*191+K23*182+L23*100-Q23</f>
        <v>3966.0025000000001</v>
      </c>
      <c r="S23" s="25">
        <f t="shared" si="4"/>
        <v>39.035499999999999</v>
      </c>
      <c r="T23" s="27">
        <f t="shared" si="5"/>
        <v>9.035499999999999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16000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16000</v>
      </c>
      <c r="N24" s="24">
        <f t="shared" si="1"/>
        <v>16955</v>
      </c>
      <c r="O24" s="25">
        <f t="shared" si="2"/>
        <v>440</v>
      </c>
      <c r="P24" s="26">
        <v>-2000</v>
      </c>
      <c r="Q24" s="26">
        <v>115</v>
      </c>
      <c r="R24" s="24">
        <f t="shared" si="3"/>
        <v>16400</v>
      </c>
      <c r="S24" s="25">
        <f t="shared" si="4"/>
        <v>152</v>
      </c>
      <c r="T24" s="27">
        <f t="shared" si="5"/>
        <v>37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7199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7199</v>
      </c>
      <c r="N25" s="24">
        <f t="shared" si="1"/>
        <v>8109</v>
      </c>
      <c r="O25" s="25">
        <f t="shared" si="2"/>
        <v>197.9725</v>
      </c>
      <c r="P25" s="26">
        <v>16500</v>
      </c>
      <c r="Q25" s="26">
        <v>82</v>
      </c>
      <c r="R25" s="24">
        <f t="shared" si="3"/>
        <v>7829.0275000000001</v>
      </c>
      <c r="S25" s="25">
        <f t="shared" si="4"/>
        <v>68.390500000000003</v>
      </c>
      <c r="T25" s="27">
        <f t="shared" si="5"/>
        <v>-13.609499999999997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7689</v>
      </c>
      <c r="E26" s="29">
        <v>40</v>
      </c>
      <c r="F26" s="30">
        <v>50</v>
      </c>
      <c r="G26" s="30"/>
      <c r="H26" s="30">
        <v>30</v>
      </c>
      <c r="I26" s="20">
        <v>5</v>
      </c>
      <c r="J26" s="20"/>
      <c r="K26" s="20"/>
      <c r="L26" s="20"/>
      <c r="M26" s="20">
        <f t="shared" si="0"/>
        <v>9259</v>
      </c>
      <c r="N26" s="24">
        <f t="shared" si="1"/>
        <v>10214</v>
      </c>
      <c r="O26" s="25">
        <f t="shared" si="2"/>
        <v>254.6225</v>
      </c>
      <c r="P26" s="26">
        <v>4000</v>
      </c>
      <c r="Q26" s="26">
        <v>80</v>
      </c>
      <c r="R26" s="24">
        <f t="shared" si="3"/>
        <v>9879.3775000000005</v>
      </c>
      <c r="S26" s="25">
        <f t="shared" si="4"/>
        <v>87.960499999999996</v>
      </c>
      <c r="T26" s="27">
        <f t="shared" si="5"/>
        <v>7.9604999999999961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15629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15629</v>
      </c>
      <c r="N27" s="40">
        <f t="shared" si="1"/>
        <v>15629</v>
      </c>
      <c r="O27" s="25">
        <f t="shared" si="2"/>
        <v>429.79750000000001</v>
      </c>
      <c r="P27" s="41">
        <v>40500</v>
      </c>
      <c r="Q27" s="41">
        <v>100</v>
      </c>
      <c r="R27" s="24">
        <f t="shared" si="3"/>
        <v>15099.202499999999</v>
      </c>
      <c r="S27" s="42">
        <f t="shared" si="4"/>
        <v>148.47549999999998</v>
      </c>
      <c r="T27" s="43">
        <f t="shared" si="5"/>
        <v>48.475499999999982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163651</v>
      </c>
      <c r="E28" s="45">
        <f t="shared" si="6"/>
        <v>180</v>
      </c>
      <c r="F28" s="45">
        <f t="shared" ref="F28:T28" si="7">SUM(F7:F27)</f>
        <v>140</v>
      </c>
      <c r="G28" s="45">
        <f t="shared" si="7"/>
        <v>100</v>
      </c>
      <c r="H28" s="45">
        <f t="shared" si="7"/>
        <v>540</v>
      </c>
      <c r="I28" s="45">
        <f t="shared" si="7"/>
        <v>69</v>
      </c>
      <c r="J28" s="45">
        <f t="shared" si="7"/>
        <v>3</v>
      </c>
      <c r="K28" s="45">
        <f t="shared" si="7"/>
        <v>30</v>
      </c>
      <c r="L28" s="45">
        <f t="shared" si="7"/>
        <v>0</v>
      </c>
      <c r="M28" s="45">
        <f t="shared" si="7"/>
        <v>174411</v>
      </c>
      <c r="N28" s="45">
        <f t="shared" si="7"/>
        <v>193623</v>
      </c>
      <c r="O28" s="46">
        <f t="shared" si="7"/>
        <v>4796.3024999999998</v>
      </c>
      <c r="P28" s="45">
        <f t="shared" si="7"/>
        <v>129246</v>
      </c>
      <c r="Q28" s="45">
        <f t="shared" si="7"/>
        <v>1643</v>
      </c>
      <c r="R28" s="45">
        <f t="shared" si="7"/>
        <v>187183.69750000001</v>
      </c>
      <c r="S28" s="45">
        <f t="shared" si="7"/>
        <v>1656.9044999999999</v>
      </c>
      <c r="T28" s="47">
        <f t="shared" si="7"/>
        <v>13.904499999999956</v>
      </c>
    </row>
    <row r="29" spans="1:20" ht="15.75" thickBot="1" x14ac:dyDescent="0.3">
      <c r="A29" s="86" t="s">
        <v>39</v>
      </c>
      <c r="B29" s="87"/>
      <c r="C29" s="88"/>
      <c r="D29" s="48">
        <f>D4+D5-D28</f>
        <v>585498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J29" sqref="J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68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'11'!D29</f>
        <v>585498</v>
      </c>
      <c r="E4" s="2">
        <f>'11'!E29</f>
        <v>4275</v>
      </c>
      <c r="F4" s="2">
        <f>'11'!F29</f>
        <v>11340</v>
      </c>
      <c r="G4" s="2">
        <f>'11'!G29</f>
        <v>990</v>
      </c>
      <c r="H4" s="2">
        <f>'11'!H29</f>
        <v>18095</v>
      </c>
      <c r="I4" s="2">
        <f>'11'!I29</f>
        <v>1031</v>
      </c>
      <c r="J4" s="2">
        <f>'11'!J29</f>
        <v>411</v>
      </c>
      <c r="K4" s="2">
        <f>'11'!K29</f>
        <v>414</v>
      </c>
      <c r="L4" s="2">
        <f>'11'!L29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11392</v>
      </c>
      <c r="E7" s="22"/>
      <c r="F7" s="22"/>
      <c r="G7" s="22"/>
      <c r="H7" s="22">
        <v>100</v>
      </c>
      <c r="I7" s="23">
        <v>5</v>
      </c>
      <c r="J7" s="23"/>
      <c r="K7" s="23"/>
      <c r="L7" s="23"/>
      <c r="M7" s="20">
        <f>D7+E7*20+F7*10+G7*9+H7*9</f>
        <v>12292</v>
      </c>
      <c r="N7" s="24">
        <f>D7+E7*20+F7*10+G7*9+H7*9+I7*191+J7*191+K7*182+L7*100</f>
        <v>13247</v>
      </c>
      <c r="O7" s="25">
        <f>M7*2.75%</f>
        <v>338.03000000000003</v>
      </c>
      <c r="P7" s="26"/>
      <c r="Q7" s="26">
        <v>115</v>
      </c>
      <c r="R7" s="24">
        <f>M7-(M7*2.75%)+I7*191+J7*191+K7*182+L7*100-Q7</f>
        <v>12793.97</v>
      </c>
      <c r="S7" s="25">
        <f>M7*0.95%</f>
        <v>116.774</v>
      </c>
      <c r="T7" s="27">
        <f>S7-Q7</f>
        <v>1.7740000000000009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5285</v>
      </c>
      <c r="E8" s="30"/>
      <c r="F8" s="30">
        <v>100</v>
      </c>
      <c r="G8" s="30"/>
      <c r="H8" s="30">
        <v>100</v>
      </c>
      <c r="I8" s="20">
        <v>4</v>
      </c>
      <c r="J8" s="20"/>
      <c r="K8" s="20">
        <v>10</v>
      </c>
      <c r="L8" s="20"/>
      <c r="M8" s="20">
        <f t="shared" ref="M8:M27" si="0">D8+E8*20+F8*10+G8*9+H8*9</f>
        <v>7185</v>
      </c>
      <c r="N8" s="24">
        <f t="shared" ref="N8:N27" si="1">D8+E8*20+F8*10+G8*9+H8*9+I8*191+J8*191+K8*182+L8*100</f>
        <v>9769</v>
      </c>
      <c r="O8" s="25">
        <f t="shared" ref="O8:O27" si="2">M8*2.75%</f>
        <v>197.58750000000001</v>
      </c>
      <c r="P8" s="26"/>
      <c r="Q8" s="26">
        <v>81</v>
      </c>
      <c r="R8" s="24">
        <f t="shared" ref="R8:R27" si="3">M8-(M8*2.75%)+I8*191+J8*191+K8*182+L8*100-Q8</f>
        <v>9490.4125000000004</v>
      </c>
      <c r="S8" s="25">
        <f t="shared" ref="S8:S27" si="4">M8*0.95%</f>
        <v>68.257499999999993</v>
      </c>
      <c r="T8" s="27">
        <f t="shared" ref="T8:T27" si="5">S8-Q8</f>
        <v>-12.742500000000007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16832</v>
      </c>
      <c r="E9" s="30">
        <v>30</v>
      </c>
      <c r="F9" s="30">
        <v>40</v>
      </c>
      <c r="G9" s="30"/>
      <c r="H9" s="30">
        <v>190</v>
      </c>
      <c r="I9" s="20">
        <v>7</v>
      </c>
      <c r="J9" s="20">
        <v>1</v>
      </c>
      <c r="K9" s="20"/>
      <c r="L9" s="20"/>
      <c r="M9" s="20">
        <f t="shared" si="0"/>
        <v>19542</v>
      </c>
      <c r="N9" s="24">
        <f t="shared" si="1"/>
        <v>21070</v>
      </c>
      <c r="O9" s="25">
        <f t="shared" si="2"/>
        <v>537.40499999999997</v>
      </c>
      <c r="P9" s="26">
        <v>3500</v>
      </c>
      <c r="Q9" s="26">
        <v>152</v>
      </c>
      <c r="R9" s="24">
        <f t="shared" si="3"/>
        <v>20380.595000000001</v>
      </c>
      <c r="S9" s="25">
        <f t="shared" si="4"/>
        <v>185.649</v>
      </c>
      <c r="T9" s="27">
        <f t="shared" si="5"/>
        <v>33.649000000000001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4323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4323</v>
      </c>
      <c r="N10" s="24">
        <f t="shared" si="1"/>
        <v>5278</v>
      </c>
      <c r="O10" s="25">
        <f t="shared" si="2"/>
        <v>118.88250000000001</v>
      </c>
      <c r="P10" s="26"/>
      <c r="Q10" s="26">
        <v>29</v>
      </c>
      <c r="R10" s="24">
        <f t="shared" si="3"/>
        <v>5130.1175000000003</v>
      </c>
      <c r="S10" s="25">
        <f t="shared" si="4"/>
        <v>41.0685</v>
      </c>
      <c r="T10" s="27">
        <f t="shared" si="5"/>
        <v>12.0685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3633</v>
      </c>
      <c r="E11" s="30"/>
      <c r="F11" s="30"/>
      <c r="G11" s="32"/>
      <c r="H11" s="30"/>
      <c r="I11" s="20">
        <v>6</v>
      </c>
      <c r="J11" s="20"/>
      <c r="K11" s="20">
        <v>4</v>
      </c>
      <c r="L11" s="20"/>
      <c r="M11" s="20">
        <f t="shared" si="0"/>
        <v>3633</v>
      </c>
      <c r="N11" s="24">
        <f t="shared" si="1"/>
        <v>5507</v>
      </c>
      <c r="O11" s="25">
        <f t="shared" si="2"/>
        <v>99.907499999999999</v>
      </c>
      <c r="P11" s="26"/>
      <c r="Q11" s="26">
        <v>27</v>
      </c>
      <c r="R11" s="24">
        <f t="shared" si="3"/>
        <v>5380.0925000000007</v>
      </c>
      <c r="S11" s="25">
        <f t="shared" si="4"/>
        <v>34.513500000000001</v>
      </c>
      <c r="T11" s="27">
        <f t="shared" si="5"/>
        <v>7.5135000000000005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4636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4636</v>
      </c>
      <c r="N12" s="24">
        <f t="shared" si="1"/>
        <v>5546</v>
      </c>
      <c r="O12" s="25">
        <f t="shared" si="2"/>
        <v>127.49</v>
      </c>
      <c r="P12" s="26"/>
      <c r="Q12" s="26">
        <v>28</v>
      </c>
      <c r="R12" s="24">
        <f t="shared" si="3"/>
        <v>5390.51</v>
      </c>
      <c r="S12" s="25">
        <f t="shared" si="4"/>
        <v>44.042000000000002</v>
      </c>
      <c r="T12" s="27">
        <f t="shared" si="5"/>
        <v>16.042000000000002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3300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3300</v>
      </c>
      <c r="N13" s="24">
        <f t="shared" si="1"/>
        <v>3300</v>
      </c>
      <c r="O13" s="25">
        <f t="shared" si="2"/>
        <v>90.75</v>
      </c>
      <c r="P13" s="26">
        <v>500</v>
      </c>
      <c r="Q13" s="26"/>
      <c r="R13" s="24">
        <f t="shared" si="3"/>
        <v>3209.25</v>
      </c>
      <c r="S13" s="25">
        <f t="shared" si="4"/>
        <v>31.349999999999998</v>
      </c>
      <c r="T13" s="27">
        <f t="shared" si="5"/>
        <v>31.349999999999998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8110</v>
      </c>
      <c r="E14" s="30"/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9110</v>
      </c>
      <c r="N14" s="24">
        <f t="shared" si="1"/>
        <v>9110</v>
      </c>
      <c r="O14" s="25">
        <f t="shared" si="2"/>
        <v>250.52500000000001</v>
      </c>
      <c r="P14" s="26"/>
      <c r="Q14" s="26">
        <v>130</v>
      </c>
      <c r="R14" s="24">
        <f t="shared" si="3"/>
        <v>8729.4750000000004</v>
      </c>
      <c r="S14" s="25">
        <f t="shared" si="4"/>
        <v>86.545000000000002</v>
      </c>
      <c r="T14" s="27">
        <f t="shared" si="5"/>
        <v>-43.454999999999998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14020</v>
      </c>
      <c r="E15" s="30"/>
      <c r="F15" s="30">
        <v>30</v>
      </c>
      <c r="G15" s="30"/>
      <c r="H15" s="30">
        <v>20</v>
      </c>
      <c r="I15" s="20"/>
      <c r="J15" s="20">
        <v>6</v>
      </c>
      <c r="K15" s="20"/>
      <c r="L15" s="20"/>
      <c r="M15" s="20">
        <f t="shared" si="0"/>
        <v>14500</v>
      </c>
      <c r="N15" s="24">
        <f t="shared" si="1"/>
        <v>15646</v>
      </c>
      <c r="O15" s="25">
        <f t="shared" si="2"/>
        <v>398.75</v>
      </c>
      <c r="P15" s="26">
        <v>41773</v>
      </c>
      <c r="Q15" s="26">
        <v>127</v>
      </c>
      <c r="R15" s="24">
        <f t="shared" si="3"/>
        <v>15120.25</v>
      </c>
      <c r="S15" s="25">
        <f t="shared" si="4"/>
        <v>137.75</v>
      </c>
      <c r="T15" s="27">
        <f t="shared" si="5"/>
        <v>10.75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9338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9338</v>
      </c>
      <c r="N16" s="24">
        <f t="shared" si="1"/>
        <v>9338</v>
      </c>
      <c r="O16" s="25">
        <f t="shared" si="2"/>
        <v>256.79500000000002</v>
      </c>
      <c r="P16" s="26">
        <v>8000</v>
      </c>
      <c r="Q16" s="26">
        <v>109</v>
      </c>
      <c r="R16" s="24">
        <f t="shared" si="3"/>
        <v>8972.2049999999999</v>
      </c>
      <c r="S16" s="25">
        <f t="shared" si="4"/>
        <v>88.710999999999999</v>
      </c>
      <c r="T16" s="27">
        <f t="shared" si="5"/>
        <v>-20.289000000000001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5724</v>
      </c>
      <c r="E17" s="30"/>
      <c r="F17" s="30"/>
      <c r="G17" s="30"/>
      <c r="H17" s="30">
        <v>80</v>
      </c>
      <c r="I17" s="20">
        <v>3</v>
      </c>
      <c r="J17" s="20"/>
      <c r="K17" s="20"/>
      <c r="L17" s="20"/>
      <c r="M17" s="20">
        <f t="shared" si="0"/>
        <v>6444</v>
      </c>
      <c r="N17" s="24">
        <f t="shared" si="1"/>
        <v>7017</v>
      </c>
      <c r="O17" s="25">
        <f t="shared" si="2"/>
        <v>177.21</v>
      </c>
      <c r="P17" s="26"/>
      <c r="Q17" s="26">
        <v>50</v>
      </c>
      <c r="R17" s="24">
        <f t="shared" si="3"/>
        <v>6789.79</v>
      </c>
      <c r="S17" s="25">
        <f t="shared" si="4"/>
        <v>61.217999999999996</v>
      </c>
      <c r="T17" s="27">
        <f t="shared" si="5"/>
        <v>11.217999999999996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7096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7096</v>
      </c>
      <c r="N18" s="24">
        <f t="shared" si="1"/>
        <v>7096</v>
      </c>
      <c r="O18" s="25">
        <f t="shared" si="2"/>
        <v>195.14000000000001</v>
      </c>
      <c r="P18" s="26"/>
      <c r="Q18" s="26">
        <v>100</v>
      </c>
      <c r="R18" s="24">
        <f t="shared" si="3"/>
        <v>6800.86</v>
      </c>
      <c r="S18" s="25">
        <f t="shared" si="4"/>
        <v>67.411999999999992</v>
      </c>
      <c r="T18" s="27">
        <f t="shared" si="5"/>
        <v>-32.588000000000008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11290</v>
      </c>
      <c r="E19" s="30">
        <v>10</v>
      </c>
      <c r="F19" s="30">
        <v>10</v>
      </c>
      <c r="G19" s="30"/>
      <c r="H19" s="30">
        <v>10</v>
      </c>
      <c r="I19" s="20">
        <v>5</v>
      </c>
      <c r="J19" s="20"/>
      <c r="K19" s="20"/>
      <c r="L19" s="20"/>
      <c r="M19" s="20">
        <f t="shared" si="0"/>
        <v>11680</v>
      </c>
      <c r="N19" s="24">
        <f t="shared" si="1"/>
        <v>12635</v>
      </c>
      <c r="O19" s="25">
        <f t="shared" si="2"/>
        <v>321.2</v>
      </c>
      <c r="P19" s="26"/>
      <c r="Q19" s="26">
        <v>100</v>
      </c>
      <c r="R19" s="24">
        <f t="shared" si="3"/>
        <v>12213.8</v>
      </c>
      <c r="S19" s="25">
        <f t="shared" si="4"/>
        <v>110.96</v>
      </c>
      <c r="T19" s="27">
        <f t="shared" si="5"/>
        <v>10.959999999999994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5655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5655</v>
      </c>
      <c r="N20" s="24">
        <f t="shared" si="1"/>
        <v>5655</v>
      </c>
      <c r="O20" s="25">
        <f t="shared" si="2"/>
        <v>155.51249999999999</v>
      </c>
      <c r="P20" s="26">
        <v>1500</v>
      </c>
      <c r="Q20" s="26">
        <v>120</v>
      </c>
      <c r="R20" s="24">
        <f t="shared" si="3"/>
        <v>5379.4875000000002</v>
      </c>
      <c r="S20" s="25">
        <f t="shared" si="4"/>
        <v>53.722499999999997</v>
      </c>
      <c r="T20" s="27">
        <f t="shared" si="5"/>
        <v>-66.277500000000003</v>
      </c>
      <c r="U20" t="s">
        <v>69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6584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6584</v>
      </c>
      <c r="N21" s="24">
        <f t="shared" si="1"/>
        <v>7348</v>
      </c>
      <c r="O21" s="25">
        <f t="shared" si="2"/>
        <v>181.06</v>
      </c>
      <c r="P21" s="26"/>
      <c r="Q21" s="26">
        <v>22</v>
      </c>
      <c r="R21" s="24">
        <f t="shared" si="3"/>
        <v>7144.94</v>
      </c>
      <c r="S21" s="25">
        <f t="shared" si="4"/>
        <v>62.548000000000002</v>
      </c>
      <c r="T21" s="27">
        <f t="shared" si="5"/>
        <v>40.548000000000002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19591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20041</v>
      </c>
      <c r="N22" s="24">
        <f t="shared" si="1"/>
        <v>20041</v>
      </c>
      <c r="O22" s="25">
        <f t="shared" si="2"/>
        <v>551.12750000000005</v>
      </c>
      <c r="P22" s="26">
        <v>2000</v>
      </c>
      <c r="Q22" s="26">
        <v>150</v>
      </c>
      <c r="R22" s="24">
        <f t="shared" si="3"/>
        <v>19339.872500000001</v>
      </c>
      <c r="S22" s="25">
        <f t="shared" si="4"/>
        <v>190.3895</v>
      </c>
      <c r="T22" s="27">
        <f t="shared" si="5"/>
        <v>40.389499999999998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5020</v>
      </c>
      <c r="N23" s="24">
        <f t="shared" si="1"/>
        <v>5020</v>
      </c>
      <c r="O23" s="25">
        <f t="shared" si="2"/>
        <v>138.05000000000001</v>
      </c>
      <c r="P23" s="26"/>
      <c r="Q23" s="26">
        <v>50</v>
      </c>
      <c r="R23" s="24">
        <f t="shared" si="3"/>
        <v>4831.95</v>
      </c>
      <c r="S23" s="25">
        <f t="shared" si="4"/>
        <v>47.69</v>
      </c>
      <c r="T23" s="27">
        <f t="shared" si="5"/>
        <v>-2.3100000000000023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18627</v>
      </c>
      <c r="E24" s="30">
        <v>30</v>
      </c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19227</v>
      </c>
      <c r="N24" s="24">
        <f t="shared" si="1"/>
        <v>20182</v>
      </c>
      <c r="O24" s="25">
        <f t="shared" si="2"/>
        <v>528.74249999999995</v>
      </c>
      <c r="P24" s="26">
        <v>-1000</v>
      </c>
      <c r="Q24" s="26">
        <v>124</v>
      </c>
      <c r="R24" s="24">
        <f t="shared" si="3"/>
        <v>19529.2575</v>
      </c>
      <c r="S24" s="25">
        <f t="shared" si="4"/>
        <v>182.65649999999999</v>
      </c>
      <c r="T24" s="27">
        <f t="shared" si="5"/>
        <v>58.656499999999994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/>
      <c r="J25" s="20">
        <v>5</v>
      </c>
      <c r="K25" s="20"/>
      <c r="L25" s="20"/>
      <c r="M25" s="20">
        <f t="shared" si="0"/>
        <v>6377</v>
      </c>
      <c r="N25" s="24">
        <f t="shared" si="1"/>
        <v>7332</v>
      </c>
      <c r="O25" s="25">
        <f t="shared" si="2"/>
        <v>175.36750000000001</v>
      </c>
      <c r="P25" s="26">
        <v>7900</v>
      </c>
      <c r="Q25" s="26">
        <v>87</v>
      </c>
      <c r="R25" s="24">
        <f t="shared" si="3"/>
        <v>7069.6324999999997</v>
      </c>
      <c r="S25" s="25">
        <f t="shared" si="4"/>
        <v>60.581499999999998</v>
      </c>
      <c r="T25" s="27">
        <f t="shared" si="5"/>
        <v>-26.418500000000002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6476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6476</v>
      </c>
      <c r="N26" s="24">
        <f t="shared" si="1"/>
        <v>6476</v>
      </c>
      <c r="O26" s="25">
        <f t="shared" si="2"/>
        <v>178.09</v>
      </c>
      <c r="P26" s="26">
        <v>4500</v>
      </c>
      <c r="Q26" s="26">
        <v>87</v>
      </c>
      <c r="R26" s="24">
        <f t="shared" si="3"/>
        <v>6210.91</v>
      </c>
      <c r="S26" s="25">
        <f t="shared" si="4"/>
        <v>61.521999999999998</v>
      </c>
      <c r="T26" s="27">
        <f t="shared" si="5"/>
        <v>-25.478000000000002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10182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10182</v>
      </c>
      <c r="N27" s="40">
        <f t="shared" si="1"/>
        <v>14002</v>
      </c>
      <c r="O27" s="25">
        <f t="shared" si="2"/>
        <v>280.005</v>
      </c>
      <c r="P27" s="41"/>
      <c r="Q27" s="41">
        <v>100</v>
      </c>
      <c r="R27" s="24">
        <f t="shared" si="3"/>
        <v>13621.995000000001</v>
      </c>
      <c r="S27" s="42">
        <f t="shared" si="4"/>
        <v>96.728999999999999</v>
      </c>
      <c r="T27" s="43">
        <f t="shared" si="5"/>
        <v>-3.2710000000000008</v>
      </c>
    </row>
    <row r="28" spans="1:21" ht="16.5" thickBot="1" x14ac:dyDescent="0.3">
      <c r="A28" s="83" t="s">
        <v>38</v>
      </c>
      <c r="B28" s="84"/>
      <c r="C28" s="85"/>
      <c r="D28" s="44">
        <f t="shared" ref="D28:E28" si="6">SUM(D7:D27)</f>
        <v>183491</v>
      </c>
      <c r="E28" s="45">
        <f t="shared" si="6"/>
        <v>70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550</v>
      </c>
      <c r="I28" s="45">
        <f t="shared" si="7"/>
        <v>64</v>
      </c>
      <c r="J28" s="45">
        <f t="shared" si="7"/>
        <v>12</v>
      </c>
      <c r="K28" s="45">
        <f t="shared" si="7"/>
        <v>19</v>
      </c>
      <c r="L28" s="45">
        <f t="shared" si="7"/>
        <v>0</v>
      </c>
      <c r="M28" s="45">
        <f t="shared" si="7"/>
        <v>192641</v>
      </c>
      <c r="N28" s="45">
        <f t="shared" si="7"/>
        <v>210615</v>
      </c>
      <c r="O28" s="46">
        <f t="shared" si="7"/>
        <v>5297.6275000000005</v>
      </c>
      <c r="P28" s="45">
        <f t="shared" si="7"/>
        <v>68673</v>
      </c>
      <c r="Q28" s="45">
        <f t="shared" si="7"/>
        <v>1788</v>
      </c>
      <c r="R28" s="45">
        <f t="shared" si="7"/>
        <v>203529.37250000003</v>
      </c>
      <c r="S28" s="45">
        <f t="shared" si="7"/>
        <v>1830.0895000000003</v>
      </c>
      <c r="T28" s="47">
        <f t="shared" si="7"/>
        <v>42.08949999999998</v>
      </c>
    </row>
    <row r="29" spans="1:21" ht="15.75" thickBot="1" x14ac:dyDescent="0.3">
      <c r="A29" s="86" t="s">
        <v>39</v>
      </c>
      <c r="B29" s="87"/>
      <c r="C29" s="88"/>
      <c r="D29" s="48">
        <f>D4+D5-D28</f>
        <v>713695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17545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'12'!D29</f>
        <v>713695</v>
      </c>
      <c r="E4" s="2">
        <f>'12'!E29</f>
        <v>4205</v>
      </c>
      <c r="F4" s="2">
        <f>'12'!F29</f>
        <v>11060</v>
      </c>
      <c r="G4" s="2">
        <f>'12'!G29</f>
        <v>990</v>
      </c>
      <c r="H4" s="2">
        <f>'12'!H29</f>
        <v>17545</v>
      </c>
      <c r="I4" s="2">
        <f>'12'!I29</f>
        <v>967</v>
      </c>
      <c r="J4" s="2">
        <f>'12'!J29</f>
        <v>399</v>
      </c>
      <c r="K4" s="2">
        <f>'12'!K29</f>
        <v>395</v>
      </c>
      <c r="L4" s="2">
        <f>'12'!L29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3084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3084</v>
      </c>
      <c r="N28" s="45">
        <f t="shared" si="7"/>
        <v>3084</v>
      </c>
      <c r="O28" s="46">
        <f t="shared" si="7"/>
        <v>84.81</v>
      </c>
      <c r="P28" s="45">
        <f t="shared" si="7"/>
        <v>0</v>
      </c>
      <c r="Q28" s="45">
        <f t="shared" si="7"/>
        <v>0</v>
      </c>
      <c r="R28" s="45">
        <f t="shared" si="7"/>
        <v>2999.19</v>
      </c>
      <c r="S28" s="45">
        <f t="shared" si="7"/>
        <v>29.298000000000002</v>
      </c>
      <c r="T28" s="47">
        <f t="shared" si="7"/>
        <v>29.298000000000002</v>
      </c>
    </row>
    <row r="29" spans="1:20" ht="15.75" thickBot="1" x14ac:dyDescent="0.3">
      <c r="A29" s="86" t="s">
        <v>39</v>
      </c>
      <c r="B29" s="87"/>
      <c r="C29" s="88"/>
      <c r="D29" s="48">
        <f>D4+D5-D28</f>
        <v>710611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17545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4" sqref="I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'13'!D29</f>
        <v>710611</v>
      </c>
      <c r="E4" s="2">
        <f>'13'!E29</f>
        <v>4205</v>
      </c>
      <c r="F4" s="2">
        <f>'13'!F29</f>
        <v>11060</v>
      </c>
      <c r="G4" s="2">
        <f>'13'!G29</f>
        <v>990</v>
      </c>
      <c r="H4" s="2">
        <f>'13'!H29</f>
        <v>17545</v>
      </c>
      <c r="I4" s="2">
        <f>'13'!I29</f>
        <v>967</v>
      </c>
      <c r="J4" s="2">
        <f>'13'!J29</f>
        <v>399</v>
      </c>
      <c r="K4" s="2">
        <f>'13'!K29</f>
        <v>395</v>
      </c>
      <c r="L4" s="2">
        <f>'13'!L29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9000</v>
      </c>
      <c r="E7" s="22"/>
      <c r="F7" s="22">
        <v>40</v>
      </c>
      <c r="G7" s="22">
        <v>20</v>
      </c>
      <c r="H7" s="22">
        <v>100</v>
      </c>
      <c r="I7" s="23"/>
      <c r="J7" s="23"/>
      <c r="K7" s="23">
        <v>1</v>
      </c>
      <c r="L7" s="23"/>
      <c r="M7" s="20">
        <f>D7+E7*20+F7*10+G7*9+H7*9</f>
        <v>10480</v>
      </c>
      <c r="N7" s="24">
        <f>D7+E7*20+F7*10+G7*9+H7*9+I7*191+J7*191+K7*182+L7*100</f>
        <v>10662</v>
      </c>
      <c r="O7" s="25">
        <f>M7*2.75%</f>
        <v>288.2</v>
      </c>
      <c r="P7" s="26"/>
      <c r="Q7" s="26">
        <v>99</v>
      </c>
      <c r="R7" s="24">
        <f>M7-(M7*2.75%)+I7*191+J7*191+K7*182+L7*100-Q7</f>
        <v>10274.799999999999</v>
      </c>
      <c r="S7" s="25">
        <f>M7*0.95%</f>
        <v>99.56</v>
      </c>
      <c r="T7" s="27">
        <f>S7-Q7</f>
        <v>0.56000000000000227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5771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5771</v>
      </c>
      <c r="N8" s="24">
        <f t="shared" ref="N8:N27" si="1">D8+E8*20+F8*10+G8*9+H8*9+I8*191+J8*191+K8*182+L8*100</f>
        <v>5771</v>
      </c>
      <c r="O8" s="25">
        <f t="shared" ref="O8:O27" si="2">M8*2.75%</f>
        <v>158.70250000000001</v>
      </c>
      <c r="P8" s="26">
        <v>1100</v>
      </c>
      <c r="Q8" s="26">
        <v>80</v>
      </c>
      <c r="R8" s="24">
        <f t="shared" ref="R8:R27" si="3">M8-(M8*2.75%)+I8*191+J8*191+K8*182+L8*100-Q8</f>
        <v>5532.2974999999997</v>
      </c>
      <c r="S8" s="25">
        <f t="shared" ref="S8:S27" si="4">M8*0.95%</f>
        <v>54.8245</v>
      </c>
      <c r="T8" s="27">
        <f t="shared" ref="T8:T27" si="5">S8-Q8</f>
        <v>-25.1755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14192</v>
      </c>
      <c r="E9" s="30"/>
      <c r="F9" s="30"/>
      <c r="G9" s="30"/>
      <c r="H9" s="30">
        <v>250</v>
      </c>
      <c r="I9" s="20"/>
      <c r="J9" s="20">
        <v>2</v>
      </c>
      <c r="K9" s="20">
        <v>5</v>
      </c>
      <c r="L9" s="20"/>
      <c r="M9" s="20">
        <f t="shared" si="0"/>
        <v>16442</v>
      </c>
      <c r="N9" s="24">
        <f t="shared" si="1"/>
        <v>17734</v>
      </c>
      <c r="O9" s="25">
        <f t="shared" si="2"/>
        <v>452.15500000000003</v>
      </c>
      <c r="P9" s="26">
        <v>8500</v>
      </c>
      <c r="Q9" s="26">
        <v>142</v>
      </c>
      <c r="R9" s="24">
        <f t="shared" si="3"/>
        <v>17139.845000000001</v>
      </c>
      <c r="S9" s="25">
        <f t="shared" si="4"/>
        <v>156.19899999999998</v>
      </c>
      <c r="T9" s="27">
        <f t="shared" si="5"/>
        <v>14.198999999999984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4355</v>
      </c>
      <c r="E10" s="30">
        <v>50</v>
      </c>
      <c r="F10" s="30">
        <v>20</v>
      </c>
      <c r="G10" s="30"/>
      <c r="H10" s="30"/>
      <c r="I10" s="20">
        <v>3</v>
      </c>
      <c r="J10" s="20">
        <v>2</v>
      </c>
      <c r="K10" s="20"/>
      <c r="L10" s="20"/>
      <c r="M10" s="20">
        <f t="shared" si="0"/>
        <v>5555</v>
      </c>
      <c r="N10" s="24">
        <f t="shared" si="1"/>
        <v>6510</v>
      </c>
      <c r="O10" s="25">
        <f t="shared" si="2"/>
        <v>152.76249999999999</v>
      </c>
      <c r="P10" s="26"/>
      <c r="Q10" s="26">
        <v>27</v>
      </c>
      <c r="R10" s="24">
        <f t="shared" si="3"/>
        <v>6330.2375000000002</v>
      </c>
      <c r="S10" s="25">
        <f t="shared" si="4"/>
        <v>52.772500000000001</v>
      </c>
      <c r="T10" s="27">
        <f t="shared" si="5"/>
        <v>25.772500000000001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50</v>
      </c>
      <c r="R11" s="24">
        <f t="shared" si="3"/>
        <v>5250.125</v>
      </c>
      <c r="S11" s="25">
        <f t="shared" si="4"/>
        <v>51.774999999999999</v>
      </c>
      <c r="T11" s="27">
        <f t="shared" si="5"/>
        <v>1.7749999999999986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3904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3904</v>
      </c>
      <c r="N12" s="24">
        <f t="shared" si="1"/>
        <v>3904</v>
      </c>
      <c r="O12" s="25">
        <f t="shared" si="2"/>
        <v>107.36</v>
      </c>
      <c r="P12" s="26"/>
      <c r="Q12" s="26">
        <v>26</v>
      </c>
      <c r="R12" s="24">
        <f t="shared" si="3"/>
        <v>3770.64</v>
      </c>
      <c r="S12" s="25">
        <f t="shared" si="4"/>
        <v>37.088000000000001</v>
      </c>
      <c r="T12" s="27">
        <f t="shared" si="5"/>
        <v>11.088000000000001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5722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5722</v>
      </c>
      <c r="N13" s="24">
        <f t="shared" si="1"/>
        <v>5722</v>
      </c>
      <c r="O13" s="25">
        <f t="shared" si="2"/>
        <v>157.35499999999999</v>
      </c>
      <c r="P13" s="26"/>
      <c r="Q13" s="26"/>
      <c r="R13" s="24">
        <f t="shared" si="3"/>
        <v>5564.6450000000004</v>
      </c>
      <c r="S13" s="25">
        <f t="shared" si="4"/>
        <v>54.359000000000002</v>
      </c>
      <c r="T13" s="27">
        <f t="shared" si="5"/>
        <v>54.359000000000002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14317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15217</v>
      </c>
      <c r="N14" s="24">
        <f t="shared" si="1"/>
        <v>17037</v>
      </c>
      <c r="O14" s="25">
        <f t="shared" si="2"/>
        <v>418.46750000000003</v>
      </c>
      <c r="P14" s="26"/>
      <c r="Q14" s="26">
        <v>129</v>
      </c>
      <c r="R14" s="24">
        <f t="shared" si="3"/>
        <v>16489.532500000001</v>
      </c>
      <c r="S14" s="25">
        <f t="shared" si="4"/>
        <v>144.5615</v>
      </c>
      <c r="T14" s="27">
        <f t="shared" si="5"/>
        <v>15.561499999999995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14831</v>
      </c>
      <c r="E15" s="30">
        <v>20</v>
      </c>
      <c r="F15" s="30"/>
      <c r="G15" s="30"/>
      <c r="H15" s="30">
        <v>10</v>
      </c>
      <c r="I15" s="20">
        <v>2</v>
      </c>
      <c r="J15" s="20"/>
      <c r="K15" s="20">
        <v>2</v>
      </c>
      <c r="L15" s="20"/>
      <c r="M15" s="20">
        <f t="shared" si="0"/>
        <v>15321</v>
      </c>
      <c r="N15" s="24">
        <f t="shared" si="1"/>
        <v>16067</v>
      </c>
      <c r="O15" s="25">
        <f t="shared" si="2"/>
        <v>421.32749999999999</v>
      </c>
      <c r="P15" s="26"/>
      <c r="Q15" s="26">
        <v>136</v>
      </c>
      <c r="R15" s="24">
        <f t="shared" si="3"/>
        <v>15509.672500000001</v>
      </c>
      <c r="S15" s="25">
        <f t="shared" si="4"/>
        <v>145.54949999999999</v>
      </c>
      <c r="T15" s="27">
        <f t="shared" si="5"/>
        <v>9.5494999999999948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12156</v>
      </c>
      <c r="E16" s="30">
        <v>100</v>
      </c>
      <c r="F16" s="30">
        <v>100</v>
      </c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15156</v>
      </c>
      <c r="N16" s="24">
        <f t="shared" si="1"/>
        <v>17021</v>
      </c>
      <c r="O16" s="25">
        <f t="shared" si="2"/>
        <v>416.79</v>
      </c>
      <c r="P16" s="26">
        <v>-2000</v>
      </c>
      <c r="Q16" s="26">
        <v>254</v>
      </c>
      <c r="R16" s="24">
        <f t="shared" si="3"/>
        <v>16350.21</v>
      </c>
      <c r="S16" s="25">
        <f t="shared" si="4"/>
        <v>143.982</v>
      </c>
      <c r="T16" s="27">
        <f t="shared" si="5"/>
        <v>-110.018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1432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1432</v>
      </c>
      <c r="N17" s="24">
        <f t="shared" si="1"/>
        <v>1432</v>
      </c>
      <c r="O17" s="25">
        <f t="shared" si="2"/>
        <v>39.380000000000003</v>
      </c>
      <c r="P17" s="26"/>
      <c r="Q17" s="26"/>
      <c r="R17" s="24">
        <f t="shared" si="3"/>
        <v>1392.62</v>
      </c>
      <c r="S17" s="25">
        <f t="shared" si="4"/>
        <v>13.603999999999999</v>
      </c>
      <c r="T17" s="27">
        <f t="shared" si="5"/>
        <v>13.603999999999999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6171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6171</v>
      </c>
      <c r="N18" s="24">
        <f t="shared" si="1"/>
        <v>6171</v>
      </c>
      <c r="O18" s="25">
        <f t="shared" si="2"/>
        <v>169.70250000000001</v>
      </c>
      <c r="P18" s="26">
        <v>6800</v>
      </c>
      <c r="Q18" s="26">
        <v>100</v>
      </c>
      <c r="R18" s="24">
        <f t="shared" si="3"/>
        <v>5901.2974999999997</v>
      </c>
      <c r="S18" s="25">
        <f t="shared" si="4"/>
        <v>58.624499999999998</v>
      </c>
      <c r="T18" s="27">
        <f t="shared" si="5"/>
        <v>-41.375500000000002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6981</v>
      </c>
      <c r="E19" s="30"/>
      <c r="F19" s="30"/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7881</v>
      </c>
      <c r="N19" s="24">
        <f t="shared" si="1"/>
        <v>9791</v>
      </c>
      <c r="O19" s="25">
        <f t="shared" si="2"/>
        <v>216.72749999999999</v>
      </c>
      <c r="P19" s="26"/>
      <c r="Q19" s="26">
        <v>100</v>
      </c>
      <c r="R19" s="24">
        <f t="shared" si="3"/>
        <v>9474.2724999999991</v>
      </c>
      <c r="S19" s="25">
        <f t="shared" si="4"/>
        <v>74.869500000000002</v>
      </c>
      <c r="T19" s="27">
        <f t="shared" si="5"/>
        <v>-25.130499999999998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3238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3238</v>
      </c>
      <c r="N20" s="24">
        <f t="shared" si="1"/>
        <v>3238</v>
      </c>
      <c r="O20" s="25">
        <f t="shared" si="2"/>
        <v>89.045000000000002</v>
      </c>
      <c r="P20" s="26"/>
      <c r="Q20" s="26"/>
      <c r="R20" s="24">
        <f t="shared" si="3"/>
        <v>3148.9549999999999</v>
      </c>
      <c r="S20" s="25">
        <f t="shared" si="4"/>
        <v>30.760999999999999</v>
      </c>
      <c r="T20" s="27">
        <f t="shared" si="5"/>
        <v>30.760999999999999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6846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6846</v>
      </c>
      <c r="N21" s="24">
        <f t="shared" si="1"/>
        <v>7801</v>
      </c>
      <c r="O21" s="25">
        <f t="shared" si="2"/>
        <v>188.26500000000001</v>
      </c>
      <c r="P21" s="26"/>
      <c r="Q21" s="26">
        <v>20</v>
      </c>
      <c r="R21" s="24">
        <f t="shared" si="3"/>
        <v>7592.7349999999997</v>
      </c>
      <c r="S21" s="25">
        <f t="shared" si="4"/>
        <v>65.036999999999992</v>
      </c>
      <c r="T21" s="27">
        <f t="shared" si="5"/>
        <v>45.036999999999992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12950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12950</v>
      </c>
      <c r="N22" s="24">
        <f t="shared" si="1"/>
        <v>12950</v>
      </c>
      <c r="O22" s="25">
        <f t="shared" si="2"/>
        <v>356.125</v>
      </c>
      <c r="P22" s="26"/>
      <c r="Q22" s="26">
        <v>100</v>
      </c>
      <c r="R22" s="24">
        <f t="shared" si="3"/>
        <v>12493.875</v>
      </c>
      <c r="S22" s="25">
        <f t="shared" si="4"/>
        <v>123.02499999999999</v>
      </c>
      <c r="T22" s="27">
        <f t="shared" si="5"/>
        <v>23.024999999999991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6781</v>
      </c>
      <c r="N23" s="24">
        <f t="shared" si="1"/>
        <v>6781</v>
      </c>
      <c r="O23" s="25">
        <f t="shared" si="2"/>
        <v>186.47749999999999</v>
      </c>
      <c r="P23" s="26"/>
      <c r="Q23" s="26">
        <v>60</v>
      </c>
      <c r="R23" s="24">
        <f t="shared" si="3"/>
        <v>6534.5225</v>
      </c>
      <c r="S23" s="25">
        <f t="shared" si="4"/>
        <v>64.419499999999999</v>
      </c>
      <c r="T23" s="27">
        <f t="shared" si="5"/>
        <v>4.4194999999999993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17677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17677</v>
      </c>
      <c r="N24" s="24">
        <f t="shared" si="1"/>
        <v>17677</v>
      </c>
      <c r="O24" s="25">
        <f t="shared" si="2"/>
        <v>486.11750000000001</v>
      </c>
      <c r="P24" s="26">
        <v>-2000</v>
      </c>
      <c r="Q24" s="26">
        <v>121</v>
      </c>
      <c r="R24" s="24">
        <f t="shared" si="3"/>
        <v>17069.8825</v>
      </c>
      <c r="S24" s="25">
        <f t="shared" si="4"/>
        <v>167.9315</v>
      </c>
      <c r="T24" s="27">
        <f t="shared" si="5"/>
        <v>46.9315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7234</v>
      </c>
      <c r="E25" s="30">
        <v>10</v>
      </c>
      <c r="F25" s="30">
        <v>20</v>
      </c>
      <c r="G25" s="30"/>
      <c r="H25" s="30">
        <v>20</v>
      </c>
      <c r="I25" s="20">
        <v>6</v>
      </c>
      <c r="J25" s="20"/>
      <c r="K25" s="20"/>
      <c r="L25" s="20"/>
      <c r="M25" s="20">
        <f t="shared" si="0"/>
        <v>7814</v>
      </c>
      <c r="N25" s="24">
        <f t="shared" si="1"/>
        <v>8960</v>
      </c>
      <c r="O25" s="25">
        <f t="shared" si="2"/>
        <v>214.88499999999999</v>
      </c>
      <c r="P25" s="26"/>
      <c r="Q25" s="26">
        <v>82</v>
      </c>
      <c r="R25" s="24">
        <f t="shared" si="3"/>
        <v>8663.1149999999998</v>
      </c>
      <c r="S25" s="25">
        <f t="shared" si="4"/>
        <v>74.233000000000004</v>
      </c>
      <c r="T25" s="27">
        <f t="shared" si="5"/>
        <v>-7.7669999999999959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11253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11253</v>
      </c>
      <c r="N26" s="24">
        <f t="shared" si="1"/>
        <v>12208</v>
      </c>
      <c r="O26" s="25">
        <f t="shared" si="2"/>
        <v>309.45749999999998</v>
      </c>
      <c r="P26" s="26">
        <v>-1000</v>
      </c>
      <c r="Q26" s="26">
        <v>108</v>
      </c>
      <c r="R26" s="24">
        <f t="shared" si="3"/>
        <v>11790.5425</v>
      </c>
      <c r="S26" s="25">
        <f t="shared" si="4"/>
        <v>106.90349999999999</v>
      </c>
      <c r="T26" s="27">
        <f t="shared" si="5"/>
        <v>-1.096500000000006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8448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8448</v>
      </c>
      <c r="N27" s="40">
        <f t="shared" si="1"/>
        <v>8448</v>
      </c>
      <c r="O27" s="25">
        <f t="shared" si="2"/>
        <v>232.32</v>
      </c>
      <c r="P27" s="41"/>
      <c r="Q27" s="41">
        <v>100</v>
      </c>
      <c r="R27" s="24">
        <f t="shared" si="3"/>
        <v>8115.68</v>
      </c>
      <c r="S27" s="42">
        <f t="shared" si="4"/>
        <v>80.256</v>
      </c>
      <c r="T27" s="43">
        <f t="shared" si="5"/>
        <v>-19.744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178709</v>
      </c>
      <c r="E28" s="45">
        <f t="shared" si="6"/>
        <v>180</v>
      </c>
      <c r="F28" s="45">
        <f t="shared" ref="F28:T28" si="7">SUM(F7:F27)</f>
        <v>180</v>
      </c>
      <c r="G28" s="45">
        <f t="shared" si="7"/>
        <v>20</v>
      </c>
      <c r="H28" s="45">
        <f t="shared" si="7"/>
        <v>580</v>
      </c>
      <c r="I28" s="45">
        <f t="shared" si="7"/>
        <v>36</v>
      </c>
      <c r="J28" s="45">
        <f t="shared" si="7"/>
        <v>4</v>
      </c>
      <c r="K28" s="45">
        <f t="shared" si="7"/>
        <v>23</v>
      </c>
      <c r="L28" s="45">
        <f t="shared" si="7"/>
        <v>0</v>
      </c>
      <c r="M28" s="45">
        <f t="shared" si="7"/>
        <v>189509</v>
      </c>
      <c r="N28" s="45">
        <f t="shared" si="7"/>
        <v>201335</v>
      </c>
      <c r="O28" s="46">
        <f t="shared" si="7"/>
        <v>5211.4974999999995</v>
      </c>
      <c r="P28" s="45">
        <f t="shared" si="7"/>
        <v>11400</v>
      </c>
      <c r="Q28" s="45">
        <f t="shared" si="7"/>
        <v>1734</v>
      </c>
      <c r="R28" s="45">
        <f t="shared" si="7"/>
        <v>194389.5025</v>
      </c>
      <c r="S28" s="45">
        <f t="shared" si="7"/>
        <v>1800.3354999999997</v>
      </c>
      <c r="T28" s="47">
        <f t="shared" si="7"/>
        <v>66.335499999999954</v>
      </c>
    </row>
    <row r="29" spans="1:20" ht="15.75" thickBot="1" x14ac:dyDescent="0.3">
      <c r="A29" s="86" t="s">
        <v>39</v>
      </c>
      <c r="B29" s="87"/>
      <c r="C29" s="88"/>
      <c r="D29" s="48">
        <f>D4+D5-D28</f>
        <v>531902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16965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3" activePane="bottomLeft" state="frozen"/>
      <selection pane="bottomLeft" activeCell="P18" sqref="P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72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'14'!D29</f>
        <v>531902</v>
      </c>
      <c r="E4" s="2">
        <f>'14'!E29</f>
        <v>4025</v>
      </c>
      <c r="F4" s="2">
        <f>'14'!F29</f>
        <v>10880</v>
      </c>
      <c r="G4" s="2">
        <f>'14'!G29</f>
        <v>970</v>
      </c>
      <c r="H4" s="2">
        <f>'14'!H29</f>
        <v>16965</v>
      </c>
      <c r="I4" s="2">
        <f>'14'!I29</f>
        <v>931</v>
      </c>
      <c r="J4" s="2">
        <f>'14'!J29</f>
        <v>395</v>
      </c>
      <c r="K4" s="2">
        <f>'14'!K29</f>
        <v>372</v>
      </c>
      <c r="L4" s="2">
        <f>'14'!L29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254857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9137</v>
      </c>
      <c r="E7" s="22"/>
      <c r="F7" s="22"/>
      <c r="G7" s="22"/>
      <c r="H7" s="22">
        <v>20</v>
      </c>
      <c r="I7" s="23"/>
      <c r="J7" s="23"/>
      <c r="K7" s="23"/>
      <c r="L7" s="23"/>
      <c r="M7" s="20">
        <f>D7+E7*20+F7*10+G7*9+H7*9</f>
        <v>9317</v>
      </c>
      <c r="N7" s="24">
        <f>D7+E7*20+F7*10+G7*9+H7*9+I7*191+J7*191+K7*182+L7*100</f>
        <v>9317</v>
      </c>
      <c r="O7" s="25">
        <f>M7*2.75%</f>
        <v>256.21750000000003</v>
      </c>
      <c r="P7" s="26"/>
      <c r="Q7" s="26">
        <v>85</v>
      </c>
      <c r="R7" s="24">
        <f>M7-(M7*2.75%)+I7*191+J7*191+K7*182+L7*100-Q7</f>
        <v>8975.7824999999993</v>
      </c>
      <c r="S7" s="25">
        <f>M7*0.95%</f>
        <v>88.511499999999998</v>
      </c>
      <c r="T7" s="27">
        <f>S7-Q7</f>
        <v>3.5114999999999981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5515</v>
      </c>
      <c r="N8" s="24">
        <f t="shared" ref="N8:N27" si="1">D8+E8*20+F8*10+G8*9+H8*9+I8*191+J8*191+K8*182+L8*100</f>
        <v>5515</v>
      </c>
      <c r="O8" s="25">
        <f t="shared" ref="O8:O27" si="2">M8*2.75%</f>
        <v>151.66249999999999</v>
      </c>
      <c r="P8" s="26">
        <v>1155</v>
      </c>
      <c r="Q8" s="26">
        <v>80</v>
      </c>
      <c r="R8" s="24">
        <f t="shared" ref="R8:R27" si="3">M8-(M8*2.75%)+I8*191+J8*191+K8*182+L8*100-Q8</f>
        <v>5283.3374999999996</v>
      </c>
      <c r="S8" s="25">
        <f t="shared" ref="S8:S27" si="4">M8*0.95%</f>
        <v>52.392499999999998</v>
      </c>
      <c r="T8" s="27">
        <f t="shared" ref="T8:T27" si="5">S8-Q8</f>
        <v>-27.607500000000002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14691</v>
      </c>
      <c r="E9" s="30"/>
      <c r="F9" s="30"/>
      <c r="G9" s="30">
        <v>50</v>
      </c>
      <c r="H9" s="30">
        <v>130</v>
      </c>
      <c r="I9" s="20"/>
      <c r="J9" s="20"/>
      <c r="K9" s="20"/>
      <c r="L9" s="20"/>
      <c r="M9" s="20">
        <f t="shared" si="0"/>
        <v>16311</v>
      </c>
      <c r="N9" s="24">
        <f t="shared" si="1"/>
        <v>16311</v>
      </c>
      <c r="O9" s="25">
        <f t="shared" si="2"/>
        <v>448.55250000000001</v>
      </c>
      <c r="P9" s="26">
        <v>-4000</v>
      </c>
      <c r="Q9" s="26">
        <v>142</v>
      </c>
      <c r="R9" s="24">
        <f t="shared" si="3"/>
        <v>15720.4475</v>
      </c>
      <c r="S9" s="25">
        <f t="shared" si="4"/>
        <v>154.9545</v>
      </c>
      <c r="T9" s="27">
        <f t="shared" si="5"/>
        <v>12.954499999999996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3018</v>
      </c>
      <c r="N10" s="24">
        <f t="shared" si="1"/>
        <v>3018</v>
      </c>
      <c r="O10" s="25">
        <f t="shared" si="2"/>
        <v>82.995000000000005</v>
      </c>
      <c r="P10" s="26"/>
      <c r="Q10" s="26">
        <v>15</v>
      </c>
      <c r="R10" s="24">
        <f t="shared" si="3"/>
        <v>2920.0050000000001</v>
      </c>
      <c r="S10" s="25">
        <f t="shared" si="4"/>
        <v>28.670999999999999</v>
      </c>
      <c r="T10" s="27">
        <f t="shared" si="5"/>
        <v>13.670999999999999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2365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2365</v>
      </c>
      <c r="N11" s="24">
        <f t="shared" si="1"/>
        <v>2365</v>
      </c>
      <c r="O11" s="25">
        <f t="shared" si="2"/>
        <v>65.037499999999994</v>
      </c>
      <c r="P11" s="26"/>
      <c r="Q11" s="26"/>
      <c r="R11" s="24">
        <f t="shared" si="3"/>
        <v>2299.9625000000001</v>
      </c>
      <c r="S11" s="25">
        <f t="shared" si="4"/>
        <v>22.467500000000001</v>
      </c>
      <c r="T11" s="27">
        <f t="shared" si="5"/>
        <v>22.467500000000001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3250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3250</v>
      </c>
      <c r="N12" s="24">
        <f t="shared" si="1"/>
        <v>4160</v>
      </c>
      <c r="O12" s="25">
        <f t="shared" si="2"/>
        <v>89.375</v>
      </c>
      <c r="P12" s="26"/>
      <c r="Q12" s="26">
        <v>20</v>
      </c>
      <c r="R12" s="24">
        <f t="shared" si="3"/>
        <v>4050.625</v>
      </c>
      <c r="S12" s="25">
        <f t="shared" si="4"/>
        <v>30.875</v>
      </c>
      <c r="T12" s="27">
        <f t="shared" si="5"/>
        <v>10.875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2386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2386</v>
      </c>
      <c r="N13" s="24">
        <f t="shared" si="1"/>
        <v>2386</v>
      </c>
      <c r="O13" s="25">
        <f t="shared" si="2"/>
        <v>65.614999999999995</v>
      </c>
      <c r="P13" s="26"/>
      <c r="Q13" s="26"/>
      <c r="R13" s="24">
        <f t="shared" si="3"/>
        <v>2320.3850000000002</v>
      </c>
      <c r="S13" s="25">
        <f t="shared" si="4"/>
        <v>22.666999999999998</v>
      </c>
      <c r="T13" s="27">
        <f t="shared" si="5"/>
        <v>22.666999999999998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7872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7872</v>
      </c>
      <c r="N14" s="24">
        <f t="shared" si="1"/>
        <v>7872</v>
      </c>
      <c r="O14" s="25">
        <f t="shared" si="2"/>
        <v>216.48</v>
      </c>
      <c r="P14" s="26"/>
      <c r="Q14" s="26">
        <v>135</v>
      </c>
      <c r="R14" s="24">
        <f t="shared" si="3"/>
        <v>7520.52</v>
      </c>
      <c r="S14" s="25">
        <f t="shared" si="4"/>
        <v>74.783999999999992</v>
      </c>
      <c r="T14" s="27">
        <f t="shared" si="5"/>
        <v>-60.216000000000008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11323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11503</v>
      </c>
      <c r="N15" s="24">
        <f t="shared" si="1"/>
        <v>11503</v>
      </c>
      <c r="O15" s="25">
        <f t="shared" si="2"/>
        <v>316.33249999999998</v>
      </c>
      <c r="P15" s="26">
        <v>30630</v>
      </c>
      <c r="Q15" s="26">
        <v>127</v>
      </c>
      <c r="R15" s="24">
        <f t="shared" si="3"/>
        <v>11059.6675</v>
      </c>
      <c r="S15" s="25">
        <f t="shared" si="4"/>
        <v>109.27849999999999</v>
      </c>
      <c r="T15" s="27">
        <f t="shared" si="5"/>
        <v>-17.721500000000006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14900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15800</v>
      </c>
      <c r="N16" s="24">
        <f t="shared" si="1"/>
        <v>15800</v>
      </c>
      <c r="O16" s="25">
        <f t="shared" si="2"/>
        <v>434.5</v>
      </c>
      <c r="P16" s="26">
        <v>7000</v>
      </c>
      <c r="Q16" s="26">
        <v>115</v>
      </c>
      <c r="R16" s="24">
        <f t="shared" si="3"/>
        <v>15250.5</v>
      </c>
      <c r="S16" s="25">
        <f t="shared" si="4"/>
        <v>150.1</v>
      </c>
      <c r="T16" s="27">
        <f t="shared" si="5"/>
        <v>35.099999999999994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6385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6385</v>
      </c>
      <c r="N17" s="24">
        <f t="shared" si="1"/>
        <v>6385</v>
      </c>
      <c r="O17" s="25">
        <f t="shared" si="2"/>
        <v>175.58750000000001</v>
      </c>
      <c r="P17" s="26"/>
      <c r="Q17" s="26">
        <v>50</v>
      </c>
      <c r="R17" s="24">
        <f t="shared" si="3"/>
        <v>6159.4125000000004</v>
      </c>
      <c r="S17" s="25">
        <f t="shared" si="4"/>
        <v>60.657499999999999</v>
      </c>
      <c r="T17" s="27">
        <f t="shared" si="5"/>
        <v>10.657499999999999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9150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9150</v>
      </c>
      <c r="N18" s="24">
        <f t="shared" si="1"/>
        <v>9150</v>
      </c>
      <c r="O18" s="25">
        <f t="shared" si="2"/>
        <v>251.625</v>
      </c>
      <c r="P18" s="26"/>
      <c r="Q18" s="26">
        <v>150</v>
      </c>
      <c r="R18" s="24">
        <f t="shared" si="3"/>
        <v>8748.375</v>
      </c>
      <c r="S18" s="25">
        <f t="shared" si="4"/>
        <v>86.924999999999997</v>
      </c>
      <c r="T18" s="27">
        <f t="shared" si="5"/>
        <v>-63.075000000000003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6265</v>
      </c>
      <c r="E19" s="30">
        <v>10</v>
      </c>
      <c r="F19" s="30">
        <v>30</v>
      </c>
      <c r="G19" s="30"/>
      <c r="H19" s="30">
        <v>170</v>
      </c>
      <c r="I19" s="20">
        <v>5</v>
      </c>
      <c r="J19" s="20"/>
      <c r="K19" s="20">
        <v>3</v>
      </c>
      <c r="L19" s="20"/>
      <c r="M19" s="20">
        <f t="shared" si="0"/>
        <v>8295</v>
      </c>
      <c r="N19" s="24">
        <f t="shared" si="1"/>
        <v>9796</v>
      </c>
      <c r="O19" s="25">
        <f t="shared" si="2"/>
        <v>228.11250000000001</v>
      </c>
      <c r="P19" s="26">
        <v>29600</v>
      </c>
      <c r="Q19" s="26">
        <v>90</v>
      </c>
      <c r="R19" s="24">
        <f t="shared" si="3"/>
        <v>9477.8875000000007</v>
      </c>
      <c r="S19" s="25">
        <f t="shared" si="4"/>
        <v>78.802499999999995</v>
      </c>
      <c r="T19" s="27">
        <f t="shared" si="5"/>
        <v>-11.197500000000005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4484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4484</v>
      </c>
      <c r="N20" s="24">
        <f t="shared" si="1"/>
        <v>4484</v>
      </c>
      <c r="O20" s="25">
        <f t="shared" si="2"/>
        <v>123.31</v>
      </c>
      <c r="P20" s="26">
        <v>1960</v>
      </c>
      <c r="Q20" s="26">
        <v>120</v>
      </c>
      <c r="R20" s="24">
        <f t="shared" si="3"/>
        <v>4240.6899999999996</v>
      </c>
      <c r="S20" s="25">
        <f t="shared" si="4"/>
        <v>42.597999999999999</v>
      </c>
      <c r="T20" s="27">
        <f t="shared" si="5"/>
        <v>-77.402000000000001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5302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5302</v>
      </c>
      <c r="N21" s="24">
        <f t="shared" si="1"/>
        <v>6257</v>
      </c>
      <c r="O21" s="25">
        <f t="shared" si="2"/>
        <v>145.80500000000001</v>
      </c>
      <c r="P21" s="26"/>
      <c r="Q21" s="26">
        <v>21</v>
      </c>
      <c r="R21" s="24">
        <f t="shared" si="3"/>
        <v>6090.1949999999997</v>
      </c>
      <c r="S21" s="25">
        <f t="shared" si="4"/>
        <v>50.369</v>
      </c>
      <c r="T21" s="27">
        <f t="shared" si="5"/>
        <v>29.369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>
        <v>100</v>
      </c>
      <c r="I22" s="20"/>
      <c r="J22" s="20"/>
      <c r="K22" s="20"/>
      <c r="L22" s="20"/>
      <c r="M22" s="20">
        <f t="shared" si="0"/>
        <v>17147</v>
      </c>
      <c r="N22" s="24">
        <f t="shared" si="1"/>
        <v>17147</v>
      </c>
      <c r="O22" s="25">
        <f t="shared" si="2"/>
        <v>471.54250000000002</v>
      </c>
      <c r="P22" s="26"/>
      <c r="Q22" s="26">
        <v>150</v>
      </c>
      <c r="R22" s="24">
        <f t="shared" si="3"/>
        <v>16525.4575</v>
      </c>
      <c r="S22" s="25">
        <f t="shared" si="4"/>
        <v>162.8965</v>
      </c>
      <c r="T22" s="27">
        <f t="shared" si="5"/>
        <v>12.896500000000003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4059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4059</v>
      </c>
      <c r="N23" s="24">
        <f t="shared" si="1"/>
        <v>4059</v>
      </c>
      <c r="O23" s="25">
        <f t="shared" si="2"/>
        <v>111.6225</v>
      </c>
      <c r="P23" s="26"/>
      <c r="Q23" s="26">
        <v>40</v>
      </c>
      <c r="R23" s="24">
        <f t="shared" si="3"/>
        <v>3907.3775000000001</v>
      </c>
      <c r="S23" s="25">
        <f t="shared" si="4"/>
        <v>38.560499999999998</v>
      </c>
      <c r="T23" s="27">
        <f t="shared" si="5"/>
        <v>-1.4395000000000024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23133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24033</v>
      </c>
      <c r="N24" s="24">
        <f t="shared" si="1"/>
        <v>24033</v>
      </c>
      <c r="O24" s="25">
        <f t="shared" si="2"/>
        <v>660.90750000000003</v>
      </c>
      <c r="P24" s="26">
        <v>7000</v>
      </c>
      <c r="Q24" s="26">
        <v>132</v>
      </c>
      <c r="R24" s="24">
        <f t="shared" si="3"/>
        <v>23240.092499999999</v>
      </c>
      <c r="S24" s="25">
        <f t="shared" si="4"/>
        <v>228.3135</v>
      </c>
      <c r="T24" s="27">
        <f t="shared" si="5"/>
        <v>96.313500000000005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8450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8450</v>
      </c>
      <c r="N25" s="24">
        <f t="shared" si="1"/>
        <v>8832</v>
      </c>
      <c r="O25" s="25">
        <f t="shared" si="2"/>
        <v>232.375</v>
      </c>
      <c r="P25" s="26">
        <v>9200</v>
      </c>
      <c r="Q25" s="26">
        <v>82</v>
      </c>
      <c r="R25" s="24">
        <f t="shared" si="3"/>
        <v>8517.625</v>
      </c>
      <c r="S25" s="25">
        <f t="shared" si="4"/>
        <v>80.274999999999991</v>
      </c>
      <c r="T25" s="27">
        <f t="shared" si="5"/>
        <v>-1.7250000000000085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6014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6014</v>
      </c>
      <c r="N26" s="24">
        <f t="shared" si="1"/>
        <v>6014</v>
      </c>
      <c r="O26" s="25">
        <f t="shared" si="2"/>
        <v>165.38499999999999</v>
      </c>
      <c r="P26" s="26"/>
      <c r="Q26" s="26">
        <v>78</v>
      </c>
      <c r="R26" s="24">
        <f t="shared" si="3"/>
        <v>5770.6149999999998</v>
      </c>
      <c r="S26" s="25">
        <f t="shared" si="4"/>
        <v>57.132999999999996</v>
      </c>
      <c r="T26" s="27">
        <f t="shared" si="5"/>
        <v>-20.867000000000004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6273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6273</v>
      </c>
      <c r="N27" s="40">
        <f t="shared" si="1"/>
        <v>6273</v>
      </c>
      <c r="O27" s="25">
        <f t="shared" si="2"/>
        <v>172.50749999999999</v>
      </c>
      <c r="P27" s="41"/>
      <c r="Q27" s="41">
        <v>100</v>
      </c>
      <c r="R27" s="24">
        <f t="shared" si="3"/>
        <v>6000.4925000000003</v>
      </c>
      <c r="S27" s="42">
        <f t="shared" si="4"/>
        <v>59.593499999999999</v>
      </c>
      <c r="T27" s="43">
        <f t="shared" si="5"/>
        <v>-40.406500000000001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170219</v>
      </c>
      <c r="E28" s="45">
        <f t="shared" si="6"/>
        <v>10</v>
      </c>
      <c r="F28" s="45">
        <f t="shared" ref="F28:T28" si="7">SUM(F7:F27)</f>
        <v>30</v>
      </c>
      <c r="G28" s="45">
        <f t="shared" si="7"/>
        <v>50</v>
      </c>
      <c r="H28" s="45">
        <f t="shared" si="7"/>
        <v>640</v>
      </c>
      <c r="I28" s="45">
        <f t="shared" si="7"/>
        <v>12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176929</v>
      </c>
      <c r="N28" s="45">
        <f t="shared" si="7"/>
        <v>180677</v>
      </c>
      <c r="O28" s="46">
        <f t="shared" si="7"/>
        <v>4865.5474999999997</v>
      </c>
      <c r="P28" s="45">
        <f t="shared" si="7"/>
        <v>82545</v>
      </c>
      <c r="Q28" s="45">
        <f t="shared" si="7"/>
        <v>1732</v>
      </c>
      <c r="R28" s="45">
        <f t="shared" si="7"/>
        <v>174079.45250000001</v>
      </c>
      <c r="S28" s="45">
        <f t="shared" si="7"/>
        <v>1680.8254999999999</v>
      </c>
      <c r="T28" s="47">
        <f t="shared" si="7"/>
        <v>-51.174500000000059</v>
      </c>
    </row>
    <row r="29" spans="1:20" ht="15.75" thickBot="1" x14ac:dyDescent="0.3">
      <c r="A29" s="86" t="s">
        <v>39</v>
      </c>
      <c r="B29" s="87"/>
      <c r="C29" s="88"/>
      <c r="D29" s="48">
        <f>D4+D5-D28</f>
        <v>616540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16325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22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74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'15'!D29</f>
        <v>616540</v>
      </c>
      <c r="E4" s="2">
        <f>'15'!E29</f>
        <v>4015</v>
      </c>
      <c r="F4" s="2">
        <f>'15'!F29</f>
        <v>10850</v>
      </c>
      <c r="G4" s="2">
        <f>'15'!G29</f>
        <v>920</v>
      </c>
      <c r="H4" s="2">
        <f>'15'!H29</f>
        <v>16325</v>
      </c>
      <c r="I4" s="2">
        <f>'15'!I29</f>
        <v>1419</v>
      </c>
      <c r="J4" s="2">
        <f>'15'!J29</f>
        <v>595</v>
      </c>
      <c r="K4" s="2">
        <f>'15'!K29</f>
        <v>364</v>
      </c>
      <c r="L4" s="2">
        <f>'15'!L29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8072</v>
      </c>
      <c r="E7" s="22"/>
      <c r="F7" s="22"/>
      <c r="G7" s="22"/>
      <c r="H7" s="22"/>
      <c r="I7" s="23">
        <v>20</v>
      </c>
      <c r="J7" s="23"/>
      <c r="K7" s="23"/>
      <c r="L7" s="23"/>
      <c r="M7" s="20">
        <f>D7+E7*20+F7*10+G7*9+H7*9</f>
        <v>8072</v>
      </c>
      <c r="N7" s="24">
        <f>D7+E7*20+F7*10+G7*9+H7*9+I7*191+J7*191+K7*182+L7*100</f>
        <v>11892</v>
      </c>
      <c r="O7" s="25">
        <f>M7*2.75%</f>
        <v>221.98</v>
      </c>
      <c r="P7" s="26">
        <v>4238</v>
      </c>
      <c r="Q7" s="26">
        <v>98</v>
      </c>
      <c r="R7" s="24">
        <f>M7-(M7*2.75%)+I7*191+J7*191+K7*182+L7*100-Q7</f>
        <v>11572.02</v>
      </c>
      <c r="S7" s="25">
        <f>M7*0.95%</f>
        <v>76.683999999999997</v>
      </c>
      <c r="T7" s="27">
        <f>S7-Q7</f>
        <v>-21.316000000000003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5924</v>
      </c>
      <c r="E8" s="30"/>
      <c r="F8" s="30"/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5924</v>
      </c>
      <c r="N8" s="24">
        <f t="shared" ref="N8:N27" si="1">D8+E8*20+F8*10+G8*9+H8*9+I8*191+J8*191+K8*182+L8*100</f>
        <v>6306</v>
      </c>
      <c r="O8" s="25">
        <f t="shared" ref="O8:O27" si="2">M8*2.75%</f>
        <v>162.91</v>
      </c>
      <c r="P8" s="26"/>
      <c r="Q8" s="26">
        <v>53</v>
      </c>
      <c r="R8" s="24">
        <f t="shared" ref="R8:R27" si="3">M8-(M8*2.75%)+I8*191+J8*191+K8*182+L8*100-Q8</f>
        <v>6090.09</v>
      </c>
      <c r="S8" s="25">
        <f t="shared" ref="S8:S27" si="4">M8*0.95%</f>
        <v>56.277999999999999</v>
      </c>
      <c r="T8" s="27">
        <f t="shared" ref="T8:T27" si="5">S8-Q8</f>
        <v>3.2779999999999987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16850</v>
      </c>
      <c r="E9" s="30">
        <v>10</v>
      </c>
      <c r="F9" s="30">
        <v>60</v>
      </c>
      <c r="G9" s="30"/>
      <c r="H9" s="30">
        <v>90</v>
      </c>
      <c r="I9" s="20">
        <v>5</v>
      </c>
      <c r="J9" s="20"/>
      <c r="K9" s="20"/>
      <c r="L9" s="20"/>
      <c r="M9" s="20">
        <f t="shared" si="0"/>
        <v>18460</v>
      </c>
      <c r="N9" s="24">
        <f t="shared" si="1"/>
        <v>19415</v>
      </c>
      <c r="O9" s="25">
        <f t="shared" si="2"/>
        <v>507.65</v>
      </c>
      <c r="P9" s="26">
        <v>5000</v>
      </c>
      <c r="Q9" s="26">
        <v>137</v>
      </c>
      <c r="R9" s="24">
        <f t="shared" si="3"/>
        <v>18770.349999999999</v>
      </c>
      <c r="S9" s="25">
        <f t="shared" si="4"/>
        <v>175.37</v>
      </c>
      <c r="T9" s="27">
        <f t="shared" si="5"/>
        <v>38.370000000000005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3404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3404</v>
      </c>
      <c r="N10" s="24">
        <f t="shared" si="1"/>
        <v>3586</v>
      </c>
      <c r="O10" s="25">
        <f t="shared" si="2"/>
        <v>93.61</v>
      </c>
      <c r="P10" s="26"/>
      <c r="Q10" s="26">
        <v>22</v>
      </c>
      <c r="R10" s="24">
        <f t="shared" si="3"/>
        <v>3470.39</v>
      </c>
      <c r="S10" s="25">
        <f t="shared" si="4"/>
        <v>32.338000000000001</v>
      </c>
      <c r="T10" s="27">
        <f t="shared" si="5"/>
        <v>10.338000000000001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1749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1749</v>
      </c>
      <c r="N11" s="24">
        <f t="shared" si="1"/>
        <v>1749</v>
      </c>
      <c r="O11" s="25">
        <f t="shared" si="2"/>
        <v>48.097500000000004</v>
      </c>
      <c r="P11" s="26"/>
      <c r="Q11" s="26"/>
      <c r="R11" s="24">
        <f t="shared" si="3"/>
        <v>1700.9024999999999</v>
      </c>
      <c r="S11" s="25">
        <f t="shared" si="4"/>
        <v>16.615500000000001</v>
      </c>
      <c r="T11" s="27">
        <f t="shared" si="5"/>
        <v>16.615500000000001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6626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6626</v>
      </c>
      <c r="N12" s="24">
        <f t="shared" si="1"/>
        <v>6626</v>
      </c>
      <c r="O12" s="25">
        <f t="shared" si="2"/>
        <v>182.215</v>
      </c>
      <c r="P12" s="26"/>
      <c r="Q12" s="26">
        <v>32</v>
      </c>
      <c r="R12" s="24">
        <f t="shared" si="3"/>
        <v>6411.7849999999999</v>
      </c>
      <c r="S12" s="25">
        <f t="shared" si="4"/>
        <v>62.946999999999996</v>
      </c>
      <c r="T12" s="27">
        <f t="shared" si="5"/>
        <v>30.946999999999996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5009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5009</v>
      </c>
      <c r="N13" s="24">
        <f t="shared" si="1"/>
        <v>5009</v>
      </c>
      <c r="O13" s="25">
        <f t="shared" si="2"/>
        <v>137.7475</v>
      </c>
      <c r="P13" s="26"/>
      <c r="Q13" s="26">
        <v>1</v>
      </c>
      <c r="R13" s="24">
        <f t="shared" si="3"/>
        <v>4870.2524999999996</v>
      </c>
      <c r="S13" s="25">
        <f t="shared" si="4"/>
        <v>47.585499999999996</v>
      </c>
      <c r="T13" s="27">
        <f t="shared" si="5"/>
        <v>46.585499999999996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15005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15905</v>
      </c>
      <c r="N14" s="24">
        <f t="shared" si="1"/>
        <v>15905</v>
      </c>
      <c r="O14" s="25">
        <f t="shared" si="2"/>
        <v>437.38749999999999</v>
      </c>
      <c r="P14" s="26"/>
      <c r="Q14" s="26">
        <v>147</v>
      </c>
      <c r="R14" s="24">
        <f t="shared" si="3"/>
        <v>15320.612499999999</v>
      </c>
      <c r="S14" s="25">
        <f t="shared" si="4"/>
        <v>151.0975</v>
      </c>
      <c r="T14" s="27">
        <f t="shared" si="5"/>
        <v>4.0974999999999966</v>
      </c>
    </row>
    <row r="15" spans="1:20" ht="15.75" x14ac:dyDescent="0.25">
      <c r="A15" s="28">
        <v>9</v>
      </c>
      <c r="B15" s="20">
        <v>1908446142</v>
      </c>
      <c r="C15" s="33">
        <v>18920</v>
      </c>
      <c r="D15" s="29">
        <v>20944</v>
      </c>
      <c r="E15" s="30"/>
      <c r="F15" s="30"/>
      <c r="G15" s="30"/>
      <c r="H15" s="30"/>
      <c r="I15" s="20"/>
      <c r="J15" s="20">
        <v>1</v>
      </c>
      <c r="K15" s="20"/>
      <c r="L15" s="20"/>
      <c r="M15" s="20">
        <f t="shared" si="0"/>
        <v>20944</v>
      </c>
      <c r="N15" s="24">
        <f t="shared" si="1"/>
        <v>21135</v>
      </c>
      <c r="O15" s="25">
        <f t="shared" si="2"/>
        <v>575.96</v>
      </c>
      <c r="P15" s="26"/>
      <c r="Q15" s="26">
        <v>140</v>
      </c>
      <c r="R15" s="24">
        <f t="shared" si="3"/>
        <v>20419.04</v>
      </c>
      <c r="S15" s="25">
        <f t="shared" si="4"/>
        <v>198.96799999999999</v>
      </c>
      <c r="T15" s="27">
        <f t="shared" si="5"/>
        <v>58.967999999999989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11818</v>
      </c>
      <c r="E16" s="30"/>
      <c r="F16" s="30"/>
      <c r="G16" s="30"/>
      <c r="H16" s="30">
        <v>100</v>
      </c>
      <c r="I16" s="20">
        <v>25</v>
      </c>
      <c r="J16" s="20"/>
      <c r="K16" s="20">
        <v>6</v>
      </c>
      <c r="L16" s="20"/>
      <c r="M16" s="20">
        <f t="shared" si="0"/>
        <v>12718</v>
      </c>
      <c r="N16" s="24">
        <f t="shared" si="1"/>
        <v>18585</v>
      </c>
      <c r="O16" s="25">
        <f t="shared" si="2"/>
        <v>349.745</v>
      </c>
      <c r="P16" s="26"/>
      <c r="Q16" s="26">
        <v>134</v>
      </c>
      <c r="R16" s="24">
        <f t="shared" si="3"/>
        <v>18101.254999999997</v>
      </c>
      <c r="S16" s="25">
        <f t="shared" si="4"/>
        <v>120.821</v>
      </c>
      <c r="T16" s="27">
        <f t="shared" si="5"/>
        <v>-13.179000000000002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8322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8322</v>
      </c>
      <c r="N17" s="24">
        <f t="shared" si="1"/>
        <v>8322</v>
      </c>
      <c r="O17" s="25">
        <f t="shared" si="2"/>
        <v>228.85499999999999</v>
      </c>
      <c r="P17" s="26">
        <v>1392</v>
      </c>
      <c r="Q17" s="26">
        <v>60</v>
      </c>
      <c r="R17" s="24">
        <f t="shared" si="3"/>
        <v>8033.1450000000004</v>
      </c>
      <c r="S17" s="25">
        <f t="shared" si="4"/>
        <v>79.058999999999997</v>
      </c>
      <c r="T17" s="27">
        <f t="shared" si="5"/>
        <v>19.058999999999997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11624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11624</v>
      </c>
      <c r="N18" s="24">
        <f t="shared" si="1"/>
        <v>11624</v>
      </c>
      <c r="O18" s="25">
        <f t="shared" si="2"/>
        <v>319.66000000000003</v>
      </c>
      <c r="P18" s="26">
        <v>14650</v>
      </c>
      <c r="Q18" s="26">
        <v>104</v>
      </c>
      <c r="R18" s="24">
        <f t="shared" si="3"/>
        <v>11200.34</v>
      </c>
      <c r="S18" s="25">
        <f t="shared" si="4"/>
        <v>110.428</v>
      </c>
      <c r="T18" s="27">
        <f t="shared" si="5"/>
        <v>6.4279999999999973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12281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12281</v>
      </c>
      <c r="N19" s="24">
        <f t="shared" si="1"/>
        <v>13236</v>
      </c>
      <c r="O19" s="25">
        <f t="shared" si="2"/>
        <v>337.72750000000002</v>
      </c>
      <c r="P19" s="26"/>
      <c r="Q19" s="26">
        <v>100</v>
      </c>
      <c r="R19" s="24">
        <f t="shared" si="3"/>
        <v>12798.272499999999</v>
      </c>
      <c r="S19" s="25">
        <f t="shared" si="4"/>
        <v>116.6695</v>
      </c>
      <c r="T19" s="27">
        <f t="shared" si="5"/>
        <v>16.669499999999999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3856</v>
      </c>
      <c r="E20" s="30"/>
      <c r="F20" s="30">
        <v>100</v>
      </c>
      <c r="G20" s="30"/>
      <c r="H20" s="30">
        <v>250</v>
      </c>
      <c r="I20" s="20"/>
      <c r="J20" s="20"/>
      <c r="K20" s="20">
        <v>3</v>
      </c>
      <c r="L20" s="20"/>
      <c r="M20" s="20">
        <f t="shared" si="0"/>
        <v>7106</v>
      </c>
      <c r="N20" s="24">
        <f t="shared" si="1"/>
        <v>7652</v>
      </c>
      <c r="O20" s="25">
        <f t="shared" si="2"/>
        <v>195.41499999999999</v>
      </c>
      <c r="P20" s="26"/>
      <c r="Q20" s="26">
        <v>120</v>
      </c>
      <c r="R20" s="24">
        <f t="shared" si="3"/>
        <v>7336.585</v>
      </c>
      <c r="S20" s="25">
        <f t="shared" si="4"/>
        <v>67.507000000000005</v>
      </c>
      <c r="T20" s="27">
        <f t="shared" si="5"/>
        <v>-52.492999999999995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9566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10466</v>
      </c>
      <c r="N21" s="24">
        <f t="shared" si="1"/>
        <v>11994</v>
      </c>
      <c r="O21" s="25">
        <f t="shared" si="2"/>
        <v>287.815</v>
      </c>
      <c r="P21" s="26">
        <v>-165</v>
      </c>
      <c r="Q21" s="26">
        <v>21</v>
      </c>
      <c r="R21" s="24">
        <f t="shared" si="3"/>
        <v>11685.184999999999</v>
      </c>
      <c r="S21" s="25">
        <f t="shared" si="4"/>
        <v>99.426999999999992</v>
      </c>
      <c r="T21" s="27">
        <f t="shared" si="5"/>
        <v>78.426999999999992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16200</v>
      </c>
      <c r="N22" s="24">
        <f t="shared" si="1"/>
        <v>16200</v>
      </c>
      <c r="O22" s="25">
        <f t="shared" si="2"/>
        <v>445.5</v>
      </c>
      <c r="P22" s="26"/>
      <c r="Q22" s="26">
        <v>100</v>
      </c>
      <c r="R22" s="24">
        <f t="shared" si="3"/>
        <v>15654.5</v>
      </c>
      <c r="S22" s="25">
        <f t="shared" si="4"/>
        <v>153.9</v>
      </c>
      <c r="T22" s="27">
        <f t="shared" si="5"/>
        <v>53.900000000000006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5448</v>
      </c>
      <c r="E23" s="30">
        <v>100</v>
      </c>
      <c r="F23" s="30">
        <v>100</v>
      </c>
      <c r="G23" s="30"/>
      <c r="H23" s="30"/>
      <c r="I23" s="20"/>
      <c r="J23" s="20"/>
      <c r="K23" s="20"/>
      <c r="L23" s="20"/>
      <c r="M23" s="20">
        <f t="shared" si="0"/>
        <v>8448</v>
      </c>
      <c r="N23" s="24">
        <f t="shared" si="1"/>
        <v>8448</v>
      </c>
      <c r="O23" s="25">
        <f t="shared" si="2"/>
        <v>232.32</v>
      </c>
      <c r="P23" s="26"/>
      <c r="Q23" s="26">
        <v>50</v>
      </c>
      <c r="R23" s="24">
        <f t="shared" si="3"/>
        <v>8165.68</v>
      </c>
      <c r="S23" s="25">
        <f t="shared" si="4"/>
        <v>80.256</v>
      </c>
      <c r="T23" s="27">
        <f t="shared" si="5"/>
        <v>30.256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18753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18753</v>
      </c>
      <c r="N24" s="24">
        <f t="shared" si="1"/>
        <v>18753</v>
      </c>
      <c r="O24" s="25">
        <f t="shared" si="2"/>
        <v>515.70749999999998</v>
      </c>
      <c r="P24" s="26">
        <v>-3000</v>
      </c>
      <c r="Q24" s="26">
        <v>107</v>
      </c>
      <c r="R24" s="24">
        <f t="shared" si="3"/>
        <v>18130.2925</v>
      </c>
      <c r="S24" s="25">
        <f t="shared" si="4"/>
        <v>178.15350000000001</v>
      </c>
      <c r="T24" s="27">
        <f t="shared" si="5"/>
        <v>71.153500000000008</v>
      </c>
    </row>
    <row r="25" spans="1:20" ht="15.75" x14ac:dyDescent="0.25">
      <c r="A25" s="28">
        <v>19</v>
      </c>
      <c r="B25" s="20">
        <v>1908446152</v>
      </c>
      <c r="C25" s="20">
        <v>6820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81</v>
      </c>
      <c r="R25" s="24">
        <f t="shared" si="3"/>
        <v>7819.59</v>
      </c>
      <c r="S25" s="25">
        <f t="shared" si="4"/>
        <v>77.177999999999997</v>
      </c>
      <c r="T25" s="27">
        <f t="shared" si="5"/>
        <v>-3.8220000000000027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8020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8020</v>
      </c>
      <c r="N26" s="24">
        <f t="shared" si="1"/>
        <v>9930</v>
      </c>
      <c r="O26" s="25">
        <f t="shared" si="2"/>
        <v>220.55</v>
      </c>
      <c r="P26" s="26"/>
      <c r="Q26" s="26">
        <v>99</v>
      </c>
      <c r="R26" s="24">
        <f t="shared" si="3"/>
        <v>9610.4500000000007</v>
      </c>
      <c r="S26" s="25">
        <f t="shared" si="4"/>
        <v>76.19</v>
      </c>
      <c r="T26" s="27">
        <f t="shared" si="5"/>
        <v>-22.810000000000002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11969</v>
      </c>
      <c r="E27" s="38"/>
      <c r="F27" s="39"/>
      <c r="G27" s="39"/>
      <c r="H27" s="39"/>
      <c r="I27" s="31">
        <v>20</v>
      </c>
      <c r="J27" s="31">
        <v>10</v>
      </c>
      <c r="K27" s="31"/>
      <c r="L27" s="31"/>
      <c r="M27" s="31">
        <f t="shared" si="0"/>
        <v>11969</v>
      </c>
      <c r="N27" s="40">
        <f t="shared" si="1"/>
        <v>17699</v>
      </c>
      <c r="O27" s="25">
        <f t="shared" si="2"/>
        <v>329.14749999999998</v>
      </c>
      <c r="P27" s="41">
        <v>16000</v>
      </c>
      <c r="Q27" s="41">
        <v>150</v>
      </c>
      <c r="R27" s="24">
        <f t="shared" si="3"/>
        <v>17219.852500000001</v>
      </c>
      <c r="S27" s="42">
        <f t="shared" si="4"/>
        <v>113.7055</v>
      </c>
      <c r="T27" s="43">
        <f t="shared" si="5"/>
        <v>-36.294499999999999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209564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640</v>
      </c>
      <c r="I28" s="45">
        <f t="shared" si="7"/>
        <v>95</v>
      </c>
      <c r="J28" s="45">
        <f t="shared" si="7"/>
        <v>11</v>
      </c>
      <c r="K28" s="45">
        <f t="shared" si="7"/>
        <v>10</v>
      </c>
      <c r="L28" s="45">
        <f t="shared" si="7"/>
        <v>0</v>
      </c>
      <c r="M28" s="45">
        <f t="shared" si="7"/>
        <v>220124</v>
      </c>
      <c r="N28" s="45">
        <f t="shared" si="7"/>
        <v>242190</v>
      </c>
      <c r="O28" s="46">
        <f t="shared" si="7"/>
        <v>6053.41</v>
      </c>
      <c r="P28" s="45">
        <f t="shared" si="7"/>
        <v>38115</v>
      </c>
      <c r="Q28" s="45">
        <f t="shared" si="7"/>
        <v>1756</v>
      </c>
      <c r="R28" s="45">
        <f t="shared" si="7"/>
        <v>234380.59000000003</v>
      </c>
      <c r="S28" s="45">
        <f t="shared" si="7"/>
        <v>2091.1779999999999</v>
      </c>
      <c r="T28" s="47">
        <f t="shared" si="7"/>
        <v>335.17799999999988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'16'!D29</f>
        <v>510872</v>
      </c>
      <c r="E4" s="2">
        <f>'16'!E29</f>
        <v>3905</v>
      </c>
      <c r="F4" s="2">
        <f>'16'!F29</f>
        <v>10590</v>
      </c>
      <c r="G4" s="2">
        <f>'16'!G29</f>
        <v>920</v>
      </c>
      <c r="H4" s="2">
        <f>'16'!H29</f>
        <v>15685</v>
      </c>
      <c r="I4" s="2">
        <f>'16'!I29</f>
        <v>1324</v>
      </c>
      <c r="J4" s="2">
        <f>'16'!J29</f>
        <v>584</v>
      </c>
      <c r="K4" s="2">
        <f>'16'!K29</f>
        <v>354</v>
      </c>
      <c r="L4" s="2">
        <f>'16'!L29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'17'!D29</f>
        <v>510872</v>
      </c>
      <c r="E4" s="2">
        <f>'17'!E29</f>
        <v>3905</v>
      </c>
      <c r="F4" s="2">
        <f>'17'!F29</f>
        <v>10590</v>
      </c>
      <c r="G4" s="2">
        <f>'17'!G29</f>
        <v>920</v>
      </c>
      <c r="H4" s="2">
        <f>'17'!H29</f>
        <v>15685</v>
      </c>
      <c r="I4" s="2">
        <f>'17'!I29</f>
        <v>1324</v>
      </c>
      <c r="J4" s="2">
        <f>'17'!J29</f>
        <v>584</v>
      </c>
      <c r="K4" s="2">
        <f>'17'!K29</f>
        <v>354</v>
      </c>
      <c r="L4" s="2">
        <f>'17'!L29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'18'!D29</f>
        <v>510872</v>
      </c>
      <c r="E4" s="2">
        <f>'18'!E29</f>
        <v>3905</v>
      </c>
      <c r="F4" s="2">
        <f>'18'!F29</f>
        <v>10590</v>
      </c>
      <c r="G4" s="2">
        <f>'18'!G29</f>
        <v>920</v>
      </c>
      <c r="H4" s="2">
        <f>'18'!H29</f>
        <v>15685</v>
      </c>
      <c r="I4" s="2">
        <f>'18'!I29</f>
        <v>1324</v>
      </c>
      <c r="J4" s="2">
        <f>'18'!J29</f>
        <v>584</v>
      </c>
      <c r="K4" s="2">
        <f>'18'!K29</f>
        <v>354</v>
      </c>
      <c r="L4" s="2">
        <f>'18'!L29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49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'1'!D29</f>
        <v>478679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20265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7927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7927</v>
      </c>
      <c r="N18" s="24">
        <f t="shared" si="1"/>
        <v>8882</v>
      </c>
      <c r="O18" s="25">
        <f t="shared" si="2"/>
        <v>217.99250000000001</v>
      </c>
      <c r="P18" s="26"/>
      <c r="Q18" s="26">
        <v>150</v>
      </c>
      <c r="R18" s="24">
        <f t="shared" si="3"/>
        <v>8514.0074999999997</v>
      </c>
      <c r="S18" s="25">
        <f t="shared" si="4"/>
        <v>75.3065</v>
      </c>
      <c r="T18" s="27">
        <f t="shared" si="5"/>
        <v>-74.6935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86176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91256</v>
      </c>
      <c r="N28" s="45">
        <f t="shared" si="7"/>
        <v>96950</v>
      </c>
      <c r="O28" s="46">
        <f t="shared" si="7"/>
        <v>2509.54</v>
      </c>
      <c r="P28" s="45">
        <f t="shared" si="7"/>
        <v>0</v>
      </c>
      <c r="Q28" s="45">
        <f t="shared" si="7"/>
        <v>677</v>
      </c>
      <c r="R28" s="45">
        <f t="shared" si="7"/>
        <v>93763.459999999992</v>
      </c>
      <c r="S28" s="45">
        <f t="shared" si="7"/>
        <v>866.93200000000013</v>
      </c>
      <c r="T28" s="47">
        <f t="shared" si="7"/>
        <v>189.93200000000002</v>
      </c>
    </row>
    <row r="29" spans="1:20" ht="15.75" thickBot="1" x14ac:dyDescent="0.3">
      <c r="A29" s="86" t="s">
        <v>39</v>
      </c>
      <c r="B29" s="87"/>
      <c r="C29" s="88"/>
      <c r="D29" s="48">
        <f>D4+D5-D28</f>
        <v>704192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5" priority="43" operator="equal">
      <formula>212030016606640</formula>
    </cfRule>
  </conditionalFormatting>
  <conditionalFormatting sqref="D29 E4:E6 E28:K29">
    <cfRule type="cellIs" dxfId="1334" priority="41" operator="equal">
      <formula>$E$4</formula>
    </cfRule>
    <cfRule type="cellIs" dxfId="1333" priority="42" operator="equal">
      <formula>2120</formula>
    </cfRule>
  </conditionalFormatting>
  <conditionalFormatting sqref="D29:E29 F4:F6 F28:F29">
    <cfRule type="cellIs" dxfId="1332" priority="39" operator="equal">
      <formula>$F$4</formula>
    </cfRule>
    <cfRule type="cellIs" dxfId="1331" priority="40" operator="equal">
      <formula>300</formula>
    </cfRule>
  </conditionalFormatting>
  <conditionalFormatting sqref="G4:G6 G28:G29">
    <cfRule type="cellIs" dxfId="1330" priority="37" operator="equal">
      <formula>$G$4</formula>
    </cfRule>
    <cfRule type="cellIs" dxfId="1329" priority="38" operator="equal">
      <formula>1660</formula>
    </cfRule>
  </conditionalFormatting>
  <conditionalFormatting sqref="H4:H6 H28:H29">
    <cfRule type="cellIs" dxfId="1328" priority="35" operator="equal">
      <formula>$H$4</formula>
    </cfRule>
    <cfRule type="cellIs" dxfId="1327" priority="36" operator="equal">
      <formula>6640</formula>
    </cfRule>
  </conditionalFormatting>
  <conditionalFormatting sqref="T6:T28">
    <cfRule type="cellIs" dxfId="1326" priority="34" operator="lessThan">
      <formula>0</formula>
    </cfRule>
  </conditionalFormatting>
  <conditionalFormatting sqref="T7:T27">
    <cfRule type="cellIs" dxfId="1325" priority="31" operator="lessThan">
      <formula>0</formula>
    </cfRule>
    <cfRule type="cellIs" dxfId="1324" priority="32" operator="lessThan">
      <formula>0</formula>
    </cfRule>
    <cfRule type="cellIs" dxfId="1323" priority="33" operator="lessThan">
      <formula>0</formula>
    </cfRule>
  </conditionalFormatting>
  <conditionalFormatting sqref="E4:E6 E28:K28">
    <cfRule type="cellIs" dxfId="1322" priority="30" operator="equal">
      <formula>$E$4</formula>
    </cfRule>
  </conditionalFormatting>
  <conditionalFormatting sqref="D28:D29 D6 D4:M4">
    <cfRule type="cellIs" dxfId="1321" priority="29" operator="equal">
      <formula>$D$4</formula>
    </cfRule>
  </conditionalFormatting>
  <conditionalFormatting sqref="I4:I6 I28:I29">
    <cfRule type="cellIs" dxfId="1320" priority="28" operator="equal">
      <formula>$I$4</formula>
    </cfRule>
  </conditionalFormatting>
  <conditionalFormatting sqref="J4:J6 J28:J29">
    <cfRule type="cellIs" dxfId="1319" priority="27" operator="equal">
      <formula>$J$4</formula>
    </cfRule>
  </conditionalFormatting>
  <conditionalFormatting sqref="K4:K6 K28:K29">
    <cfRule type="cellIs" dxfId="1318" priority="26" operator="equal">
      <formula>$K$4</formula>
    </cfRule>
  </conditionalFormatting>
  <conditionalFormatting sqref="M4:M6">
    <cfRule type="cellIs" dxfId="1317" priority="25" operator="equal">
      <formula>$L$4</formula>
    </cfRule>
  </conditionalFormatting>
  <conditionalFormatting sqref="T7:T28">
    <cfRule type="cellIs" dxfId="1316" priority="22" operator="lessThan">
      <formula>0</formula>
    </cfRule>
    <cfRule type="cellIs" dxfId="1315" priority="23" operator="lessThan">
      <formula>0</formula>
    </cfRule>
    <cfRule type="cellIs" dxfId="1314" priority="24" operator="lessThan">
      <formula>0</formula>
    </cfRule>
  </conditionalFormatting>
  <conditionalFormatting sqref="D5:K5">
    <cfRule type="cellIs" dxfId="1313" priority="21" operator="greaterThan">
      <formula>0</formula>
    </cfRule>
  </conditionalFormatting>
  <conditionalFormatting sqref="T6:T28">
    <cfRule type="cellIs" dxfId="1312" priority="20" operator="lessThan">
      <formula>0</formula>
    </cfRule>
  </conditionalFormatting>
  <conditionalFormatting sqref="T7:T27">
    <cfRule type="cellIs" dxfId="1311" priority="17" operator="lessThan">
      <formula>0</formula>
    </cfRule>
    <cfRule type="cellIs" dxfId="1310" priority="18" operator="lessThan">
      <formula>0</formula>
    </cfRule>
    <cfRule type="cellIs" dxfId="1309" priority="19" operator="lessThan">
      <formula>0</formula>
    </cfRule>
  </conditionalFormatting>
  <conditionalFormatting sqref="T7:T28">
    <cfRule type="cellIs" dxfId="1308" priority="14" operator="lessThan">
      <formula>0</formula>
    </cfRule>
    <cfRule type="cellIs" dxfId="1307" priority="15" operator="lessThan">
      <formula>0</formula>
    </cfRule>
    <cfRule type="cellIs" dxfId="1306" priority="16" operator="lessThan">
      <formula>0</formula>
    </cfRule>
  </conditionalFormatting>
  <conditionalFormatting sqref="D5:K5">
    <cfRule type="cellIs" dxfId="1305" priority="13" operator="greaterThan">
      <formula>0</formula>
    </cfRule>
  </conditionalFormatting>
  <conditionalFormatting sqref="L4 L6 L28:L29">
    <cfRule type="cellIs" dxfId="1304" priority="12" operator="equal">
      <formula>$L$4</formula>
    </cfRule>
  </conditionalFormatting>
  <conditionalFormatting sqref="D7:S7">
    <cfRule type="cellIs" dxfId="1303" priority="11" operator="greaterThan">
      <formula>0</formula>
    </cfRule>
  </conditionalFormatting>
  <conditionalFormatting sqref="D9:S9">
    <cfRule type="cellIs" dxfId="1302" priority="10" operator="greaterThan">
      <formula>0</formula>
    </cfRule>
  </conditionalFormatting>
  <conditionalFormatting sqref="D11:S11">
    <cfRule type="cellIs" dxfId="1301" priority="9" operator="greaterThan">
      <formula>0</formula>
    </cfRule>
  </conditionalFormatting>
  <conditionalFormatting sqref="D13:S13">
    <cfRule type="cellIs" dxfId="1300" priority="8" operator="greaterThan">
      <formula>0</formula>
    </cfRule>
  </conditionalFormatting>
  <conditionalFormatting sqref="D15:S15">
    <cfRule type="cellIs" dxfId="1299" priority="7" operator="greaterThan">
      <formula>0</formula>
    </cfRule>
  </conditionalFormatting>
  <conditionalFormatting sqref="D17:S17">
    <cfRule type="cellIs" dxfId="1298" priority="6" operator="greaterThan">
      <formula>0</formula>
    </cfRule>
  </conditionalFormatting>
  <conditionalFormatting sqref="D19:S19">
    <cfRule type="cellIs" dxfId="1297" priority="5" operator="greaterThan">
      <formula>0</formula>
    </cfRule>
  </conditionalFormatting>
  <conditionalFormatting sqref="D21:S21">
    <cfRule type="cellIs" dxfId="1296" priority="4" operator="greaterThan">
      <formula>0</formula>
    </cfRule>
  </conditionalFormatting>
  <conditionalFormatting sqref="D23:S23">
    <cfRule type="cellIs" dxfId="1295" priority="3" operator="greaterThan">
      <formula>0</formula>
    </cfRule>
  </conditionalFormatting>
  <conditionalFormatting sqref="D25:S25">
    <cfRule type="cellIs" dxfId="1294" priority="2" operator="greaterThan">
      <formula>0</formula>
    </cfRule>
  </conditionalFormatting>
  <conditionalFormatting sqref="D27:S27">
    <cfRule type="cellIs" dxfId="1293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'19'!D29</f>
        <v>510872</v>
      </c>
      <c r="E4" s="2">
        <f>'19'!E29</f>
        <v>3905</v>
      </c>
      <c r="F4" s="2">
        <f>'19'!F29</f>
        <v>10590</v>
      </c>
      <c r="G4" s="2">
        <f>'19'!G29</f>
        <v>920</v>
      </c>
      <c r="H4" s="2">
        <f>'19'!H29</f>
        <v>15685</v>
      </c>
      <c r="I4" s="2">
        <f>'19'!I29</f>
        <v>1324</v>
      </c>
      <c r="J4" s="2">
        <f>'19'!J29</f>
        <v>584</v>
      </c>
      <c r="K4" s="2">
        <f>'19'!K29</f>
        <v>354</v>
      </c>
      <c r="L4" s="2">
        <f>'19'!L29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'20'!D29</f>
        <v>510872</v>
      </c>
      <c r="E4" s="2">
        <f>'20'!E29</f>
        <v>3905</v>
      </c>
      <c r="F4" s="2">
        <f>'20'!F29</f>
        <v>10590</v>
      </c>
      <c r="G4" s="2">
        <f>'20'!G29</f>
        <v>920</v>
      </c>
      <c r="H4" s="2">
        <f>'20'!H29</f>
        <v>15685</v>
      </c>
      <c r="I4" s="2">
        <f>'20'!I29</f>
        <v>1324</v>
      </c>
      <c r="J4" s="2">
        <f>'20'!J29</f>
        <v>584</v>
      </c>
      <c r="K4" s="2">
        <f>'20'!K29</f>
        <v>354</v>
      </c>
      <c r="L4" s="2">
        <f>'20'!L29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'21'!D29</f>
        <v>510872</v>
      </c>
      <c r="E4" s="2">
        <f>'21'!E29</f>
        <v>3905</v>
      </c>
      <c r="F4" s="2">
        <f>'21'!F29</f>
        <v>10590</v>
      </c>
      <c r="G4" s="2">
        <f>'21'!G29</f>
        <v>920</v>
      </c>
      <c r="H4" s="2">
        <f>'21'!H29</f>
        <v>15685</v>
      </c>
      <c r="I4" s="2">
        <f>'21'!I29</f>
        <v>1324</v>
      </c>
      <c r="J4" s="2">
        <f>'21'!J29</f>
        <v>584</v>
      </c>
      <c r="K4" s="2">
        <f>'21'!K29</f>
        <v>354</v>
      </c>
      <c r="L4" s="2">
        <f>'21'!L29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9" sqref="D9:F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'22'!D29</f>
        <v>510872</v>
      </c>
      <c r="E4" s="2">
        <f>'22'!E29</f>
        <v>3905</v>
      </c>
      <c r="F4" s="2">
        <f>'22'!F29</f>
        <v>10590</v>
      </c>
      <c r="G4" s="2">
        <f>'22'!G29</f>
        <v>920</v>
      </c>
      <c r="H4" s="2">
        <f>'22'!H29</f>
        <v>15685</v>
      </c>
      <c r="I4" s="2">
        <f>'22'!I29</f>
        <v>1324</v>
      </c>
      <c r="J4" s="2">
        <f>'22'!J29</f>
        <v>584</v>
      </c>
      <c r="K4" s="2">
        <f>'22'!K29</f>
        <v>354</v>
      </c>
      <c r="L4" s="2">
        <f>'22'!L29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'23'!D29</f>
        <v>510872</v>
      </c>
      <c r="E4" s="2">
        <f>'23'!E29</f>
        <v>3905</v>
      </c>
      <c r="F4" s="2">
        <f>'23'!F29</f>
        <v>10590</v>
      </c>
      <c r="G4" s="2">
        <f>'23'!G29</f>
        <v>920</v>
      </c>
      <c r="H4" s="2">
        <f>'23'!H29</f>
        <v>15685</v>
      </c>
      <c r="I4" s="2">
        <f>'23'!I29</f>
        <v>1324</v>
      </c>
      <c r="J4" s="2">
        <f>'23'!J29</f>
        <v>584</v>
      </c>
      <c r="K4" s="2">
        <f>'23'!K29</f>
        <v>354</v>
      </c>
      <c r="L4" s="2">
        <f>'23'!L29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'24'!D29</f>
        <v>510872</v>
      </c>
      <c r="E4" s="2">
        <f>'24'!E29</f>
        <v>3905</v>
      </c>
      <c r="F4" s="2">
        <f>'24'!F29</f>
        <v>10590</v>
      </c>
      <c r="G4" s="2">
        <f>'24'!G29</f>
        <v>920</v>
      </c>
      <c r="H4" s="2">
        <f>'24'!H29</f>
        <v>15685</v>
      </c>
      <c r="I4" s="2">
        <f>'24'!I29</f>
        <v>1324</v>
      </c>
      <c r="J4" s="2">
        <f>'24'!J29</f>
        <v>584</v>
      </c>
      <c r="K4" s="2">
        <f>'24'!K29</f>
        <v>354</v>
      </c>
      <c r="L4" s="2">
        <f>'24'!L29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'25'!D29</f>
        <v>510872</v>
      </c>
      <c r="E4" s="2">
        <f>'25'!E29</f>
        <v>3905</v>
      </c>
      <c r="F4" s="2">
        <f>'25'!F29</f>
        <v>10590</v>
      </c>
      <c r="G4" s="2">
        <f>'25'!G29</f>
        <v>920</v>
      </c>
      <c r="H4" s="2">
        <f>'25'!H29</f>
        <v>15685</v>
      </c>
      <c r="I4" s="2">
        <f>'25'!I29</f>
        <v>1324</v>
      </c>
      <c r="J4" s="2">
        <f>'25'!J29</f>
        <v>584</v>
      </c>
      <c r="K4" s="2">
        <f>'25'!K29</f>
        <v>354</v>
      </c>
      <c r="L4" s="2">
        <f>'25'!L29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'26'!D29</f>
        <v>510872</v>
      </c>
      <c r="E4" s="2">
        <f>'26'!E29</f>
        <v>3905</v>
      </c>
      <c r="F4" s="2">
        <f>'26'!F29</f>
        <v>10590</v>
      </c>
      <c r="G4" s="2">
        <f>'26'!G29</f>
        <v>920</v>
      </c>
      <c r="H4" s="2">
        <f>'26'!H29</f>
        <v>15685</v>
      </c>
      <c r="I4" s="2">
        <f>'26'!I29</f>
        <v>1324</v>
      </c>
      <c r="J4" s="2">
        <f>'26'!J29</f>
        <v>584</v>
      </c>
      <c r="K4" s="2">
        <f>'26'!K29</f>
        <v>354</v>
      </c>
      <c r="L4" s="2">
        <f>'26'!L29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'27'!D29</f>
        <v>510872</v>
      </c>
      <c r="E4" s="2">
        <f>'27'!E29</f>
        <v>3905</v>
      </c>
      <c r="F4" s="2">
        <f>'27'!F29</f>
        <v>10590</v>
      </c>
      <c r="G4" s="2">
        <f>'27'!G29</f>
        <v>920</v>
      </c>
      <c r="H4" s="2">
        <f>'27'!H29</f>
        <v>15685</v>
      </c>
      <c r="I4" s="2">
        <f>'27'!I29</f>
        <v>1324</v>
      </c>
      <c r="J4" s="2">
        <f>'27'!J29</f>
        <v>584</v>
      </c>
      <c r="K4" s="2">
        <f>'27'!K29</f>
        <v>354</v>
      </c>
      <c r="L4" s="2">
        <f>'27'!L29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'28'!D29</f>
        <v>510872</v>
      </c>
      <c r="E4" s="2">
        <f>'28'!E29</f>
        <v>3905</v>
      </c>
      <c r="F4" s="2">
        <f>'28'!F29</f>
        <v>10590</v>
      </c>
      <c r="G4" s="2">
        <f>'28'!G29</f>
        <v>920</v>
      </c>
      <c r="H4" s="2">
        <f>'28'!H29</f>
        <v>15685</v>
      </c>
      <c r="I4" s="2">
        <f>'28'!I29</f>
        <v>1324</v>
      </c>
      <c r="J4" s="2">
        <f>'28'!J29</f>
        <v>584</v>
      </c>
      <c r="K4" s="2">
        <f>'28'!K29</f>
        <v>354</v>
      </c>
      <c r="L4" s="2">
        <f>'28'!L29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'2'!D29</f>
        <v>704192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19945</v>
      </c>
      <c r="I4" s="2">
        <f>'2'!I29</f>
        <v>677</v>
      </c>
      <c r="J4" s="2">
        <f>'2'!J29</f>
        <v>439</v>
      </c>
      <c r="K4" s="2">
        <f>'2'!K29</f>
        <v>148</v>
      </c>
      <c r="L4" s="2">
        <f>'2'!L29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86" t="s">
        <v>39</v>
      </c>
      <c r="B29" s="87"/>
      <c r="C29" s="88"/>
      <c r="D29" s="48">
        <f>D4+D5-D28</f>
        <v>778433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2" priority="43" operator="equal">
      <formula>212030016606640</formula>
    </cfRule>
  </conditionalFormatting>
  <conditionalFormatting sqref="D29 E4:E6 E28:K29">
    <cfRule type="cellIs" dxfId="1291" priority="41" operator="equal">
      <formula>$E$4</formula>
    </cfRule>
    <cfRule type="cellIs" dxfId="1290" priority="42" operator="equal">
      <formula>2120</formula>
    </cfRule>
  </conditionalFormatting>
  <conditionalFormatting sqref="D29:E29 F4:F6 F28:F29">
    <cfRule type="cellIs" dxfId="1289" priority="39" operator="equal">
      <formula>$F$4</formula>
    </cfRule>
    <cfRule type="cellIs" dxfId="1288" priority="40" operator="equal">
      <formula>300</formula>
    </cfRule>
  </conditionalFormatting>
  <conditionalFormatting sqref="G4:G6 G28:G29">
    <cfRule type="cellIs" dxfId="1287" priority="37" operator="equal">
      <formula>$G$4</formula>
    </cfRule>
    <cfRule type="cellIs" dxfId="1286" priority="38" operator="equal">
      <formula>1660</formula>
    </cfRule>
  </conditionalFormatting>
  <conditionalFormatting sqref="H4:H6 H28:H29">
    <cfRule type="cellIs" dxfId="1285" priority="35" operator="equal">
      <formula>$H$4</formula>
    </cfRule>
    <cfRule type="cellIs" dxfId="1284" priority="36" operator="equal">
      <formula>6640</formula>
    </cfRule>
  </conditionalFormatting>
  <conditionalFormatting sqref="T6:T28">
    <cfRule type="cellIs" dxfId="1283" priority="34" operator="lessThan">
      <formula>0</formula>
    </cfRule>
  </conditionalFormatting>
  <conditionalFormatting sqref="T7:T27">
    <cfRule type="cellIs" dxfId="1282" priority="31" operator="lessThan">
      <formula>0</formula>
    </cfRule>
    <cfRule type="cellIs" dxfId="1281" priority="32" operator="lessThan">
      <formula>0</formula>
    </cfRule>
    <cfRule type="cellIs" dxfId="1280" priority="33" operator="lessThan">
      <formula>0</formula>
    </cfRule>
  </conditionalFormatting>
  <conditionalFormatting sqref="E4:E6 E28:K28">
    <cfRule type="cellIs" dxfId="1279" priority="30" operator="equal">
      <formula>$E$4</formula>
    </cfRule>
  </conditionalFormatting>
  <conditionalFormatting sqref="D28:D29 D6 D4:M4">
    <cfRule type="cellIs" dxfId="1278" priority="29" operator="equal">
      <formula>$D$4</formula>
    </cfRule>
  </conditionalFormatting>
  <conditionalFormatting sqref="I4:I6 I28:I29">
    <cfRule type="cellIs" dxfId="1277" priority="28" operator="equal">
      <formula>$I$4</formula>
    </cfRule>
  </conditionalFormatting>
  <conditionalFormatting sqref="J4:J6 J28:J29">
    <cfRule type="cellIs" dxfId="1276" priority="27" operator="equal">
      <formula>$J$4</formula>
    </cfRule>
  </conditionalFormatting>
  <conditionalFormatting sqref="K4:K6 K28:K29">
    <cfRule type="cellIs" dxfId="1275" priority="26" operator="equal">
      <formula>$K$4</formula>
    </cfRule>
  </conditionalFormatting>
  <conditionalFormatting sqref="M4:M6">
    <cfRule type="cellIs" dxfId="1274" priority="25" operator="equal">
      <formula>$L$4</formula>
    </cfRule>
  </conditionalFormatting>
  <conditionalFormatting sqref="T7:T28">
    <cfRule type="cellIs" dxfId="1273" priority="22" operator="lessThan">
      <formula>0</formula>
    </cfRule>
    <cfRule type="cellIs" dxfId="1272" priority="23" operator="lessThan">
      <formula>0</formula>
    </cfRule>
    <cfRule type="cellIs" dxfId="1271" priority="24" operator="lessThan">
      <formula>0</formula>
    </cfRule>
  </conditionalFormatting>
  <conditionalFormatting sqref="D5:K5">
    <cfRule type="cellIs" dxfId="1270" priority="21" operator="greaterThan">
      <formula>0</formula>
    </cfRule>
  </conditionalFormatting>
  <conditionalFormatting sqref="T6:T28">
    <cfRule type="cellIs" dxfId="1269" priority="20" operator="lessThan">
      <formula>0</formula>
    </cfRule>
  </conditionalFormatting>
  <conditionalFormatting sqref="T7:T27">
    <cfRule type="cellIs" dxfId="1268" priority="17" operator="lessThan">
      <formula>0</formula>
    </cfRule>
    <cfRule type="cellIs" dxfId="1267" priority="18" operator="lessThan">
      <formula>0</formula>
    </cfRule>
    <cfRule type="cellIs" dxfId="1266" priority="19" operator="lessThan">
      <formula>0</formula>
    </cfRule>
  </conditionalFormatting>
  <conditionalFormatting sqref="T7:T28">
    <cfRule type="cellIs" dxfId="1265" priority="14" operator="lessThan">
      <formula>0</formula>
    </cfRule>
    <cfRule type="cellIs" dxfId="1264" priority="15" operator="lessThan">
      <formula>0</formula>
    </cfRule>
    <cfRule type="cellIs" dxfId="1263" priority="16" operator="lessThan">
      <formula>0</formula>
    </cfRule>
  </conditionalFormatting>
  <conditionalFormatting sqref="D5:K5">
    <cfRule type="cellIs" dxfId="1262" priority="13" operator="greaterThan">
      <formula>0</formula>
    </cfRule>
  </conditionalFormatting>
  <conditionalFormatting sqref="L4 L6 L28:L29">
    <cfRule type="cellIs" dxfId="1261" priority="12" operator="equal">
      <formula>$L$4</formula>
    </cfRule>
  </conditionalFormatting>
  <conditionalFormatting sqref="D7:S7">
    <cfRule type="cellIs" dxfId="1260" priority="11" operator="greaterThan">
      <formula>0</formula>
    </cfRule>
  </conditionalFormatting>
  <conditionalFormatting sqref="D9:S9">
    <cfRule type="cellIs" dxfId="1259" priority="10" operator="greaterThan">
      <formula>0</formula>
    </cfRule>
  </conditionalFormatting>
  <conditionalFormatting sqref="D11:S11">
    <cfRule type="cellIs" dxfId="1258" priority="9" operator="greaterThan">
      <formula>0</formula>
    </cfRule>
  </conditionalFormatting>
  <conditionalFormatting sqref="D13:S13">
    <cfRule type="cellIs" dxfId="1257" priority="8" operator="greaterThan">
      <formula>0</formula>
    </cfRule>
  </conditionalFormatting>
  <conditionalFormatting sqref="D15:S15">
    <cfRule type="cellIs" dxfId="1256" priority="7" operator="greaterThan">
      <formula>0</formula>
    </cfRule>
  </conditionalFormatting>
  <conditionalFormatting sqref="D17:S17">
    <cfRule type="cellIs" dxfId="1255" priority="6" operator="greaterThan">
      <formula>0</formula>
    </cfRule>
  </conditionalFormatting>
  <conditionalFormatting sqref="D19:S19">
    <cfRule type="cellIs" dxfId="1254" priority="5" operator="greaterThan">
      <formula>0</formula>
    </cfRule>
  </conditionalFormatting>
  <conditionalFormatting sqref="D21:S21">
    <cfRule type="cellIs" dxfId="1253" priority="4" operator="greaterThan">
      <formula>0</formula>
    </cfRule>
  </conditionalFormatting>
  <conditionalFormatting sqref="D23:S23">
    <cfRule type="cellIs" dxfId="1252" priority="3" operator="greaterThan">
      <formula>0</formula>
    </cfRule>
  </conditionalFormatting>
  <conditionalFormatting sqref="D25:S25">
    <cfRule type="cellIs" dxfId="1251" priority="2" operator="greaterThan">
      <formula>0</formula>
    </cfRule>
  </conditionalFormatting>
  <conditionalFormatting sqref="D27:S27">
    <cfRule type="cellIs" dxfId="1250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'29'!D29</f>
        <v>510872</v>
      </c>
      <c r="E4" s="2">
        <f>'29'!E29</f>
        <v>3905</v>
      </c>
      <c r="F4" s="2">
        <f>'29'!F29</f>
        <v>10590</v>
      </c>
      <c r="G4" s="2">
        <f>'29'!G29</f>
        <v>920</v>
      </c>
      <c r="H4" s="2">
        <f>'29'!H29</f>
        <v>15685</v>
      </c>
      <c r="I4" s="2">
        <f>'29'!I29</f>
        <v>1324</v>
      </c>
      <c r="J4" s="2">
        <f>'29'!J29</f>
        <v>584</v>
      </c>
      <c r="K4" s="2">
        <f>'29'!K29</f>
        <v>354</v>
      </c>
      <c r="L4" s="2">
        <f>'29'!L29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'30'!D29</f>
        <v>510872</v>
      </c>
      <c r="E4" s="2">
        <f>'30'!E29</f>
        <v>3905</v>
      </c>
      <c r="F4" s="2">
        <f>'30'!F29</f>
        <v>10590</v>
      </c>
      <c r="G4" s="2">
        <f>'30'!G29</f>
        <v>920</v>
      </c>
      <c r="H4" s="2">
        <f>'30'!H29</f>
        <v>15685</v>
      </c>
      <c r="I4" s="2">
        <f>'30'!I29</f>
        <v>1324</v>
      </c>
      <c r="J4" s="2">
        <f>'30'!J29</f>
        <v>584</v>
      </c>
      <c r="K4" s="2">
        <f>'30'!K29</f>
        <v>354</v>
      </c>
      <c r="L4" s="2">
        <f>'30'!L29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K8" sqref="K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66</v>
      </c>
      <c r="B3" s="94"/>
      <c r="C3" s="95" t="s">
        <v>73</v>
      </c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20975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98"/>
      <c r="O4" s="98"/>
      <c r="P4" s="98"/>
      <c r="Q4" s="98"/>
      <c r="R4" s="98"/>
      <c r="S4" s="98"/>
      <c r="T4" s="98"/>
    </row>
    <row r="5" spans="1:20" ht="15.75" thickBot="1" x14ac:dyDescent="0.3">
      <c r="A5" s="97" t="s">
        <v>2</v>
      </c>
      <c r="B5" s="103"/>
      <c r="C5" s="69"/>
      <c r="D5" s="69">
        <f>'1'!D5+'2'!D5+'3'!D5+'4'!D5+'5'!D5+'6'!D5+'7'!D5+'8'!D5+'9'!D5+'10'!D5+'11'!D5+'12'!D5+'13'!D5+'14'!D5+'15'!D5+'16'!D5+'17'!D5+'18'!D5+'19'!D5+'20'!D5+'21'!D5+'22'!D5+'23'!D5+'24'!D5+'25'!D5+'26'!D5+'27'!D5+'28'!D5+'29'!D5+'30'!D5+'31'!D5</f>
        <v>3076925</v>
      </c>
      <c r="E5" s="69">
        <f>'1'!E5+'2'!E5+'3'!E5+'4'!E5+'5'!E5+'6'!E5+'7'!E5+'8'!E5+'9'!E5+'10'!E5+'11'!E5+'12'!E5+'13'!E5+'14'!E5+'15'!E5+'16'!E5+'17'!E5+'18'!E5+'19'!E5+'20'!E5+'21'!E5+'22'!E5+'23'!E5+'24'!E5+'25'!E5+'26'!E5+'27'!E5+'28'!E5+'29'!E5+'30'!E5+'31'!E5</f>
        <v>4000</v>
      </c>
      <c r="F5" s="69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69">
        <f>'1'!G5+'2'!G5+'3'!G5+'4'!G5+'5'!G5+'6'!G5+'7'!G5+'8'!G5+'9'!G5+'10'!G5+'11'!G5+'12'!G5+'13'!G5+'14'!G5+'15'!G5+'16'!G5+'17'!G5+'18'!G5+'19'!G5+'20'!G5+'21'!G5+'22'!G5+'23'!G5+'24'!G5+'25'!G5+'26'!G5+'27'!G5+'28'!G5+'29'!G5+'30'!G5+'31'!G5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69">
        <f>'1'!H5+'2'!H5+'3'!H5+'4'!H5+'5'!H5+'6'!H5+'7'!H5+'8'!H5+'9'!H5+'10'!H5+'11'!H5+'12'!H5+'13'!H5+'14'!H5+'15'!H5+'16'!H5+'17'!H5+'18'!H5+'19'!H5+'20'!H5+'21'!H5+'22'!H5+'23'!H5+'24'!H5+'25'!H5+'26'!H5+'27'!H5+'28'!H5+'29'!H5+'30'!H5+'31'!H5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69">
        <f>'1'!I5+'2'!I5+'3'!I5+'4'!I5+'5'!I5+'6'!I5+'7'!I5+'8'!I5+'9'!I5+'10'!I5+'11'!I5+'12'!I5+'13'!I5+'14'!I5+'15'!I5+'16'!I5+'17'!I5+'18'!I5+'19'!I5+'20'!I5+'21'!I5+'22'!I5+'23'!I5+'24'!I5+'25'!I5+'26'!I5+'27'!I5+'28'!I5+'29'!I5+'30'!I5+'31'!I5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69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69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69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70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8" t="s">
        <v>3</v>
      </c>
      <c r="B6" s="75" t="s">
        <v>4</v>
      </c>
      <c r="C6" s="76" t="s">
        <v>5</v>
      </c>
      <c r="D6" s="77" t="s">
        <v>6</v>
      </c>
      <c r="E6" s="78" t="s">
        <v>7</v>
      </c>
      <c r="F6" s="79" t="s">
        <v>8</v>
      </c>
      <c r="G6" s="77" t="s">
        <v>9</v>
      </c>
      <c r="H6" s="80" t="s">
        <v>10</v>
      </c>
      <c r="I6" s="77" t="s">
        <v>11</v>
      </c>
      <c r="J6" s="81" t="s">
        <v>12</v>
      </c>
      <c r="K6" s="81" t="s">
        <v>13</v>
      </c>
      <c r="L6" s="81" t="s">
        <v>14</v>
      </c>
      <c r="M6" s="81" t="s">
        <v>15</v>
      </c>
      <c r="N6" s="77" t="s">
        <v>16</v>
      </c>
      <c r="O6" s="79" t="s">
        <v>17</v>
      </c>
      <c r="P6" s="77" t="s">
        <v>18</v>
      </c>
      <c r="Q6" s="77" t="s">
        <v>19</v>
      </c>
      <c r="R6" s="77" t="s">
        <v>20</v>
      </c>
      <c r="S6" s="79" t="s">
        <v>21</v>
      </c>
      <c r="T6" s="82" t="s">
        <v>22</v>
      </c>
    </row>
    <row r="7" spans="1:20" ht="15.75" x14ac:dyDescent="0.25">
      <c r="A7" s="19">
        <v>1</v>
      </c>
      <c r="B7" s="23">
        <v>1908446134</v>
      </c>
      <c r="C7" s="23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135644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140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50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320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65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11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3">
        <f>D7+E7*20+F7*10+G7*9+H7*9</f>
        <v>140374</v>
      </c>
      <c r="N7" s="71">
        <f>D7+E7*20+F7*10+G7*9+H7*9+I7*191+J7*191+K7*182+L7*100</f>
        <v>154791</v>
      </c>
      <c r="O7" s="72">
        <f>M7*2.75%</f>
        <v>3860.2849999999999</v>
      </c>
      <c r="P7" s="73"/>
      <c r="Q7" s="73">
        <f>'1'!Q7+'2'!Q7+'3'!Q7+'4'!Q7+'5'!Q7+'6'!Q7+'7'!Q7+'8'!Q7+'9'!Q7+'10'!Q7+'11'!Q7+'12'!Q7+'13'!Q7+'14'!Q7+'15'!Q7+'16'!Q7+'17'!Q7+'18'!Q7+'19'!Q7+'20'!Q7+'21'!Q7+'22'!Q7+'23'!Q7+'24'!Q7+'25'!Q7+'26'!Q7+'27'!Q7+'28'!Q7+'29'!Q7+'30'!Q7+'31'!Q7</f>
        <v>1099</v>
      </c>
      <c r="R7" s="71">
        <f>M7-(M7*2.75%)+I7*191+J7*191+K7*182+L7*100-Q7</f>
        <v>149831.715</v>
      </c>
      <c r="S7" s="72">
        <f>M7*0.95%</f>
        <v>1333.5529999999999</v>
      </c>
      <c r="T7" s="74">
        <f>S7-Q7</f>
        <v>234.55299999999988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87639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80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170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340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6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93999</v>
      </c>
      <c r="N8" s="24">
        <f t="shared" ref="N8:N27" si="1">D8+E8*20+F8*10+G8*9+H8*9+I8*191+J8*191+K8*182+L8*100</f>
        <v>96965</v>
      </c>
      <c r="O8" s="25">
        <f t="shared" ref="O8:O27" si="2">M8*2.75%</f>
        <v>2584.9724999999999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1394</v>
      </c>
      <c r="R8" s="24">
        <f t="shared" ref="R8:R27" si="3">M8-(M8*2.75%)+I8*191+J8*191+K8*182+L8*100-Q8</f>
        <v>92986.027499999997</v>
      </c>
      <c r="S8" s="25">
        <f t="shared" ref="S8:S27" si="4">M8*0.95%</f>
        <v>892.9905</v>
      </c>
      <c r="T8" s="27">
        <f t="shared" ref="T8:T27" si="5">S8-Q8</f>
        <v>-501.0095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232513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480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100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1910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47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261003</v>
      </c>
      <c r="N9" s="24">
        <f t="shared" si="1"/>
        <v>274193</v>
      </c>
      <c r="O9" s="25">
        <f t="shared" si="2"/>
        <v>7177.5825000000004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1914</v>
      </c>
      <c r="R9" s="24">
        <f t="shared" si="3"/>
        <v>265101.41749999998</v>
      </c>
      <c r="S9" s="25">
        <f t="shared" si="4"/>
        <v>2479.5284999999999</v>
      </c>
      <c r="T9" s="27">
        <f t="shared" si="5"/>
        <v>565.52849999999989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69696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100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41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74066</v>
      </c>
      <c r="N10" s="24">
        <f t="shared" si="1"/>
        <v>82461</v>
      </c>
      <c r="O10" s="25">
        <f t="shared" si="2"/>
        <v>2036.8150000000001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304</v>
      </c>
      <c r="R10" s="24">
        <f t="shared" si="3"/>
        <v>80120.184999999998</v>
      </c>
      <c r="S10" s="25">
        <f t="shared" si="4"/>
        <v>703.62699999999995</v>
      </c>
      <c r="T10" s="27">
        <f t="shared" si="5"/>
        <v>399.62699999999995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125355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180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70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750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28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138835</v>
      </c>
      <c r="N11" s="24">
        <f t="shared" si="1"/>
        <v>154546</v>
      </c>
      <c r="O11" s="25">
        <f t="shared" si="2"/>
        <v>3817.9625000000001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540</v>
      </c>
      <c r="R11" s="24">
        <f t="shared" si="3"/>
        <v>150188.03750000001</v>
      </c>
      <c r="S11" s="25">
        <f t="shared" si="4"/>
        <v>1318.9324999999999</v>
      </c>
      <c r="T11" s="27">
        <f t="shared" si="5"/>
        <v>778.93249999999989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63509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64409</v>
      </c>
      <c r="N12" s="24">
        <f t="shared" si="1"/>
        <v>67139</v>
      </c>
      <c r="O12" s="25">
        <f t="shared" si="2"/>
        <v>1771.2474999999999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319</v>
      </c>
      <c r="R12" s="24">
        <f t="shared" si="3"/>
        <v>65048.752500000002</v>
      </c>
      <c r="S12" s="25">
        <f t="shared" si="4"/>
        <v>611.88549999999998</v>
      </c>
      <c r="T12" s="27">
        <f t="shared" si="5"/>
        <v>292.88549999999998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82578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86178</v>
      </c>
      <c r="N13" s="24">
        <f t="shared" si="1"/>
        <v>88088</v>
      </c>
      <c r="O13" s="25">
        <f t="shared" si="2"/>
        <v>2369.895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17</v>
      </c>
      <c r="R13" s="24">
        <f t="shared" si="3"/>
        <v>85701.104999999996</v>
      </c>
      <c r="S13" s="25">
        <f t="shared" si="4"/>
        <v>818.69100000000003</v>
      </c>
      <c r="T13" s="27">
        <f t="shared" si="5"/>
        <v>801.69100000000003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179291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800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188391</v>
      </c>
      <c r="N14" s="24">
        <f t="shared" si="1"/>
        <v>195278</v>
      </c>
      <c r="O14" s="25">
        <f t="shared" si="2"/>
        <v>5180.7524999999996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2009</v>
      </c>
      <c r="R14" s="24">
        <f t="shared" si="3"/>
        <v>188088.2475</v>
      </c>
      <c r="S14" s="25">
        <f t="shared" si="4"/>
        <v>1789.7145</v>
      </c>
      <c r="T14" s="27">
        <f t="shared" si="5"/>
        <v>-219.28549999999996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265499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160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190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44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8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271509</v>
      </c>
      <c r="N15" s="24">
        <f t="shared" si="1"/>
        <v>283852</v>
      </c>
      <c r="O15" s="25">
        <f t="shared" si="2"/>
        <v>7466.4975000000004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2136</v>
      </c>
      <c r="R15" s="24">
        <f t="shared" si="3"/>
        <v>274249.5025</v>
      </c>
      <c r="S15" s="25">
        <f t="shared" si="4"/>
        <v>2579.3355000000001</v>
      </c>
      <c r="T15" s="27">
        <f t="shared" si="5"/>
        <v>443.33550000000014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181917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320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1000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114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34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201857</v>
      </c>
      <c r="N16" s="24">
        <f t="shared" si="1"/>
        <v>229819</v>
      </c>
      <c r="O16" s="25">
        <f t="shared" si="2"/>
        <v>5551.0675000000001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1611</v>
      </c>
      <c r="R16" s="24">
        <f t="shared" si="3"/>
        <v>222656.9325</v>
      </c>
      <c r="S16" s="25">
        <f t="shared" si="4"/>
        <v>1917.6415</v>
      </c>
      <c r="T16" s="27">
        <f t="shared" si="5"/>
        <v>306.64149999999995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115345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80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530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65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125715</v>
      </c>
      <c r="N17" s="24">
        <f t="shared" si="1"/>
        <v>140860</v>
      </c>
      <c r="O17" s="25">
        <f t="shared" si="2"/>
        <v>3457.1624999999999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966</v>
      </c>
      <c r="R17" s="24">
        <f t="shared" si="3"/>
        <v>136436.83749999999</v>
      </c>
      <c r="S17" s="25">
        <f t="shared" si="4"/>
        <v>1194.2925</v>
      </c>
      <c r="T17" s="27">
        <f t="shared" si="5"/>
        <v>228.29250000000002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126661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38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131111</v>
      </c>
      <c r="N18" s="24">
        <f t="shared" si="1"/>
        <v>140701</v>
      </c>
      <c r="O18" s="25">
        <f t="shared" si="2"/>
        <v>3605.5525000000002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1954</v>
      </c>
      <c r="R18" s="24">
        <f t="shared" si="3"/>
        <v>135141.44750000001</v>
      </c>
      <c r="S18" s="25">
        <f t="shared" si="4"/>
        <v>1245.5545</v>
      </c>
      <c r="T18" s="27">
        <f t="shared" si="5"/>
        <v>-708.44550000000004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137117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180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650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72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147457</v>
      </c>
      <c r="N19" s="24">
        <f t="shared" si="1"/>
        <v>163757</v>
      </c>
      <c r="O19" s="25">
        <f t="shared" si="2"/>
        <v>4055.0675000000001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1300</v>
      </c>
      <c r="R19" s="24">
        <f t="shared" si="3"/>
        <v>158401.9325</v>
      </c>
      <c r="S19" s="25">
        <f t="shared" si="4"/>
        <v>1400.8415</v>
      </c>
      <c r="T19" s="27">
        <f t="shared" si="5"/>
        <v>100.8415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90674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120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280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8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94394</v>
      </c>
      <c r="N20" s="24">
        <f t="shared" si="1"/>
        <v>96805</v>
      </c>
      <c r="O20" s="25">
        <f t="shared" si="2"/>
        <v>2595.835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1312</v>
      </c>
      <c r="R20" s="24">
        <f t="shared" si="3"/>
        <v>92897.164999999994</v>
      </c>
      <c r="S20" s="25">
        <f t="shared" si="4"/>
        <v>896.74299999999994</v>
      </c>
      <c r="T20" s="27">
        <f t="shared" si="5"/>
        <v>-415.25700000000006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98835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102075</v>
      </c>
      <c r="N21" s="24">
        <f t="shared" si="1"/>
        <v>113490</v>
      </c>
      <c r="O21" s="25">
        <f t="shared" si="2"/>
        <v>2807.0625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301</v>
      </c>
      <c r="R21" s="24">
        <f t="shared" si="3"/>
        <v>110381.9375</v>
      </c>
      <c r="S21" s="25">
        <f t="shared" si="4"/>
        <v>969.71249999999998</v>
      </c>
      <c r="T21" s="27">
        <f t="shared" si="5"/>
        <v>668.71249999999998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226916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80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140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650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34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235766</v>
      </c>
      <c r="N22" s="24">
        <f t="shared" si="1"/>
        <v>247720</v>
      </c>
      <c r="O22" s="25">
        <f t="shared" si="2"/>
        <v>6483.5649999999996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1650</v>
      </c>
      <c r="R22" s="24">
        <f t="shared" si="3"/>
        <v>239586.435</v>
      </c>
      <c r="S22" s="25">
        <f t="shared" si="4"/>
        <v>2239.777</v>
      </c>
      <c r="T22" s="27">
        <f t="shared" si="5"/>
        <v>589.77700000000004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89464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100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30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96064</v>
      </c>
      <c r="N23" s="24">
        <f t="shared" si="1"/>
        <v>101794</v>
      </c>
      <c r="O23" s="25">
        <f t="shared" si="2"/>
        <v>2641.76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790</v>
      </c>
      <c r="R23" s="24">
        <f t="shared" si="3"/>
        <v>98362.240000000005</v>
      </c>
      <c r="S23" s="25">
        <f t="shared" si="4"/>
        <v>912.60799999999995</v>
      </c>
      <c r="T23" s="27">
        <f t="shared" si="5"/>
        <v>122.60799999999995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313422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150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720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64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26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326202</v>
      </c>
      <c r="N24" s="24">
        <f t="shared" si="1"/>
        <v>343158</v>
      </c>
      <c r="O24" s="25">
        <f t="shared" si="2"/>
        <v>8970.5550000000003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1682</v>
      </c>
      <c r="R24" s="24">
        <f t="shared" si="3"/>
        <v>332505.44500000001</v>
      </c>
      <c r="S24" s="25">
        <f t="shared" si="4"/>
        <v>3098.9189999999999</v>
      </c>
      <c r="T24" s="27">
        <f t="shared" si="5"/>
        <v>1416.9189999999999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104025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80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250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140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400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35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19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112985</v>
      </c>
      <c r="N25" s="24">
        <f t="shared" si="1"/>
        <v>125038</v>
      </c>
      <c r="O25" s="25">
        <f t="shared" si="2"/>
        <v>3107.0875000000001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1130</v>
      </c>
      <c r="R25" s="24">
        <f t="shared" si="3"/>
        <v>120800.91250000001</v>
      </c>
      <c r="S25" s="25">
        <f t="shared" si="4"/>
        <v>1073.3575000000001</v>
      </c>
      <c r="T25" s="27">
        <f t="shared" si="5"/>
        <v>-56.642499999999927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129420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80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140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84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133410</v>
      </c>
      <c r="N26" s="24">
        <f t="shared" si="1"/>
        <v>150728</v>
      </c>
      <c r="O26" s="25">
        <f t="shared" si="2"/>
        <v>3668.7750000000001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1064</v>
      </c>
      <c r="R26" s="24">
        <f t="shared" si="3"/>
        <v>145995.22500000001</v>
      </c>
      <c r="S26" s="25">
        <f t="shared" si="4"/>
        <v>1267.395</v>
      </c>
      <c r="T26" s="27">
        <f t="shared" si="5"/>
        <v>203.39499999999998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137661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89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137661</v>
      </c>
      <c r="N27" s="40">
        <f t="shared" si="1"/>
        <v>157480</v>
      </c>
      <c r="O27" s="25">
        <f t="shared" si="2"/>
        <v>3785.6775000000002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1650</v>
      </c>
      <c r="R27" s="24">
        <f t="shared" si="3"/>
        <v>152044.32250000001</v>
      </c>
      <c r="S27" s="42">
        <f t="shared" si="4"/>
        <v>1307.7794999999999</v>
      </c>
      <c r="T27" s="43">
        <f t="shared" si="5"/>
        <v>-342.22050000000013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2993181</v>
      </c>
      <c r="E28" s="45">
        <f t="shared" si="6"/>
        <v>1720</v>
      </c>
      <c r="F28" s="45">
        <f t="shared" ref="F28:T28" si="7">SUM(F7:F27)</f>
        <v>3310</v>
      </c>
      <c r="G28" s="45">
        <f t="shared" si="7"/>
        <v>1130</v>
      </c>
      <c r="H28" s="45">
        <f t="shared" si="7"/>
        <v>10290</v>
      </c>
      <c r="I28" s="45">
        <f t="shared" si="7"/>
        <v>919</v>
      </c>
      <c r="J28" s="45">
        <f t="shared" si="7"/>
        <v>57</v>
      </c>
      <c r="K28" s="45">
        <f t="shared" si="7"/>
        <v>323</v>
      </c>
      <c r="L28" s="45">
        <f t="shared" si="7"/>
        <v>0</v>
      </c>
      <c r="M28" s="45">
        <f t="shared" si="7"/>
        <v>3163461</v>
      </c>
      <c r="N28" s="45">
        <f t="shared" si="7"/>
        <v>3408663</v>
      </c>
      <c r="O28" s="46">
        <f t="shared" si="7"/>
        <v>86995.177499999976</v>
      </c>
      <c r="P28" s="45">
        <f t="shared" si="7"/>
        <v>0</v>
      </c>
      <c r="Q28" s="45">
        <f t="shared" si="7"/>
        <v>25142</v>
      </c>
      <c r="R28" s="45">
        <f t="shared" si="7"/>
        <v>3296525.8224999998</v>
      </c>
      <c r="S28" s="45">
        <f t="shared" si="7"/>
        <v>30052.879500000003</v>
      </c>
      <c r="T28" s="47">
        <f t="shared" si="7"/>
        <v>4910.8794999999982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G10" sqref="G10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05" t="s">
        <v>56</v>
      </c>
      <c r="B1" s="106"/>
      <c r="C1" s="106"/>
      <c r="D1" s="107"/>
      <c r="E1" s="59"/>
      <c r="F1" s="59"/>
    </row>
    <row r="2" spans="1:6" ht="26.25" x14ac:dyDescent="0.4">
      <c r="A2" s="53" t="s">
        <v>51</v>
      </c>
      <c r="B2" s="54" t="s">
        <v>54</v>
      </c>
      <c r="C2" s="55" t="s">
        <v>55</v>
      </c>
      <c r="D2" s="54" t="s">
        <v>52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4730</v>
      </c>
      <c r="D3" s="53">
        <f>B3-C3</f>
        <v>55270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6360</v>
      </c>
      <c r="D4" s="53">
        <f t="shared" ref="D4:D23" si="0">B4-C4</f>
        <v>28640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28490</v>
      </c>
      <c r="D5" s="53">
        <f t="shared" si="0"/>
        <v>46510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4370</v>
      </c>
      <c r="D6" s="53">
        <f t="shared" si="0"/>
        <v>25630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13480</v>
      </c>
      <c r="D7" s="53">
        <f t="shared" si="0"/>
        <v>21520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900</v>
      </c>
      <c r="D8" s="53">
        <f t="shared" si="0"/>
        <v>29100</v>
      </c>
    </row>
    <row r="9" spans="1:6" ht="26.25" x14ac:dyDescent="0.4">
      <c r="A9" s="53" t="s">
        <v>43</v>
      </c>
      <c r="B9" s="53">
        <v>30000</v>
      </c>
      <c r="C9" s="53">
        <f>Total!E13*20+Total!F13*10+Total!G13*9+Total!H13*9</f>
        <v>3600</v>
      </c>
      <c r="D9" s="53">
        <f t="shared" si="0"/>
        <v>26400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9100</v>
      </c>
      <c r="D10" s="53">
        <f t="shared" si="0"/>
        <v>60900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6010</v>
      </c>
      <c r="D11" s="53">
        <f t="shared" si="0"/>
        <v>63990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19940</v>
      </c>
      <c r="D12" s="53">
        <f t="shared" si="0"/>
        <v>50060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10370</v>
      </c>
      <c r="D13" s="53">
        <f t="shared" si="0"/>
        <v>44630</v>
      </c>
    </row>
    <row r="14" spans="1:6" ht="26.25" x14ac:dyDescent="0.4">
      <c r="A14" s="53" t="s">
        <v>44</v>
      </c>
      <c r="B14" s="53">
        <v>40000</v>
      </c>
      <c r="C14" s="53">
        <f>Total!E18*20+Total!F18*10+Total!G18*9+Total!H18*9</f>
        <v>4450</v>
      </c>
      <c r="D14" s="53">
        <f t="shared" si="0"/>
        <v>35550</v>
      </c>
    </row>
    <row r="15" spans="1:6" ht="26.25" x14ac:dyDescent="0.4">
      <c r="A15" s="53" t="s">
        <v>45</v>
      </c>
      <c r="B15" s="53">
        <v>55000</v>
      </c>
      <c r="C15" s="53">
        <f>Total!E19*20+Total!F19*10+Total!G19*9+Total!H19*9</f>
        <v>10340</v>
      </c>
      <c r="D15" s="53">
        <f t="shared" si="0"/>
        <v>44660</v>
      </c>
    </row>
    <row r="16" spans="1:6" ht="26.25" x14ac:dyDescent="0.4">
      <c r="A16" s="53" t="s">
        <v>46</v>
      </c>
      <c r="B16" s="53">
        <v>30000</v>
      </c>
      <c r="C16" s="53">
        <f>Total!E20*20+Total!F20*10+Total!G20*9+Total!H20*9</f>
        <v>3720</v>
      </c>
      <c r="D16" s="53">
        <f t="shared" si="0"/>
        <v>26280</v>
      </c>
    </row>
    <row r="17" spans="1:4" ht="26.25" x14ac:dyDescent="0.4">
      <c r="A17" s="53" t="s">
        <v>47</v>
      </c>
      <c r="B17" s="53">
        <v>30000</v>
      </c>
      <c r="C17" s="53">
        <f>Total!E21*20+Total!F21*10+Total!G21*9+Total!H21*9</f>
        <v>3240</v>
      </c>
      <c r="D17" s="53">
        <f t="shared" si="0"/>
        <v>26760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8850</v>
      </c>
      <c r="D18" s="53">
        <f t="shared" si="0"/>
        <v>66150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6600</v>
      </c>
      <c r="D19" s="53">
        <f t="shared" si="0"/>
        <v>23400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12780</v>
      </c>
      <c r="D20" s="53">
        <f t="shared" si="0"/>
        <v>62220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8960</v>
      </c>
      <c r="D21" s="53">
        <f t="shared" si="0"/>
        <v>26040</v>
      </c>
    </row>
    <row r="22" spans="1:4" ht="26.25" x14ac:dyDescent="0.4">
      <c r="A22" s="53" t="s">
        <v>48</v>
      </c>
      <c r="B22" s="53">
        <v>35000</v>
      </c>
      <c r="C22" s="53">
        <f>Total!E26*20+Total!F26*10+Total!G26*9+Total!H26*9</f>
        <v>3990</v>
      </c>
      <c r="D22" s="53">
        <f t="shared" si="0"/>
        <v>31010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53</v>
      </c>
      <c r="B24" s="58">
        <f>SUM(B3:B23)</f>
        <v>1000000</v>
      </c>
      <c r="C24" s="58">
        <f t="shared" ref="C24:D24" si="1">SUM(C3:C23)</f>
        <v>170280</v>
      </c>
      <c r="D24" s="58">
        <f t="shared" si="1"/>
        <v>829720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9" t="s">
        <v>57</v>
      </c>
      <c r="B3" s="99"/>
      <c r="C3" s="100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01"/>
      <c r="D4" s="2">
        <f>'3'!D29</f>
        <v>778433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19415</v>
      </c>
      <c r="I4" s="2">
        <f>'3'!I29</f>
        <v>1054</v>
      </c>
      <c r="J4" s="2">
        <f>'3'!J29</f>
        <v>439</v>
      </c>
      <c r="K4" s="2">
        <f>'3'!K29</f>
        <v>601</v>
      </c>
      <c r="L4" s="2">
        <f>'3'!L29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0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>
        <v>3676</v>
      </c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>
        <v>206</v>
      </c>
      <c r="D19" s="29">
        <v>8944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9484</v>
      </c>
      <c r="N19" s="24">
        <f t="shared" si="1"/>
        <v>11394</v>
      </c>
      <c r="O19" s="25">
        <f t="shared" si="2"/>
        <v>260.81</v>
      </c>
      <c r="P19" s="26">
        <v>1087</v>
      </c>
      <c r="Q19" s="26">
        <v>90</v>
      </c>
      <c r="R19" s="24">
        <f t="shared" si="3"/>
        <v>11043.19</v>
      </c>
      <c r="S19" s="25">
        <f t="shared" si="4"/>
        <v>90.097999999999999</v>
      </c>
      <c r="T19" s="27">
        <f t="shared" si="5"/>
        <v>9.7999999999998977E-2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>
        <v>26</v>
      </c>
      <c r="D26" s="29">
        <v>6580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7730</v>
      </c>
      <c r="N26" s="24">
        <f t="shared" si="1"/>
        <v>14370</v>
      </c>
      <c r="O26" s="25">
        <f t="shared" si="2"/>
        <v>212.57499999999999</v>
      </c>
      <c r="P26" s="26">
        <v>1500</v>
      </c>
      <c r="Q26" s="26">
        <v>77</v>
      </c>
      <c r="R26" s="24">
        <f t="shared" si="3"/>
        <v>14080.424999999999</v>
      </c>
      <c r="S26" s="25">
        <f t="shared" si="4"/>
        <v>73.435000000000002</v>
      </c>
      <c r="T26" s="27">
        <f t="shared" si="5"/>
        <v>-3.5649999999999977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5091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5091</v>
      </c>
      <c r="N27" s="40">
        <f t="shared" si="1"/>
        <v>5091</v>
      </c>
      <c r="O27" s="25">
        <f t="shared" si="2"/>
        <v>140.0025</v>
      </c>
      <c r="P27" s="41"/>
      <c r="Q27" s="41">
        <v>100</v>
      </c>
      <c r="R27" s="24">
        <f t="shared" si="3"/>
        <v>4850.9975000000004</v>
      </c>
      <c r="S27" s="42">
        <f t="shared" si="4"/>
        <v>48.3645</v>
      </c>
      <c r="T27" s="43">
        <f t="shared" si="5"/>
        <v>-51.6355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170949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190799</v>
      </c>
      <c r="N28" s="45">
        <f t="shared" si="7"/>
        <v>219181</v>
      </c>
      <c r="O28" s="46">
        <f t="shared" si="7"/>
        <v>5246.9724999999989</v>
      </c>
      <c r="P28" s="45">
        <f t="shared" si="7"/>
        <v>24463</v>
      </c>
      <c r="Q28" s="45">
        <f t="shared" si="7"/>
        <v>1797</v>
      </c>
      <c r="R28" s="45">
        <f t="shared" si="7"/>
        <v>212137.0275</v>
      </c>
      <c r="S28" s="45">
        <f t="shared" si="7"/>
        <v>1812.5905</v>
      </c>
      <c r="T28" s="47">
        <f t="shared" si="7"/>
        <v>15.59049999999997</v>
      </c>
    </row>
    <row r="29" spans="1:20" ht="15.75" thickBot="1" x14ac:dyDescent="0.3">
      <c r="A29" s="86" t="s">
        <v>39</v>
      </c>
      <c r="B29" s="87"/>
      <c r="C29" s="88"/>
      <c r="D29" s="48">
        <f>D4+D5-D28</f>
        <v>607484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49" priority="43" operator="equal">
      <formula>212030016606640</formula>
    </cfRule>
  </conditionalFormatting>
  <conditionalFormatting sqref="D29 E4:E6 E28:K29">
    <cfRule type="cellIs" dxfId="1248" priority="41" operator="equal">
      <formula>$E$4</formula>
    </cfRule>
    <cfRule type="cellIs" dxfId="1247" priority="42" operator="equal">
      <formula>2120</formula>
    </cfRule>
  </conditionalFormatting>
  <conditionalFormatting sqref="D29:E29 F4:F6 F28:F29">
    <cfRule type="cellIs" dxfId="1246" priority="39" operator="equal">
      <formula>$F$4</formula>
    </cfRule>
    <cfRule type="cellIs" dxfId="1245" priority="40" operator="equal">
      <formula>300</formula>
    </cfRule>
  </conditionalFormatting>
  <conditionalFormatting sqref="G4:G6 G28:G29">
    <cfRule type="cellIs" dxfId="1244" priority="37" operator="equal">
      <formula>$G$4</formula>
    </cfRule>
    <cfRule type="cellIs" dxfId="1243" priority="38" operator="equal">
      <formula>1660</formula>
    </cfRule>
  </conditionalFormatting>
  <conditionalFormatting sqref="H4:H6 H28:H29">
    <cfRule type="cellIs" dxfId="1242" priority="35" operator="equal">
      <formula>$H$4</formula>
    </cfRule>
    <cfRule type="cellIs" dxfId="1241" priority="36" operator="equal">
      <formula>6640</formula>
    </cfRule>
  </conditionalFormatting>
  <conditionalFormatting sqref="T6:T28">
    <cfRule type="cellIs" dxfId="1240" priority="34" operator="lessThan">
      <formula>0</formula>
    </cfRule>
  </conditionalFormatting>
  <conditionalFormatting sqref="T7:T27">
    <cfRule type="cellIs" dxfId="1239" priority="31" operator="lessThan">
      <formula>0</formula>
    </cfRule>
    <cfRule type="cellIs" dxfId="1238" priority="32" operator="lessThan">
      <formula>0</formula>
    </cfRule>
    <cfRule type="cellIs" dxfId="1237" priority="33" operator="lessThan">
      <formula>0</formula>
    </cfRule>
  </conditionalFormatting>
  <conditionalFormatting sqref="E4:E6 E28:K28">
    <cfRule type="cellIs" dxfId="1236" priority="30" operator="equal">
      <formula>$E$4</formula>
    </cfRule>
  </conditionalFormatting>
  <conditionalFormatting sqref="D28:D29 D6 D4:M4">
    <cfRule type="cellIs" dxfId="1235" priority="29" operator="equal">
      <formula>$D$4</formula>
    </cfRule>
  </conditionalFormatting>
  <conditionalFormatting sqref="I4:I6 I28:I29">
    <cfRule type="cellIs" dxfId="1234" priority="28" operator="equal">
      <formula>$I$4</formula>
    </cfRule>
  </conditionalFormatting>
  <conditionalFormatting sqref="J4:J6 J28:J29">
    <cfRule type="cellIs" dxfId="1233" priority="27" operator="equal">
      <formula>$J$4</formula>
    </cfRule>
  </conditionalFormatting>
  <conditionalFormatting sqref="K4:K6 K28:K29">
    <cfRule type="cellIs" dxfId="1232" priority="26" operator="equal">
      <formula>$K$4</formula>
    </cfRule>
  </conditionalFormatting>
  <conditionalFormatting sqref="M4:M6">
    <cfRule type="cellIs" dxfId="1231" priority="25" operator="equal">
      <formula>$L$4</formula>
    </cfRule>
  </conditionalFormatting>
  <conditionalFormatting sqref="T7:T28">
    <cfRule type="cellIs" dxfId="1230" priority="22" operator="lessThan">
      <formula>0</formula>
    </cfRule>
    <cfRule type="cellIs" dxfId="1229" priority="23" operator="lessThan">
      <formula>0</formula>
    </cfRule>
    <cfRule type="cellIs" dxfId="1228" priority="24" operator="lessThan">
      <formula>0</formula>
    </cfRule>
  </conditionalFormatting>
  <conditionalFormatting sqref="D5:K5">
    <cfRule type="cellIs" dxfId="1227" priority="21" operator="greaterThan">
      <formula>0</formula>
    </cfRule>
  </conditionalFormatting>
  <conditionalFormatting sqref="T6:T28">
    <cfRule type="cellIs" dxfId="1226" priority="20" operator="lessThan">
      <formula>0</formula>
    </cfRule>
  </conditionalFormatting>
  <conditionalFormatting sqref="T7:T27">
    <cfRule type="cellIs" dxfId="1225" priority="17" operator="lessThan">
      <formula>0</formula>
    </cfRule>
    <cfRule type="cellIs" dxfId="1224" priority="18" operator="lessThan">
      <formula>0</formula>
    </cfRule>
    <cfRule type="cellIs" dxfId="1223" priority="19" operator="lessThan">
      <formula>0</formula>
    </cfRule>
  </conditionalFormatting>
  <conditionalFormatting sqref="T7:T28">
    <cfRule type="cellIs" dxfId="1222" priority="14" operator="lessThan">
      <formula>0</formula>
    </cfRule>
    <cfRule type="cellIs" dxfId="1221" priority="15" operator="lessThan">
      <formula>0</formula>
    </cfRule>
    <cfRule type="cellIs" dxfId="1220" priority="16" operator="lessThan">
      <formula>0</formula>
    </cfRule>
  </conditionalFormatting>
  <conditionalFormatting sqref="D5:K5">
    <cfRule type="cellIs" dxfId="1219" priority="13" operator="greaterThan">
      <formula>0</formula>
    </cfRule>
  </conditionalFormatting>
  <conditionalFormatting sqref="L4 L6 L28:L29">
    <cfRule type="cellIs" dxfId="1218" priority="12" operator="equal">
      <formula>$L$4</formula>
    </cfRule>
  </conditionalFormatting>
  <conditionalFormatting sqref="D7:S7">
    <cfRule type="cellIs" dxfId="1217" priority="11" operator="greaterThan">
      <formula>0</formula>
    </cfRule>
  </conditionalFormatting>
  <conditionalFormatting sqref="D9:S9">
    <cfRule type="cellIs" dxfId="1216" priority="10" operator="greaterThan">
      <formula>0</formula>
    </cfRule>
  </conditionalFormatting>
  <conditionalFormatting sqref="D11:S11">
    <cfRule type="cellIs" dxfId="1215" priority="9" operator="greaterThan">
      <formula>0</formula>
    </cfRule>
  </conditionalFormatting>
  <conditionalFormatting sqref="D13:S13">
    <cfRule type="cellIs" dxfId="1214" priority="8" operator="greaterThan">
      <formula>0</formula>
    </cfRule>
  </conditionalFormatting>
  <conditionalFormatting sqref="D15:S15">
    <cfRule type="cellIs" dxfId="1213" priority="7" operator="greaterThan">
      <formula>0</formula>
    </cfRule>
  </conditionalFormatting>
  <conditionalFormatting sqref="D17:S17">
    <cfRule type="cellIs" dxfId="1212" priority="6" operator="greaterThan">
      <formula>0</formula>
    </cfRule>
  </conditionalFormatting>
  <conditionalFormatting sqref="D19:S19">
    <cfRule type="cellIs" dxfId="1211" priority="5" operator="greaterThan">
      <formula>0</formula>
    </cfRule>
  </conditionalFormatting>
  <conditionalFormatting sqref="D21:S21">
    <cfRule type="cellIs" dxfId="1210" priority="4" operator="greaterThan">
      <formula>0</formula>
    </cfRule>
  </conditionalFormatting>
  <conditionalFormatting sqref="D23:S23">
    <cfRule type="cellIs" dxfId="1209" priority="3" operator="greaterThan">
      <formula>0</formula>
    </cfRule>
  </conditionalFormatting>
  <conditionalFormatting sqref="D25:S25">
    <cfRule type="cellIs" dxfId="1208" priority="2" operator="greaterThan">
      <formula>0</formula>
    </cfRule>
  </conditionalFormatting>
  <conditionalFormatting sqref="D27:S27">
    <cfRule type="cellIs" dxfId="1207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58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'4'!D29</f>
        <v>607484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17965</v>
      </c>
      <c r="I4" s="2">
        <f>'4'!I29</f>
        <v>955</v>
      </c>
      <c r="J4" s="2">
        <f>'4'!J29</f>
        <v>438</v>
      </c>
      <c r="K4" s="2">
        <f>'4'!K29</f>
        <v>550</v>
      </c>
      <c r="L4" s="2">
        <f>'4'!L29</f>
        <v>0</v>
      </c>
      <c r="M4" s="2">
        <f>'4'!M29</f>
        <v>0</v>
      </c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4999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6819</v>
      </c>
      <c r="N8" s="24">
        <f t="shared" ref="N8:N27" si="1">D8+E8*20+F8*10+G8*9+H8*9+I8*191+J8*191+K8*182+L8*100</f>
        <v>6819</v>
      </c>
      <c r="O8" s="25">
        <f t="shared" ref="O8:O27" si="2">M8*2.75%</f>
        <v>187.52250000000001</v>
      </c>
      <c r="P8" s="26">
        <v>-5724</v>
      </c>
      <c r="Q8" s="26">
        <v>80</v>
      </c>
      <c r="R8" s="24">
        <f t="shared" ref="R8:R27" si="3">M8-(M8*2.75%)+I8*191+J8*191+K8*182+L8*100-Q8</f>
        <v>6551.4775</v>
      </c>
      <c r="S8" s="25">
        <f t="shared" ref="S8:S27" si="4">M8*0.95%</f>
        <v>64.780500000000004</v>
      </c>
      <c r="T8" s="27">
        <f t="shared" ref="T8:T27" si="5">S8-Q8</f>
        <v>-15.219499999999996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18945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23775</v>
      </c>
      <c r="N9" s="24">
        <f t="shared" si="1"/>
        <v>24685</v>
      </c>
      <c r="O9" s="25">
        <f t="shared" si="2"/>
        <v>653.8125</v>
      </c>
      <c r="P9" s="26">
        <v>-2000</v>
      </c>
      <c r="Q9" s="26">
        <v>152</v>
      </c>
      <c r="R9" s="24">
        <f t="shared" si="3"/>
        <v>23879.1875</v>
      </c>
      <c r="S9" s="25">
        <f t="shared" si="4"/>
        <v>225.86249999999998</v>
      </c>
      <c r="T9" s="27">
        <f t="shared" si="5"/>
        <v>73.862499999999983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5477</v>
      </c>
      <c r="N10" s="24">
        <f t="shared" si="1"/>
        <v>5477</v>
      </c>
      <c r="O10" s="25">
        <f t="shared" si="2"/>
        <v>150.61750000000001</v>
      </c>
      <c r="P10" s="26"/>
      <c r="Q10" s="26">
        <v>23</v>
      </c>
      <c r="R10" s="24">
        <f t="shared" si="3"/>
        <v>5303.3824999999997</v>
      </c>
      <c r="S10" s="25">
        <f t="shared" si="4"/>
        <v>52.031500000000001</v>
      </c>
      <c r="T10" s="27">
        <f t="shared" si="5"/>
        <v>29.031500000000001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14446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14446</v>
      </c>
      <c r="N11" s="24">
        <f t="shared" si="1"/>
        <v>14446</v>
      </c>
      <c r="O11" s="25">
        <f t="shared" si="2"/>
        <v>397.26499999999999</v>
      </c>
      <c r="P11" s="26"/>
      <c r="Q11" s="26">
        <v>39</v>
      </c>
      <c r="R11" s="24">
        <f t="shared" si="3"/>
        <v>14009.735000000001</v>
      </c>
      <c r="S11" s="25">
        <f t="shared" si="4"/>
        <v>137.23699999999999</v>
      </c>
      <c r="T11" s="27">
        <f t="shared" si="5"/>
        <v>98.236999999999995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6030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6030</v>
      </c>
      <c r="N12" s="24">
        <f t="shared" si="1"/>
        <v>6940</v>
      </c>
      <c r="O12" s="25">
        <f t="shared" si="2"/>
        <v>165.82499999999999</v>
      </c>
      <c r="P12" s="26"/>
      <c r="Q12" s="26">
        <v>34</v>
      </c>
      <c r="R12" s="24">
        <f t="shared" si="3"/>
        <v>6740.1750000000002</v>
      </c>
      <c r="S12" s="25">
        <f t="shared" si="4"/>
        <v>57.284999999999997</v>
      </c>
      <c r="T12" s="27">
        <f t="shared" si="5"/>
        <v>23.284999999999997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8028</v>
      </c>
      <c r="N13" s="24">
        <f t="shared" si="1"/>
        <v>8028</v>
      </c>
      <c r="O13" s="25">
        <f t="shared" si="2"/>
        <v>220.77</v>
      </c>
      <c r="P13" s="26"/>
      <c r="Q13" s="26">
        <v>12</v>
      </c>
      <c r="R13" s="24">
        <f t="shared" si="3"/>
        <v>7795.23</v>
      </c>
      <c r="S13" s="25">
        <f t="shared" si="4"/>
        <v>76.265999999999991</v>
      </c>
      <c r="T13" s="27">
        <f t="shared" si="5"/>
        <v>64.265999999999991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25010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25510</v>
      </c>
      <c r="N15" s="24">
        <f t="shared" si="1"/>
        <v>28148</v>
      </c>
      <c r="O15" s="25">
        <f t="shared" si="2"/>
        <v>701.52499999999998</v>
      </c>
      <c r="P15" s="26">
        <v>47360</v>
      </c>
      <c r="Q15" s="26">
        <v>147</v>
      </c>
      <c r="R15" s="24">
        <f t="shared" si="3"/>
        <v>27299.474999999999</v>
      </c>
      <c r="S15" s="25">
        <f t="shared" si="4"/>
        <v>242.345</v>
      </c>
      <c r="T15" s="27">
        <f t="shared" si="5"/>
        <v>95.344999999999999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12486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15476</v>
      </c>
      <c r="N16" s="24">
        <f t="shared" si="1"/>
        <v>17296</v>
      </c>
      <c r="O16" s="25">
        <f t="shared" si="2"/>
        <v>425.59</v>
      </c>
      <c r="P16" s="26">
        <v>9000</v>
      </c>
      <c r="Q16" s="26">
        <v>119</v>
      </c>
      <c r="R16" s="24">
        <f t="shared" si="3"/>
        <v>16751.41</v>
      </c>
      <c r="S16" s="25">
        <f t="shared" si="4"/>
        <v>147.02199999999999</v>
      </c>
      <c r="T16" s="27">
        <f t="shared" si="5"/>
        <v>28.021999999999991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16460</v>
      </c>
      <c r="N17" s="24">
        <f t="shared" si="1"/>
        <v>20190</v>
      </c>
      <c r="O17" s="25">
        <f t="shared" si="2"/>
        <v>452.65</v>
      </c>
      <c r="P17" s="26"/>
      <c r="Q17" s="26">
        <v>100</v>
      </c>
      <c r="R17" s="24">
        <f t="shared" si="3"/>
        <v>19637.349999999999</v>
      </c>
      <c r="S17" s="25">
        <f t="shared" si="4"/>
        <v>156.37</v>
      </c>
      <c r="T17" s="27">
        <f t="shared" si="5"/>
        <v>56.370000000000005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9589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10039</v>
      </c>
      <c r="N18" s="24">
        <f t="shared" si="1"/>
        <v>10230</v>
      </c>
      <c r="O18" s="25">
        <f t="shared" si="2"/>
        <v>276.07249999999999</v>
      </c>
      <c r="P18" s="26">
        <v>-8297</v>
      </c>
      <c r="Q18" s="26">
        <v>100</v>
      </c>
      <c r="R18" s="24">
        <f t="shared" si="3"/>
        <v>9853.9274999999998</v>
      </c>
      <c r="S18" s="25">
        <f t="shared" si="4"/>
        <v>95.370499999999993</v>
      </c>
      <c r="T18" s="27">
        <f t="shared" si="5"/>
        <v>-4.6295000000000073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10037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10217</v>
      </c>
      <c r="N19" s="24">
        <f t="shared" si="1"/>
        <v>13947</v>
      </c>
      <c r="O19" s="25">
        <f t="shared" si="2"/>
        <v>280.96750000000003</v>
      </c>
      <c r="P19" s="26"/>
      <c r="Q19" s="26">
        <v>100</v>
      </c>
      <c r="R19" s="24">
        <f t="shared" si="3"/>
        <v>13566.032499999999</v>
      </c>
      <c r="S19" s="25">
        <f t="shared" si="4"/>
        <v>97.061499999999995</v>
      </c>
      <c r="T19" s="27">
        <f t="shared" si="5"/>
        <v>-2.9385000000000048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5667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5667</v>
      </c>
      <c r="N21" s="24">
        <f t="shared" si="1"/>
        <v>7577</v>
      </c>
      <c r="O21" s="25">
        <f t="shared" si="2"/>
        <v>155.8425</v>
      </c>
      <c r="P21" s="26">
        <v>-515</v>
      </c>
      <c r="Q21" s="26">
        <v>20</v>
      </c>
      <c r="R21" s="24">
        <f t="shared" si="3"/>
        <v>7401.1575000000003</v>
      </c>
      <c r="S21" s="25">
        <f t="shared" si="4"/>
        <v>53.836500000000001</v>
      </c>
      <c r="T21" s="27">
        <f t="shared" si="5"/>
        <v>33.836500000000001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23929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23929</v>
      </c>
      <c r="N22" s="24">
        <f t="shared" si="1"/>
        <v>25203</v>
      </c>
      <c r="O22" s="25">
        <f t="shared" si="2"/>
        <v>658.04750000000001</v>
      </c>
      <c r="P22" s="26"/>
      <c r="Q22" s="26">
        <v>150</v>
      </c>
      <c r="R22" s="24">
        <f t="shared" si="3"/>
        <v>24394.952499999999</v>
      </c>
      <c r="S22" s="25">
        <f t="shared" si="4"/>
        <v>227.32550000000001</v>
      </c>
      <c r="T22" s="27">
        <f t="shared" si="5"/>
        <v>77.325500000000005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7352</v>
      </c>
      <c r="N23" s="24">
        <f t="shared" si="1"/>
        <v>7352</v>
      </c>
      <c r="O23" s="25">
        <f t="shared" si="2"/>
        <v>202.18</v>
      </c>
      <c r="P23" s="26">
        <v>-7080</v>
      </c>
      <c r="Q23" s="26">
        <v>70</v>
      </c>
      <c r="R23" s="24">
        <f t="shared" si="3"/>
        <v>7079.82</v>
      </c>
      <c r="S23" s="25">
        <f t="shared" si="4"/>
        <v>69.843999999999994</v>
      </c>
      <c r="T23" s="27">
        <f t="shared" si="5"/>
        <v>-0.15600000000000591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24879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24879</v>
      </c>
      <c r="N24" s="24">
        <f t="shared" si="1"/>
        <v>24879</v>
      </c>
      <c r="O24" s="25">
        <f t="shared" si="2"/>
        <v>684.17250000000001</v>
      </c>
      <c r="P24" s="26">
        <v>-1000</v>
      </c>
      <c r="Q24" s="26">
        <v>145</v>
      </c>
      <c r="R24" s="24">
        <f t="shared" si="3"/>
        <v>24049.827499999999</v>
      </c>
      <c r="S24" s="25">
        <f t="shared" si="4"/>
        <v>236.35049999999998</v>
      </c>
      <c r="T24" s="27">
        <f t="shared" si="5"/>
        <v>91.350499999999982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12758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13028</v>
      </c>
      <c r="N26" s="24">
        <f t="shared" si="1"/>
        <v>14938</v>
      </c>
      <c r="O26" s="25">
        <f t="shared" si="2"/>
        <v>358.27</v>
      </c>
      <c r="P26" s="26">
        <v>-1500</v>
      </c>
      <c r="Q26" s="26">
        <v>100</v>
      </c>
      <c r="R26" s="24">
        <f t="shared" si="3"/>
        <v>14479.73</v>
      </c>
      <c r="S26" s="25">
        <f t="shared" si="4"/>
        <v>123.76599999999999</v>
      </c>
      <c r="T26" s="27">
        <f t="shared" si="5"/>
        <v>23.765999999999991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19997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19997</v>
      </c>
      <c r="N27" s="40">
        <f t="shared" si="1"/>
        <v>19997</v>
      </c>
      <c r="O27" s="25">
        <f t="shared" si="2"/>
        <v>549.91750000000002</v>
      </c>
      <c r="P27" s="41">
        <v>-19350</v>
      </c>
      <c r="Q27" s="41">
        <v>100</v>
      </c>
      <c r="R27" s="24">
        <f t="shared" si="3"/>
        <v>19347.0825</v>
      </c>
      <c r="S27" s="42">
        <f t="shared" si="4"/>
        <v>189.97149999999999</v>
      </c>
      <c r="T27" s="43">
        <f t="shared" si="5"/>
        <v>89.971499999999992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249974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266594</v>
      </c>
      <c r="N28" s="45">
        <f t="shared" si="7"/>
        <v>288428</v>
      </c>
      <c r="O28" s="46">
        <f t="shared" si="7"/>
        <v>7331.3349999999991</v>
      </c>
      <c r="P28" s="45">
        <f t="shared" si="7"/>
        <v>15894</v>
      </c>
      <c r="Q28" s="45">
        <f t="shared" si="7"/>
        <v>1946</v>
      </c>
      <c r="R28" s="45">
        <f t="shared" si="7"/>
        <v>279150.66500000004</v>
      </c>
      <c r="S28" s="45">
        <f t="shared" si="7"/>
        <v>2532.6430000000005</v>
      </c>
      <c r="T28" s="47">
        <f t="shared" si="7"/>
        <v>586.64299999999992</v>
      </c>
    </row>
    <row r="29" spans="1:20" ht="15.75" thickBot="1" x14ac:dyDescent="0.3">
      <c r="A29" s="86" t="s">
        <v>39</v>
      </c>
      <c r="B29" s="87"/>
      <c r="C29" s="88"/>
      <c r="D29" s="48">
        <f>D4+D5-D28</f>
        <v>669198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6" priority="43" operator="equal">
      <formula>212030016606640</formula>
    </cfRule>
  </conditionalFormatting>
  <conditionalFormatting sqref="D29 E4:E6 E28:K29">
    <cfRule type="cellIs" dxfId="1205" priority="41" operator="equal">
      <formula>$E$4</formula>
    </cfRule>
    <cfRule type="cellIs" dxfId="1204" priority="42" operator="equal">
      <formula>2120</formula>
    </cfRule>
  </conditionalFormatting>
  <conditionalFormatting sqref="D29:E29 F4:F6 F28:F29">
    <cfRule type="cellIs" dxfId="1203" priority="39" operator="equal">
      <formula>$F$4</formula>
    </cfRule>
    <cfRule type="cellIs" dxfId="1202" priority="40" operator="equal">
      <formula>300</formula>
    </cfRule>
  </conditionalFormatting>
  <conditionalFormatting sqref="G4:G6 G28:G29">
    <cfRule type="cellIs" dxfId="1201" priority="37" operator="equal">
      <formula>$G$4</formula>
    </cfRule>
    <cfRule type="cellIs" dxfId="1200" priority="38" operator="equal">
      <formula>1660</formula>
    </cfRule>
  </conditionalFormatting>
  <conditionalFormatting sqref="H4:H6 H28:H29">
    <cfRule type="cellIs" dxfId="1199" priority="35" operator="equal">
      <formula>$H$4</formula>
    </cfRule>
    <cfRule type="cellIs" dxfId="1198" priority="36" operator="equal">
      <formula>6640</formula>
    </cfRule>
  </conditionalFormatting>
  <conditionalFormatting sqref="T6:T28">
    <cfRule type="cellIs" dxfId="1197" priority="34" operator="lessThan">
      <formula>0</formula>
    </cfRule>
  </conditionalFormatting>
  <conditionalFormatting sqref="T7:T27">
    <cfRule type="cellIs" dxfId="1196" priority="31" operator="lessThan">
      <formula>0</formula>
    </cfRule>
    <cfRule type="cellIs" dxfId="1195" priority="32" operator="lessThan">
      <formula>0</formula>
    </cfRule>
    <cfRule type="cellIs" dxfId="1194" priority="33" operator="lessThan">
      <formula>0</formula>
    </cfRule>
  </conditionalFormatting>
  <conditionalFormatting sqref="E4:E6 E28:K28">
    <cfRule type="cellIs" dxfId="1193" priority="30" operator="equal">
      <formula>$E$4</formula>
    </cfRule>
  </conditionalFormatting>
  <conditionalFormatting sqref="D28:D29 D6 D4:M4">
    <cfRule type="cellIs" dxfId="1192" priority="29" operator="equal">
      <formula>$D$4</formula>
    </cfRule>
  </conditionalFormatting>
  <conditionalFormatting sqref="I4:I6 I28:I29">
    <cfRule type="cellIs" dxfId="1191" priority="28" operator="equal">
      <formula>$I$4</formula>
    </cfRule>
  </conditionalFormatting>
  <conditionalFormatting sqref="J4:J6 J28:J29">
    <cfRule type="cellIs" dxfId="1190" priority="27" operator="equal">
      <formula>$J$4</formula>
    </cfRule>
  </conditionalFormatting>
  <conditionalFormatting sqref="K4:K6 K28:K29">
    <cfRule type="cellIs" dxfId="1189" priority="26" operator="equal">
      <formula>$K$4</formula>
    </cfRule>
  </conditionalFormatting>
  <conditionalFormatting sqref="M4:M6">
    <cfRule type="cellIs" dxfId="1188" priority="25" operator="equal">
      <formula>$L$4</formula>
    </cfRule>
  </conditionalFormatting>
  <conditionalFormatting sqref="T7:T28">
    <cfRule type="cellIs" dxfId="1187" priority="22" operator="lessThan">
      <formula>0</formula>
    </cfRule>
    <cfRule type="cellIs" dxfId="1186" priority="23" operator="lessThan">
      <formula>0</formula>
    </cfRule>
    <cfRule type="cellIs" dxfId="1185" priority="24" operator="lessThan">
      <formula>0</formula>
    </cfRule>
  </conditionalFormatting>
  <conditionalFormatting sqref="D5:K5">
    <cfRule type="cellIs" dxfId="1184" priority="21" operator="greaterThan">
      <formula>0</formula>
    </cfRule>
  </conditionalFormatting>
  <conditionalFormatting sqref="T6:T28">
    <cfRule type="cellIs" dxfId="1183" priority="20" operator="lessThan">
      <formula>0</formula>
    </cfRule>
  </conditionalFormatting>
  <conditionalFormatting sqref="T7:T27">
    <cfRule type="cellIs" dxfId="1182" priority="17" operator="lessThan">
      <formula>0</formula>
    </cfRule>
    <cfRule type="cellIs" dxfId="1181" priority="18" operator="lessThan">
      <formula>0</formula>
    </cfRule>
    <cfRule type="cellIs" dxfId="1180" priority="19" operator="lessThan">
      <formula>0</formula>
    </cfRule>
  </conditionalFormatting>
  <conditionalFormatting sqref="T7:T28">
    <cfRule type="cellIs" dxfId="1179" priority="14" operator="lessThan">
      <formula>0</formula>
    </cfRule>
    <cfRule type="cellIs" dxfId="1178" priority="15" operator="lessThan">
      <formula>0</formula>
    </cfRule>
    <cfRule type="cellIs" dxfId="1177" priority="16" operator="lessThan">
      <formula>0</formula>
    </cfRule>
  </conditionalFormatting>
  <conditionalFormatting sqref="D5:K5">
    <cfRule type="cellIs" dxfId="1176" priority="13" operator="greaterThan">
      <formula>0</formula>
    </cfRule>
  </conditionalFormatting>
  <conditionalFormatting sqref="L4 L6 L28:L29">
    <cfRule type="cellIs" dxfId="1175" priority="12" operator="equal">
      <formula>$L$4</formula>
    </cfRule>
  </conditionalFormatting>
  <conditionalFormatting sqref="D7:S7">
    <cfRule type="cellIs" dxfId="1174" priority="11" operator="greaterThan">
      <formula>0</formula>
    </cfRule>
  </conditionalFormatting>
  <conditionalFormatting sqref="D9:S9">
    <cfRule type="cellIs" dxfId="1173" priority="10" operator="greaterThan">
      <formula>0</formula>
    </cfRule>
  </conditionalFormatting>
  <conditionalFormatting sqref="D11:S11">
    <cfRule type="cellIs" dxfId="1172" priority="9" operator="greaterThan">
      <formula>0</formula>
    </cfRule>
  </conditionalFormatting>
  <conditionalFormatting sqref="D13:S13">
    <cfRule type="cellIs" dxfId="1171" priority="8" operator="greaterThan">
      <formula>0</formula>
    </cfRule>
  </conditionalFormatting>
  <conditionalFormatting sqref="D15:S15">
    <cfRule type="cellIs" dxfId="1170" priority="7" operator="greaterThan">
      <formula>0</formula>
    </cfRule>
  </conditionalFormatting>
  <conditionalFormatting sqref="D17:S17">
    <cfRule type="cellIs" dxfId="1169" priority="6" operator="greaterThan">
      <formula>0</formula>
    </cfRule>
  </conditionalFormatting>
  <conditionalFormatting sqref="D19:S19">
    <cfRule type="cellIs" dxfId="1168" priority="5" operator="greaterThan">
      <formula>0</formula>
    </cfRule>
  </conditionalFormatting>
  <conditionalFormatting sqref="D21:S21">
    <cfRule type="cellIs" dxfId="1167" priority="4" operator="greaterThan">
      <formula>0</formula>
    </cfRule>
  </conditionalFormatting>
  <conditionalFormatting sqref="D23:S23">
    <cfRule type="cellIs" dxfId="1166" priority="3" operator="greaterThan">
      <formula>0</formula>
    </cfRule>
  </conditionalFormatting>
  <conditionalFormatting sqref="D25:S25">
    <cfRule type="cellIs" dxfId="1165" priority="2" operator="greaterThan">
      <formula>0</formula>
    </cfRule>
  </conditionalFormatting>
  <conditionalFormatting sqref="D27:S27">
    <cfRule type="cellIs" dxfId="1164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'5'!D29</f>
        <v>669198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17155</v>
      </c>
      <c r="I4" s="2">
        <f>'5'!I29</f>
        <v>895</v>
      </c>
      <c r="J4" s="2">
        <f>'5'!J29</f>
        <v>438</v>
      </c>
      <c r="K4" s="2">
        <f>'5'!K29</f>
        <v>493</v>
      </c>
      <c r="L4" s="2">
        <f>'5'!L29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86" t="s">
        <v>39</v>
      </c>
      <c r="B29" s="87"/>
      <c r="C29" s="88"/>
      <c r="D29" s="48">
        <f>D4+D5-D28</f>
        <v>634709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3" priority="43" operator="equal">
      <formula>212030016606640</formula>
    </cfRule>
  </conditionalFormatting>
  <conditionalFormatting sqref="D29 E4:E6 E28:K29">
    <cfRule type="cellIs" dxfId="1162" priority="41" operator="equal">
      <formula>$E$4</formula>
    </cfRule>
    <cfRule type="cellIs" dxfId="1161" priority="42" operator="equal">
      <formula>2120</formula>
    </cfRule>
  </conditionalFormatting>
  <conditionalFormatting sqref="D29:E29 F4:F6 F28:F29">
    <cfRule type="cellIs" dxfId="1160" priority="39" operator="equal">
      <formula>$F$4</formula>
    </cfRule>
    <cfRule type="cellIs" dxfId="1159" priority="40" operator="equal">
      <formula>300</formula>
    </cfRule>
  </conditionalFormatting>
  <conditionalFormatting sqref="G4:G6 G28:G29">
    <cfRule type="cellIs" dxfId="1158" priority="37" operator="equal">
      <formula>$G$4</formula>
    </cfRule>
    <cfRule type="cellIs" dxfId="1157" priority="38" operator="equal">
      <formula>1660</formula>
    </cfRule>
  </conditionalFormatting>
  <conditionalFormatting sqref="H4:H6 H28:H29">
    <cfRule type="cellIs" dxfId="1156" priority="35" operator="equal">
      <formula>$H$4</formula>
    </cfRule>
    <cfRule type="cellIs" dxfId="1155" priority="36" operator="equal">
      <formula>6640</formula>
    </cfRule>
  </conditionalFormatting>
  <conditionalFormatting sqref="T6:T28">
    <cfRule type="cellIs" dxfId="1154" priority="34" operator="lessThan">
      <formula>0</formula>
    </cfRule>
  </conditionalFormatting>
  <conditionalFormatting sqref="T7:T27">
    <cfRule type="cellIs" dxfId="1153" priority="31" operator="lessThan">
      <formula>0</formula>
    </cfRule>
    <cfRule type="cellIs" dxfId="1152" priority="32" operator="lessThan">
      <formula>0</formula>
    </cfRule>
    <cfRule type="cellIs" dxfId="1151" priority="33" operator="lessThan">
      <formula>0</formula>
    </cfRule>
  </conditionalFormatting>
  <conditionalFormatting sqref="E4:E6 E28:K28">
    <cfRule type="cellIs" dxfId="1150" priority="30" operator="equal">
      <formula>$E$4</formula>
    </cfRule>
  </conditionalFormatting>
  <conditionalFormatting sqref="D28:D29 D6 D4:M4">
    <cfRule type="cellIs" dxfId="1149" priority="29" operator="equal">
      <formula>$D$4</formula>
    </cfRule>
  </conditionalFormatting>
  <conditionalFormatting sqref="I4:I6 I28:I29">
    <cfRule type="cellIs" dxfId="1148" priority="28" operator="equal">
      <formula>$I$4</formula>
    </cfRule>
  </conditionalFormatting>
  <conditionalFormatting sqref="J4:J6 J28:J29">
    <cfRule type="cellIs" dxfId="1147" priority="27" operator="equal">
      <formula>$J$4</formula>
    </cfRule>
  </conditionalFormatting>
  <conditionalFormatting sqref="K4:K6 K28:K29">
    <cfRule type="cellIs" dxfId="1146" priority="26" operator="equal">
      <formula>$K$4</formula>
    </cfRule>
  </conditionalFormatting>
  <conditionalFormatting sqref="M4:M6">
    <cfRule type="cellIs" dxfId="1145" priority="25" operator="equal">
      <formula>$L$4</formula>
    </cfRule>
  </conditionalFormatting>
  <conditionalFormatting sqref="T7:T28">
    <cfRule type="cellIs" dxfId="1144" priority="22" operator="lessThan">
      <formula>0</formula>
    </cfRule>
    <cfRule type="cellIs" dxfId="1143" priority="23" operator="lessThan">
      <formula>0</formula>
    </cfRule>
    <cfRule type="cellIs" dxfId="1142" priority="24" operator="lessThan">
      <formula>0</formula>
    </cfRule>
  </conditionalFormatting>
  <conditionalFormatting sqref="D5:K5">
    <cfRule type="cellIs" dxfId="1141" priority="21" operator="greaterThan">
      <formula>0</formula>
    </cfRule>
  </conditionalFormatting>
  <conditionalFormatting sqref="T6:T28">
    <cfRule type="cellIs" dxfId="1140" priority="20" operator="lessThan">
      <formula>0</formula>
    </cfRule>
  </conditionalFormatting>
  <conditionalFormatting sqref="T7:T27">
    <cfRule type="cellIs" dxfId="1139" priority="17" operator="lessThan">
      <formula>0</formula>
    </cfRule>
    <cfRule type="cellIs" dxfId="1138" priority="18" operator="lessThan">
      <formula>0</formula>
    </cfRule>
    <cfRule type="cellIs" dxfId="1137" priority="19" operator="lessThan">
      <formula>0</formula>
    </cfRule>
  </conditionalFormatting>
  <conditionalFormatting sqref="T7:T28">
    <cfRule type="cellIs" dxfId="1136" priority="14" operator="lessThan">
      <formula>0</formula>
    </cfRule>
    <cfRule type="cellIs" dxfId="1135" priority="15" operator="lessThan">
      <formula>0</formula>
    </cfRule>
    <cfRule type="cellIs" dxfId="1134" priority="16" operator="lessThan">
      <formula>0</formula>
    </cfRule>
  </conditionalFormatting>
  <conditionalFormatting sqref="D5:K5">
    <cfRule type="cellIs" dxfId="1133" priority="13" operator="greaterThan">
      <formula>0</formula>
    </cfRule>
  </conditionalFormatting>
  <conditionalFormatting sqref="L4 L6 L28:L29">
    <cfRule type="cellIs" dxfId="1132" priority="12" operator="equal">
      <formula>$L$4</formula>
    </cfRule>
  </conditionalFormatting>
  <conditionalFormatting sqref="D7:S7">
    <cfRule type="cellIs" dxfId="1131" priority="11" operator="greaterThan">
      <formula>0</formula>
    </cfRule>
  </conditionalFormatting>
  <conditionalFormatting sqref="D9:S9">
    <cfRule type="cellIs" dxfId="1130" priority="10" operator="greaterThan">
      <formula>0</formula>
    </cfRule>
  </conditionalFormatting>
  <conditionalFormatting sqref="D11:S11">
    <cfRule type="cellIs" dxfId="1129" priority="9" operator="greaterThan">
      <formula>0</formula>
    </cfRule>
  </conditionalFormatting>
  <conditionalFormatting sqref="D13:S13">
    <cfRule type="cellIs" dxfId="1128" priority="8" operator="greaterThan">
      <formula>0</formula>
    </cfRule>
  </conditionalFormatting>
  <conditionalFormatting sqref="D15:S15">
    <cfRule type="cellIs" dxfId="1127" priority="7" operator="greaterThan">
      <formula>0</formula>
    </cfRule>
  </conditionalFormatting>
  <conditionalFormatting sqref="D17:S17">
    <cfRule type="cellIs" dxfId="1126" priority="6" operator="greaterThan">
      <formula>0</formula>
    </cfRule>
  </conditionalFormatting>
  <conditionalFormatting sqref="D19:S19">
    <cfRule type="cellIs" dxfId="1125" priority="5" operator="greaterThan">
      <formula>0</formula>
    </cfRule>
  </conditionalFormatting>
  <conditionalFormatting sqref="D21:S21">
    <cfRule type="cellIs" dxfId="1124" priority="4" operator="greaterThan">
      <formula>0</formula>
    </cfRule>
  </conditionalFormatting>
  <conditionalFormatting sqref="D23:S23">
    <cfRule type="cellIs" dxfId="1123" priority="3" operator="greaterThan">
      <formula>0</formula>
    </cfRule>
  </conditionalFormatting>
  <conditionalFormatting sqref="D25:S25">
    <cfRule type="cellIs" dxfId="1122" priority="2" operator="greaterThan">
      <formula>0</formula>
    </cfRule>
  </conditionalFormatting>
  <conditionalFormatting sqref="D27:S27">
    <cfRule type="cellIs" dxfId="1121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59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'6'!D29</f>
        <v>634709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17155</v>
      </c>
      <c r="I4" s="2">
        <f>'6'!I29</f>
        <v>895</v>
      </c>
      <c r="J4" s="2">
        <f>'6'!J29</f>
        <v>438</v>
      </c>
      <c r="K4" s="2">
        <f>'6'!K29</f>
        <v>493</v>
      </c>
      <c r="L4" s="2">
        <f>'6'!L29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10788</v>
      </c>
      <c r="N14" s="24">
        <f t="shared" si="1"/>
        <v>10788</v>
      </c>
      <c r="O14" s="25">
        <f t="shared" si="2"/>
        <v>296.67</v>
      </c>
      <c r="P14" s="26"/>
      <c r="Q14" s="26">
        <v>129</v>
      </c>
      <c r="R14" s="24">
        <f t="shared" si="3"/>
        <v>10362.33</v>
      </c>
      <c r="S14" s="25">
        <f t="shared" si="4"/>
        <v>102.486</v>
      </c>
      <c r="T14" s="27">
        <f t="shared" si="5"/>
        <v>-26.513999999999996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6686</v>
      </c>
      <c r="N27" s="40">
        <f t="shared" si="1"/>
        <v>6686</v>
      </c>
      <c r="O27" s="25">
        <f t="shared" si="2"/>
        <v>183.86500000000001</v>
      </c>
      <c r="P27" s="41"/>
      <c r="Q27" s="41">
        <v>100</v>
      </c>
      <c r="R27" s="24">
        <f t="shared" si="3"/>
        <v>6402.1350000000002</v>
      </c>
      <c r="S27" s="42">
        <f t="shared" si="4"/>
        <v>63.516999999999996</v>
      </c>
      <c r="T27" s="43">
        <f t="shared" si="5"/>
        <v>-36.483000000000004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185303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199863</v>
      </c>
      <c r="N28" s="45">
        <f t="shared" si="7"/>
        <v>212743</v>
      </c>
      <c r="O28" s="46">
        <f t="shared" si="7"/>
        <v>5496.2324999999992</v>
      </c>
      <c r="P28" s="45">
        <f t="shared" si="7"/>
        <v>25224</v>
      </c>
      <c r="Q28" s="45">
        <f t="shared" si="7"/>
        <v>1676</v>
      </c>
      <c r="R28" s="45">
        <f t="shared" si="7"/>
        <v>205570.76750000002</v>
      </c>
      <c r="S28" s="45">
        <f t="shared" si="7"/>
        <v>1898.6985000000002</v>
      </c>
      <c r="T28" s="47">
        <f t="shared" si="7"/>
        <v>222.69849999999991</v>
      </c>
    </row>
    <row r="29" spans="1:20" ht="15.75" thickBot="1" x14ac:dyDescent="0.3">
      <c r="A29" s="86" t="s">
        <v>39</v>
      </c>
      <c r="B29" s="87"/>
      <c r="C29" s="88"/>
      <c r="D29" s="48">
        <f>D4+D5-D28</f>
        <v>449406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0" priority="43" operator="equal">
      <formula>212030016606640</formula>
    </cfRule>
  </conditionalFormatting>
  <conditionalFormatting sqref="D29 E4:E6 E28:K29">
    <cfRule type="cellIs" dxfId="1119" priority="41" operator="equal">
      <formula>$E$4</formula>
    </cfRule>
    <cfRule type="cellIs" dxfId="1118" priority="42" operator="equal">
      <formula>2120</formula>
    </cfRule>
  </conditionalFormatting>
  <conditionalFormatting sqref="D29:E29 F4:F6 F28:F29">
    <cfRule type="cellIs" dxfId="1117" priority="39" operator="equal">
      <formula>$F$4</formula>
    </cfRule>
    <cfRule type="cellIs" dxfId="1116" priority="40" operator="equal">
      <formula>300</formula>
    </cfRule>
  </conditionalFormatting>
  <conditionalFormatting sqref="G4:G6 G28:G29">
    <cfRule type="cellIs" dxfId="1115" priority="37" operator="equal">
      <formula>$G$4</formula>
    </cfRule>
    <cfRule type="cellIs" dxfId="1114" priority="38" operator="equal">
      <formula>1660</formula>
    </cfRule>
  </conditionalFormatting>
  <conditionalFormatting sqref="H4:H6 H28:H29">
    <cfRule type="cellIs" dxfId="1113" priority="35" operator="equal">
      <formula>$H$4</formula>
    </cfRule>
    <cfRule type="cellIs" dxfId="1112" priority="36" operator="equal">
      <formula>6640</formula>
    </cfRule>
  </conditionalFormatting>
  <conditionalFormatting sqref="T6:T28">
    <cfRule type="cellIs" dxfId="1111" priority="34" operator="lessThan">
      <formula>0</formula>
    </cfRule>
  </conditionalFormatting>
  <conditionalFormatting sqref="T7:T27">
    <cfRule type="cellIs" dxfId="1110" priority="31" operator="lessThan">
      <formula>0</formula>
    </cfRule>
    <cfRule type="cellIs" dxfId="1109" priority="32" operator="lessThan">
      <formula>0</formula>
    </cfRule>
    <cfRule type="cellIs" dxfId="1108" priority="33" operator="lessThan">
      <formula>0</formula>
    </cfRule>
  </conditionalFormatting>
  <conditionalFormatting sqref="E4:E6 E28:K28">
    <cfRule type="cellIs" dxfId="1107" priority="30" operator="equal">
      <formula>$E$4</formula>
    </cfRule>
  </conditionalFormatting>
  <conditionalFormatting sqref="D28:D29 D6 D4:M4">
    <cfRule type="cellIs" dxfId="1106" priority="29" operator="equal">
      <formula>$D$4</formula>
    </cfRule>
  </conditionalFormatting>
  <conditionalFormatting sqref="I4:I6 I28:I29">
    <cfRule type="cellIs" dxfId="1105" priority="28" operator="equal">
      <formula>$I$4</formula>
    </cfRule>
  </conditionalFormatting>
  <conditionalFormatting sqref="J4:J6 J28:J29">
    <cfRule type="cellIs" dxfId="1104" priority="27" operator="equal">
      <formula>$J$4</formula>
    </cfRule>
  </conditionalFormatting>
  <conditionalFormatting sqref="K4:K6 K28:K29">
    <cfRule type="cellIs" dxfId="1103" priority="26" operator="equal">
      <formula>$K$4</formula>
    </cfRule>
  </conditionalFormatting>
  <conditionalFormatting sqref="M4:M6">
    <cfRule type="cellIs" dxfId="1102" priority="25" operator="equal">
      <formula>$L$4</formula>
    </cfRule>
  </conditionalFormatting>
  <conditionalFormatting sqref="T7:T28">
    <cfRule type="cellIs" dxfId="1101" priority="22" operator="lessThan">
      <formula>0</formula>
    </cfRule>
    <cfRule type="cellIs" dxfId="1100" priority="23" operator="lessThan">
      <formula>0</formula>
    </cfRule>
    <cfRule type="cellIs" dxfId="1099" priority="24" operator="lessThan">
      <formula>0</formula>
    </cfRule>
  </conditionalFormatting>
  <conditionalFormatting sqref="D5:K5">
    <cfRule type="cellIs" dxfId="1098" priority="21" operator="greaterThan">
      <formula>0</formula>
    </cfRule>
  </conditionalFormatting>
  <conditionalFormatting sqref="T6:T28">
    <cfRule type="cellIs" dxfId="1097" priority="20" operator="lessThan">
      <formula>0</formula>
    </cfRule>
  </conditionalFormatting>
  <conditionalFormatting sqref="T7:T27">
    <cfRule type="cellIs" dxfId="1096" priority="17" operator="lessThan">
      <formula>0</formula>
    </cfRule>
    <cfRule type="cellIs" dxfId="1095" priority="18" operator="lessThan">
      <formula>0</formula>
    </cfRule>
    <cfRule type="cellIs" dxfId="1094" priority="19" operator="lessThan">
      <formula>0</formula>
    </cfRule>
  </conditionalFormatting>
  <conditionalFormatting sqref="T7:T28">
    <cfRule type="cellIs" dxfId="1093" priority="14" operator="lessThan">
      <formula>0</formula>
    </cfRule>
    <cfRule type="cellIs" dxfId="1092" priority="15" operator="lessThan">
      <formula>0</formula>
    </cfRule>
    <cfRule type="cellIs" dxfId="1091" priority="16" operator="lessThan">
      <formula>0</formula>
    </cfRule>
  </conditionalFormatting>
  <conditionalFormatting sqref="D5:K5">
    <cfRule type="cellIs" dxfId="1090" priority="13" operator="greaterThan">
      <formula>0</formula>
    </cfRule>
  </conditionalFormatting>
  <conditionalFormatting sqref="L4 L6 L28:L29">
    <cfRule type="cellIs" dxfId="1089" priority="12" operator="equal">
      <formula>$L$4</formula>
    </cfRule>
  </conditionalFormatting>
  <conditionalFormatting sqref="D7:S7">
    <cfRule type="cellIs" dxfId="1088" priority="11" operator="greaterThan">
      <formula>0</formula>
    </cfRule>
  </conditionalFormatting>
  <conditionalFormatting sqref="D9:S9">
    <cfRule type="cellIs" dxfId="1087" priority="10" operator="greaterThan">
      <formula>0</formula>
    </cfRule>
  </conditionalFormatting>
  <conditionalFormatting sqref="D11:S11">
    <cfRule type="cellIs" dxfId="1086" priority="9" operator="greaterThan">
      <formula>0</formula>
    </cfRule>
  </conditionalFormatting>
  <conditionalFormatting sqref="D13:S13">
    <cfRule type="cellIs" dxfId="1085" priority="8" operator="greaterThan">
      <formula>0</formula>
    </cfRule>
  </conditionalFormatting>
  <conditionalFormatting sqref="D15:S15">
    <cfRule type="cellIs" dxfId="1084" priority="7" operator="greaterThan">
      <formula>0</formula>
    </cfRule>
  </conditionalFormatting>
  <conditionalFormatting sqref="D17:S17">
    <cfRule type="cellIs" dxfId="1083" priority="6" operator="greaterThan">
      <formula>0</formula>
    </cfRule>
  </conditionalFormatting>
  <conditionalFormatting sqref="D19:S19">
    <cfRule type="cellIs" dxfId="1082" priority="5" operator="greaterThan">
      <formula>0</formula>
    </cfRule>
  </conditionalFormatting>
  <conditionalFormatting sqref="D21:S21">
    <cfRule type="cellIs" dxfId="1081" priority="4" operator="greaterThan">
      <formula>0</formula>
    </cfRule>
  </conditionalFormatting>
  <conditionalFormatting sqref="D23:S23">
    <cfRule type="cellIs" dxfId="1080" priority="3" operator="greaterThan">
      <formula>0</formula>
    </cfRule>
  </conditionalFormatting>
  <conditionalFormatting sqref="D25:S25">
    <cfRule type="cellIs" dxfId="1079" priority="2" operator="greaterThan">
      <formula>0</formula>
    </cfRule>
  </conditionalFormatting>
  <conditionalFormatting sqref="D27:S27">
    <cfRule type="cellIs" dxfId="1078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'7'!D29</f>
        <v>449406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16515</v>
      </c>
      <c r="I4" s="2">
        <f>'7'!I29</f>
        <v>839</v>
      </c>
      <c r="J4" s="2">
        <f>'7'!J29</f>
        <v>438</v>
      </c>
      <c r="K4" s="2">
        <f>'7'!K29</f>
        <v>481</v>
      </c>
      <c r="L4" s="2">
        <f>'7'!L29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212987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80</v>
      </c>
      <c r="R7" s="24">
        <f>M7-(M7*2.75%)+I7*191+J7*191+K7*182+L7*100-Q7</f>
        <v>7700</v>
      </c>
      <c r="S7" s="25">
        <f>M7*0.95%</f>
        <v>76</v>
      </c>
      <c r="T7" s="27">
        <f>S7-Q7</f>
        <v>-4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6068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6068</v>
      </c>
      <c r="O8" s="25">
        <f t="shared" ref="O8:O27" si="2">M8*2.75%</f>
        <v>166.87</v>
      </c>
      <c r="P8" s="26"/>
      <c r="Q8" s="26">
        <v>480</v>
      </c>
      <c r="R8" s="24">
        <f t="shared" ref="R8:R27" si="3">M8-(M8*2.75%)+I8*191+J8*191+K8*182+L8*100-Q8</f>
        <v>5421.13</v>
      </c>
      <c r="S8" s="25">
        <f t="shared" ref="S8:S27" si="4">M8*0.95%</f>
        <v>57.646000000000001</v>
      </c>
      <c r="T8" s="27">
        <f t="shared" ref="T8:T27" si="5">S8-Q8</f>
        <v>-422.35399999999998</v>
      </c>
    </row>
    <row r="9" spans="1:20" ht="15.75" x14ac:dyDescent="0.25">
      <c r="A9" s="28">
        <v>3</v>
      </c>
      <c r="B9" s="20">
        <v>1908446136</v>
      </c>
      <c r="C9" s="20">
        <v>1028</v>
      </c>
      <c r="D9" s="29">
        <v>15866</v>
      </c>
      <c r="E9" s="30">
        <v>60</v>
      </c>
      <c r="F9" s="30">
        <v>50</v>
      </c>
      <c r="G9" s="30">
        <v>30</v>
      </c>
      <c r="H9" s="30">
        <v>90</v>
      </c>
      <c r="I9" s="20">
        <v>22</v>
      </c>
      <c r="J9" s="20"/>
      <c r="K9" s="20"/>
      <c r="L9" s="20"/>
      <c r="M9" s="20">
        <f t="shared" si="0"/>
        <v>18646</v>
      </c>
      <c r="N9" s="24">
        <f t="shared" si="1"/>
        <v>22848</v>
      </c>
      <c r="O9" s="25">
        <f t="shared" si="2"/>
        <v>512.76499999999999</v>
      </c>
      <c r="P9" s="26">
        <v>-2000</v>
      </c>
      <c r="Q9" s="26">
        <v>143</v>
      </c>
      <c r="R9" s="24">
        <f t="shared" si="3"/>
        <v>22192.235000000001</v>
      </c>
      <c r="S9" s="25">
        <f t="shared" si="4"/>
        <v>177.137</v>
      </c>
      <c r="T9" s="27">
        <f t="shared" si="5"/>
        <v>34.137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>
        <v>10</v>
      </c>
      <c r="F10" s="30">
        <v>30</v>
      </c>
      <c r="G10" s="30"/>
      <c r="H10" s="30"/>
      <c r="I10" s="20">
        <v>8</v>
      </c>
      <c r="J10" s="20"/>
      <c r="K10" s="20"/>
      <c r="L10" s="20"/>
      <c r="M10" s="20">
        <f t="shared" si="0"/>
        <v>5554</v>
      </c>
      <c r="N10" s="24">
        <f t="shared" si="1"/>
        <v>7082</v>
      </c>
      <c r="O10" s="25">
        <f t="shared" si="2"/>
        <v>152.73500000000001</v>
      </c>
      <c r="P10" s="26"/>
      <c r="Q10" s="26">
        <v>29</v>
      </c>
      <c r="R10" s="24">
        <f t="shared" si="3"/>
        <v>6900.2650000000003</v>
      </c>
      <c r="S10" s="25">
        <f t="shared" si="4"/>
        <v>52.762999999999998</v>
      </c>
      <c r="T10" s="27">
        <f t="shared" si="5"/>
        <v>23.762999999999998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9560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9560</v>
      </c>
      <c r="N11" s="24">
        <f t="shared" si="1"/>
        <v>9924</v>
      </c>
      <c r="O11" s="25">
        <f t="shared" si="2"/>
        <v>262.89999999999998</v>
      </c>
      <c r="P11" s="26"/>
      <c r="Q11" s="26">
        <v>36</v>
      </c>
      <c r="R11" s="24">
        <f t="shared" si="3"/>
        <v>9625.1</v>
      </c>
      <c r="S11" s="25">
        <f t="shared" si="4"/>
        <v>90.82</v>
      </c>
      <c r="T11" s="27">
        <f t="shared" si="5"/>
        <v>54.819999999999993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1968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1968</v>
      </c>
      <c r="N12" s="24">
        <f t="shared" si="1"/>
        <v>1968</v>
      </c>
      <c r="O12" s="25">
        <f t="shared" si="2"/>
        <v>54.12</v>
      </c>
      <c r="P12" s="26"/>
      <c r="Q12" s="26">
        <v>13</v>
      </c>
      <c r="R12" s="24">
        <f t="shared" si="3"/>
        <v>1900.88</v>
      </c>
      <c r="S12" s="25">
        <f t="shared" si="4"/>
        <v>18.695999999999998</v>
      </c>
      <c r="T12" s="27">
        <f t="shared" si="5"/>
        <v>5.695999999999998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4273</v>
      </c>
      <c r="E13" s="30"/>
      <c r="F13" s="30"/>
      <c r="G13" s="30"/>
      <c r="H13" s="30">
        <v>100</v>
      </c>
      <c r="I13" s="20">
        <v>10</v>
      </c>
      <c r="J13" s="20"/>
      <c r="K13" s="20"/>
      <c r="L13" s="20"/>
      <c r="M13" s="20">
        <f t="shared" si="0"/>
        <v>5173</v>
      </c>
      <c r="N13" s="24">
        <f t="shared" si="1"/>
        <v>7083</v>
      </c>
      <c r="O13" s="25">
        <f t="shared" si="2"/>
        <v>142.25749999999999</v>
      </c>
      <c r="P13" s="26"/>
      <c r="Q13" s="26"/>
      <c r="R13" s="24">
        <f t="shared" si="3"/>
        <v>6940.7425000000003</v>
      </c>
      <c r="S13" s="25">
        <f t="shared" si="4"/>
        <v>49.143499999999996</v>
      </c>
      <c r="T13" s="27">
        <f t="shared" si="5"/>
        <v>49.143499999999996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6915</v>
      </c>
      <c r="E14" s="30"/>
      <c r="F14" s="30"/>
      <c r="G14" s="30"/>
      <c r="H14" s="30">
        <v>300</v>
      </c>
      <c r="I14" s="20">
        <v>17</v>
      </c>
      <c r="J14" s="20"/>
      <c r="K14" s="20"/>
      <c r="L14" s="20"/>
      <c r="M14" s="20">
        <f t="shared" si="0"/>
        <v>9615</v>
      </c>
      <c r="N14" s="24">
        <f t="shared" si="1"/>
        <v>12862</v>
      </c>
      <c r="O14" s="25">
        <f t="shared" si="2"/>
        <v>264.41250000000002</v>
      </c>
      <c r="P14" s="26"/>
      <c r="Q14" s="26">
        <v>170</v>
      </c>
      <c r="R14" s="24">
        <f t="shared" si="3"/>
        <v>12427.5875</v>
      </c>
      <c r="S14" s="25">
        <f t="shared" si="4"/>
        <v>91.342500000000001</v>
      </c>
      <c r="T14" s="27">
        <f t="shared" si="5"/>
        <v>-78.657499999999999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11147</v>
      </c>
      <c r="E15" s="30"/>
      <c r="F15" s="30">
        <v>10</v>
      </c>
      <c r="G15" s="30"/>
      <c r="H15" s="30"/>
      <c r="I15" s="20">
        <v>2</v>
      </c>
      <c r="J15" s="20"/>
      <c r="K15" s="20"/>
      <c r="L15" s="20"/>
      <c r="M15" s="20">
        <f t="shared" si="0"/>
        <v>11247</v>
      </c>
      <c r="N15" s="24">
        <f t="shared" si="1"/>
        <v>11629</v>
      </c>
      <c r="O15" s="25">
        <f t="shared" si="2"/>
        <v>309.29250000000002</v>
      </c>
      <c r="P15" s="26"/>
      <c r="Q15" s="26">
        <v>140</v>
      </c>
      <c r="R15" s="24">
        <f t="shared" si="3"/>
        <v>11179.7075</v>
      </c>
      <c r="S15" s="25">
        <f t="shared" si="4"/>
        <v>106.84649999999999</v>
      </c>
      <c r="T15" s="27">
        <f t="shared" si="5"/>
        <v>-33.153500000000008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7911</v>
      </c>
      <c r="E16" s="30"/>
      <c r="F16" s="30"/>
      <c r="G16" s="30">
        <v>60</v>
      </c>
      <c r="H16" s="30">
        <v>100</v>
      </c>
      <c r="I16" s="20"/>
      <c r="J16" s="20"/>
      <c r="K16" s="20"/>
      <c r="L16" s="20"/>
      <c r="M16" s="20">
        <f t="shared" si="0"/>
        <v>9351</v>
      </c>
      <c r="N16" s="24">
        <f t="shared" si="1"/>
        <v>9351</v>
      </c>
      <c r="O16" s="25">
        <f t="shared" si="2"/>
        <v>257.15249999999997</v>
      </c>
      <c r="P16" s="26">
        <v>-200</v>
      </c>
      <c r="Q16" s="26">
        <v>103</v>
      </c>
      <c r="R16" s="24">
        <f t="shared" si="3"/>
        <v>8990.8474999999999</v>
      </c>
      <c r="S16" s="25">
        <f t="shared" si="4"/>
        <v>88.834499999999991</v>
      </c>
      <c r="T16" s="27">
        <f t="shared" si="5"/>
        <v>-14.165500000000009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7628</v>
      </c>
      <c r="E17" s="30"/>
      <c r="F17" s="30">
        <v>100</v>
      </c>
      <c r="G17" s="30"/>
      <c r="H17" s="30">
        <v>100</v>
      </c>
      <c r="I17" s="20">
        <v>18</v>
      </c>
      <c r="J17" s="20"/>
      <c r="K17" s="20"/>
      <c r="L17" s="20"/>
      <c r="M17" s="20">
        <f t="shared" si="0"/>
        <v>9528</v>
      </c>
      <c r="N17" s="24">
        <f t="shared" si="1"/>
        <v>12966</v>
      </c>
      <c r="O17" s="25">
        <f t="shared" si="2"/>
        <v>262.02</v>
      </c>
      <c r="P17" s="26">
        <v>-3438</v>
      </c>
      <c r="Q17" s="26">
        <v>65</v>
      </c>
      <c r="R17" s="24">
        <f t="shared" si="3"/>
        <v>12638.98</v>
      </c>
      <c r="S17" s="25">
        <f t="shared" si="4"/>
        <v>90.515999999999991</v>
      </c>
      <c r="T17" s="27">
        <f t="shared" si="5"/>
        <v>25.515999999999991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5550</v>
      </c>
      <c r="E18" s="30">
        <v>30</v>
      </c>
      <c r="F18" s="30">
        <v>50</v>
      </c>
      <c r="G18" s="30"/>
      <c r="H18" s="30">
        <v>60</v>
      </c>
      <c r="I18" s="20">
        <v>5</v>
      </c>
      <c r="J18" s="20"/>
      <c r="K18" s="20">
        <v>5</v>
      </c>
      <c r="L18" s="20"/>
      <c r="M18" s="20">
        <f t="shared" si="0"/>
        <v>7190</v>
      </c>
      <c r="N18" s="24">
        <f t="shared" si="1"/>
        <v>9055</v>
      </c>
      <c r="O18" s="25">
        <f t="shared" si="2"/>
        <v>197.72499999999999</v>
      </c>
      <c r="P18" s="26"/>
      <c r="Q18" s="26">
        <v>100</v>
      </c>
      <c r="R18" s="24">
        <f t="shared" si="3"/>
        <v>8757.2749999999996</v>
      </c>
      <c r="S18" s="25">
        <f t="shared" si="4"/>
        <v>68.304999999999993</v>
      </c>
      <c r="T18" s="27">
        <f t="shared" si="5"/>
        <v>-31.695000000000007</v>
      </c>
    </row>
    <row r="19" spans="1:20" ht="15.75" x14ac:dyDescent="0.25">
      <c r="A19" s="28">
        <v>13</v>
      </c>
      <c r="B19" s="20">
        <v>1908446146</v>
      </c>
      <c r="C19" s="20">
        <v>505</v>
      </c>
      <c r="D19" s="29">
        <v>4267</v>
      </c>
      <c r="E19" s="30">
        <v>40</v>
      </c>
      <c r="F19" s="30">
        <v>30</v>
      </c>
      <c r="G19" s="30"/>
      <c r="H19" s="30">
        <v>20</v>
      </c>
      <c r="I19" s="20"/>
      <c r="J19" s="20"/>
      <c r="K19" s="20">
        <v>1</v>
      </c>
      <c r="L19" s="20"/>
      <c r="M19" s="20">
        <f t="shared" si="0"/>
        <v>5547</v>
      </c>
      <c r="N19" s="24">
        <f t="shared" si="1"/>
        <v>5729</v>
      </c>
      <c r="O19" s="25">
        <f t="shared" si="2"/>
        <v>152.54249999999999</v>
      </c>
      <c r="P19" s="26">
        <v>17889</v>
      </c>
      <c r="Q19" s="26">
        <v>90</v>
      </c>
      <c r="R19" s="24">
        <f t="shared" si="3"/>
        <v>5486.4575000000004</v>
      </c>
      <c r="S19" s="25">
        <f t="shared" si="4"/>
        <v>52.6965</v>
      </c>
      <c r="T19" s="27">
        <f t="shared" si="5"/>
        <v>-37.3035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5885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5885</v>
      </c>
      <c r="N20" s="24">
        <f t="shared" si="1"/>
        <v>5885</v>
      </c>
      <c r="O20" s="25">
        <f t="shared" si="2"/>
        <v>161.83750000000001</v>
      </c>
      <c r="P20" s="26">
        <v>5155</v>
      </c>
      <c r="Q20" s="26">
        <v>120</v>
      </c>
      <c r="R20" s="24">
        <f t="shared" si="3"/>
        <v>5603.1625000000004</v>
      </c>
      <c r="S20" s="25">
        <f t="shared" si="4"/>
        <v>55.907499999999999</v>
      </c>
      <c r="T20" s="27">
        <f t="shared" si="5"/>
        <v>-64.092500000000001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5813</v>
      </c>
      <c r="N21" s="24">
        <f t="shared" si="1"/>
        <v>5813</v>
      </c>
      <c r="O21" s="25">
        <f t="shared" si="2"/>
        <v>159.85749999999999</v>
      </c>
      <c r="P21" s="26">
        <v>8910</v>
      </c>
      <c r="Q21" s="26">
        <v>23</v>
      </c>
      <c r="R21" s="24">
        <f t="shared" si="3"/>
        <v>5630.1424999999999</v>
      </c>
      <c r="S21" s="25">
        <f t="shared" si="4"/>
        <v>55.223500000000001</v>
      </c>
      <c r="T21" s="27">
        <f t="shared" si="5"/>
        <v>32.223500000000001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21647</v>
      </c>
      <c r="E22" s="30"/>
      <c r="F22" s="30"/>
      <c r="G22" s="20"/>
      <c r="H22" s="30">
        <v>120</v>
      </c>
      <c r="I22" s="20">
        <v>5</v>
      </c>
      <c r="J22" s="20"/>
      <c r="K22" s="20"/>
      <c r="L22" s="20"/>
      <c r="M22" s="20">
        <f t="shared" si="0"/>
        <v>22727</v>
      </c>
      <c r="N22" s="24">
        <f t="shared" si="1"/>
        <v>23682</v>
      </c>
      <c r="O22" s="25">
        <f t="shared" si="2"/>
        <v>624.99249999999995</v>
      </c>
      <c r="P22" s="26">
        <v>3000</v>
      </c>
      <c r="Q22" s="26">
        <v>150</v>
      </c>
      <c r="R22" s="24">
        <f t="shared" si="3"/>
        <v>22907.0075</v>
      </c>
      <c r="S22" s="25">
        <f t="shared" si="4"/>
        <v>215.90649999999999</v>
      </c>
      <c r="T22" s="27">
        <f t="shared" si="5"/>
        <v>65.906499999999994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5344</v>
      </c>
      <c r="N23" s="24">
        <f t="shared" si="1"/>
        <v>5344</v>
      </c>
      <c r="O23" s="25">
        <f t="shared" si="2"/>
        <v>146.96</v>
      </c>
      <c r="P23" s="26"/>
      <c r="Q23" s="26">
        <v>50</v>
      </c>
      <c r="R23" s="24">
        <f t="shared" si="3"/>
        <v>5147.04</v>
      </c>
      <c r="S23" s="25">
        <f t="shared" si="4"/>
        <v>50.768000000000001</v>
      </c>
      <c r="T23" s="27">
        <f t="shared" si="5"/>
        <v>0.76800000000000068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24913</v>
      </c>
      <c r="E24" s="30">
        <v>100</v>
      </c>
      <c r="F24" s="30">
        <v>100</v>
      </c>
      <c r="G24" s="30">
        <v>60</v>
      </c>
      <c r="H24" s="30">
        <v>250</v>
      </c>
      <c r="I24" s="20"/>
      <c r="J24" s="20"/>
      <c r="K24" s="20"/>
      <c r="L24" s="20"/>
      <c r="M24" s="20">
        <f t="shared" si="0"/>
        <v>30703</v>
      </c>
      <c r="N24" s="24">
        <f t="shared" si="1"/>
        <v>30703</v>
      </c>
      <c r="O24" s="25">
        <f t="shared" si="2"/>
        <v>844.33249999999998</v>
      </c>
      <c r="P24" s="26">
        <v>2000</v>
      </c>
      <c r="Q24" s="26">
        <v>139</v>
      </c>
      <c r="R24" s="24">
        <f t="shared" si="3"/>
        <v>29719.6675</v>
      </c>
      <c r="S24" s="25">
        <f t="shared" si="4"/>
        <v>291.67849999999999</v>
      </c>
      <c r="T24" s="27">
        <f t="shared" si="5"/>
        <v>152.67849999999999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8592</v>
      </c>
      <c r="E25" s="30"/>
      <c r="F25" s="30"/>
      <c r="G25" s="30"/>
      <c r="H25" s="30">
        <v>20</v>
      </c>
      <c r="I25" s="20"/>
      <c r="J25" s="20"/>
      <c r="K25" s="20">
        <v>4</v>
      </c>
      <c r="L25" s="20"/>
      <c r="M25" s="20">
        <f t="shared" si="0"/>
        <v>8772</v>
      </c>
      <c r="N25" s="24">
        <f t="shared" si="1"/>
        <v>9500</v>
      </c>
      <c r="O25" s="25">
        <f t="shared" si="2"/>
        <v>241.23</v>
      </c>
      <c r="P25" s="26"/>
      <c r="Q25" s="26">
        <v>85</v>
      </c>
      <c r="R25" s="24">
        <f t="shared" si="3"/>
        <v>9173.77</v>
      </c>
      <c r="S25" s="25">
        <f t="shared" si="4"/>
        <v>83.334000000000003</v>
      </c>
      <c r="T25" s="27">
        <f t="shared" si="5"/>
        <v>-1.6659999999999968</v>
      </c>
    </row>
    <row r="26" spans="1:20" ht="15.75" x14ac:dyDescent="0.25">
      <c r="A26" s="28">
        <v>70</v>
      </c>
      <c r="B26" s="20">
        <v>1908446153</v>
      </c>
      <c r="C26" s="36">
        <v>1028</v>
      </c>
      <c r="D26" s="29">
        <v>11308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11308</v>
      </c>
      <c r="N26" s="24">
        <f t="shared" si="1"/>
        <v>11308</v>
      </c>
      <c r="O26" s="25">
        <f t="shared" si="2"/>
        <v>310.97000000000003</v>
      </c>
      <c r="P26" s="26">
        <v>-500</v>
      </c>
      <c r="Q26" s="26">
        <v>97</v>
      </c>
      <c r="R26" s="24">
        <f t="shared" si="3"/>
        <v>10900.03</v>
      </c>
      <c r="S26" s="25">
        <f t="shared" si="4"/>
        <v>107.426</v>
      </c>
      <c r="T26" s="27">
        <f t="shared" si="5"/>
        <v>10.426000000000002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1441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1441</v>
      </c>
      <c r="N27" s="40">
        <f t="shared" si="1"/>
        <v>1441</v>
      </c>
      <c r="O27" s="25">
        <f t="shared" si="2"/>
        <v>39.627499999999998</v>
      </c>
      <c r="P27" s="41"/>
      <c r="Q27" s="41"/>
      <c r="R27" s="24">
        <f t="shared" si="3"/>
        <v>1401.3724999999999</v>
      </c>
      <c r="S27" s="42">
        <f t="shared" si="4"/>
        <v>13.689499999999999</v>
      </c>
      <c r="T27" s="43">
        <f t="shared" si="5"/>
        <v>13.689499999999999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179150</v>
      </c>
      <c r="E28" s="45">
        <f t="shared" si="6"/>
        <v>240</v>
      </c>
      <c r="F28" s="45">
        <f t="shared" ref="F28:T28" si="7">SUM(F7:F27)</f>
        <v>370</v>
      </c>
      <c r="G28" s="45">
        <f t="shared" si="7"/>
        <v>150</v>
      </c>
      <c r="H28" s="45">
        <f t="shared" si="7"/>
        <v>1160</v>
      </c>
      <c r="I28" s="45">
        <f t="shared" si="7"/>
        <v>87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199440</v>
      </c>
      <c r="N28" s="45">
        <f t="shared" si="7"/>
        <v>218241</v>
      </c>
      <c r="O28" s="46">
        <f t="shared" si="7"/>
        <v>5484.5999999999995</v>
      </c>
      <c r="P28" s="45">
        <f t="shared" si="7"/>
        <v>30816</v>
      </c>
      <c r="Q28" s="45">
        <f t="shared" si="7"/>
        <v>2113</v>
      </c>
      <c r="R28" s="45">
        <f t="shared" si="7"/>
        <v>210643.40000000002</v>
      </c>
      <c r="S28" s="45">
        <f t="shared" si="7"/>
        <v>1894.68</v>
      </c>
      <c r="T28" s="47">
        <f t="shared" si="7"/>
        <v>-218.32</v>
      </c>
    </row>
    <row r="29" spans="1:20" ht="15.75" thickBot="1" x14ac:dyDescent="0.3">
      <c r="A29" s="86" t="s">
        <v>39</v>
      </c>
      <c r="B29" s="87"/>
      <c r="C29" s="88"/>
      <c r="D29" s="48">
        <f>D4+D5-D28</f>
        <v>483243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7" priority="43" operator="equal">
      <formula>212030016606640</formula>
    </cfRule>
  </conditionalFormatting>
  <conditionalFormatting sqref="D29 E4:E6 E28:K29">
    <cfRule type="cellIs" dxfId="1076" priority="41" operator="equal">
      <formula>$E$4</formula>
    </cfRule>
    <cfRule type="cellIs" dxfId="1075" priority="42" operator="equal">
      <formula>2120</formula>
    </cfRule>
  </conditionalFormatting>
  <conditionalFormatting sqref="D29:E29 F4:F6 F28:F29">
    <cfRule type="cellIs" dxfId="1074" priority="39" operator="equal">
      <formula>$F$4</formula>
    </cfRule>
    <cfRule type="cellIs" dxfId="1073" priority="40" operator="equal">
      <formula>300</formula>
    </cfRule>
  </conditionalFormatting>
  <conditionalFormatting sqref="G4:G6 G28:G29">
    <cfRule type="cellIs" dxfId="1072" priority="37" operator="equal">
      <formula>$G$4</formula>
    </cfRule>
    <cfRule type="cellIs" dxfId="1071" priority="38" operator="equal">
      <formula>1660</formula>
    </cfRule>
  </conditionalFormatting>
  <conditionalFormatting sqref="H4:H6 H28:H29">
    <cfRule type="cellIs" dxfId="1070" priority="35" operator="equal">
      <formula>$H$4</formula>
    </cfRule>
    <cfRule type="cellIs" dxfId="1069" priority="36" operator="equal">
      <formula>6640</formula>
    </cfRule>
  </conditionalFormatting>
  <conditionalFormatting sqref="T6:T28">
    <cfRule type="cellIs" dxfId="1068" priority="34" operator="lessThan">
      <formula>0</formula>
    </cfRule>
  </conditionalFormatting>
  <conditionalFormatting sqref="T7:T27">
    <cfRule type="cellIs" dxfId="1067" priority="31" operator="lessThan">
      <formula>0</formula>
    </cfRule>
    <cfRule type="cellIs" dxfId="1066" priority="32" operator="lessThan">
      <formula>0</formula>
    </cfRule>
    <cfRule type="cellIs" dxfId="1065" priority="33" operator="lessThan">
      <formula>0</formula>
    </cfRule>
  </conditionalFormatting>
  <conditionalFormatting sqref="E4:E6 E28:K28">
    <cfRule type="cellIs" dxfId="1064" priority="30" operator="equal">
      <formula>$E$4</formula>
    </cfRule>
  </conditionalFormatting>
  <conditionalFormatting sqref="D28:D29 D6 D4:M4">
    <cfRule type="cellIs" dxfId="1063" priority="29" operator="equal">
      <formula>$D$4</formula>
    </cfRule>
  </conditionalFormatting>
  <conditionalFormatting sqref="I4:I6 I28:I29">
    <cfRule type="cellIs" dxfId="1062" priority="28" operator="equal">
      <formula>$I$4</formula>
    </cfRule>
  </conditionalFormatting>
  <conditionalFormatting sqref="J4:J6 J28:J29">
    <cfRule type="cellIs" dxfId="1061" priority="27" operator="equal">
      <formula>$J$4</formula>
    </cfRule>
  </conditionalFormatting>
  <conditionalFormatting sqref="K4:K6 K28:K29">
    <cfRule type="cellIs" dxfId="1060" priority="26" operator="equal">
      <formula>$K$4</formula>
    </cfRule>
  </conditionalFormatting>
  <conditionalFormatting sqref="M4:M6">
    <cfRule type="cellIs" dxfId="1059" priority="25" operator="equal">
      <formula>$L$4</formula>
    </cfRule>
  </conditionalFormatting>
  <conditionalFormatting sqref="T7:T28">
    <cfRule type="cellIs" dxfId="1058" priority="22" operator="lessThan">
      <formula>0</formula>
    </cfRule>
    <cfRule type="cellIs" dxfId="1057" priority="23" operator="lessThan">
      <formula>0</formula>
    </cfRule>
    <cfRule type="cellIs" dxfId="1056" priority="24" operator="lessThan">
      <formula>0</formula>
    </cfRule>
  </conditionalFormatting>
  <conditionalFormatting sqref="D5:K5">
    <cfRule type="cellIs" dxfId="1055" priority="21" operator="greaterThan">
      <formula>0</formula>
    </cfRule>
  </conditionalFormatting>
  <conditionalFormatting sqref="T6:T28">
    <cfRule type="cellIs" dxfId="1054" priority="20" operator="lessThan">
      <formula>0</formula>
    </cfRule>
  </conditionalFormatting>
  <conditionalFormatting sqref="T7:T27">
    <cfRule type="cellIs" dxfId="1053" priority="17" operator="lessThan">
      <formula>0</formula>
    </cfRule>
    <cfRule type="cellIs" dxfId="1052" priority="18" operator="lessThan">
      <formula>0</formula>
    </cfRule>
    <cfRule type="cellIs" dxfId="1051" priority="19" operator="lessThan">
      <formula>0</formula>
    </cfRule>
  </conditionalFormatting>
  <conditionalFormatting sqref="T7:T28">
    <cfRule type="cellIs" dxfId="1050" priority="14" operator="lessThan">
      <formula>0</formula>
    </cfRule>
    <cfRule type="cellIs" dxfId="1049" priority="15" operator="lessThan">
      <formula>0</formula>
    </cfRule>
    <cfRule type="cellIs" dxfId="1048" priority="16" operator="lessThan">
      <formula>0</formula>
    </cfRule>
  </conditionalFormatting>
  <conditionalFormatting sqref="D5:K5">
    <cfRule type="cellIs" dxfId="1047" priority="13" operator="greaterThan">
      <formula>0</formula>
    </cfRule>
  </conditionalFormatting>
  <conditionalFormatting sqref="L4 L6 L28:L29">
    <cfRule type="cellIs" dxfId="1046" priority="12" operator="equal">
      <formula>$L$4</formula>
    </cfRule>
  </conditionalFormatting>
  <conditionalFormatting sqref="D7:S7">
    <cfRule type="cellIs" dxfId="1045" priority="11" operator="greaterThan">
      <formula>0</formula>
    </cfRule>
  </conditionalFormatting>
  <conditionalFormatting sqref="D9:S9">
    <cfRule type="cellIs" dxfId="1044" priority="10" operator="greaterThan">
      <formula>0</formula>
    </cfRule>
  </conditionalFormatting>
  <conditionalFormatting sqref="D11:S11">
    <cfRule type="cellIs" dxfId="1043" priority="9" operator="greaterThan">
      <formula>0</formula>
    </cfRule>
  </conditionalFormatting>
  <conditionalFormatting sqref="D13:S13">
    <cfRule type="cellIs" dxfId="1042" priority="8" operator="greaterThan">
      <formula>0</formula>
    </cfRule>
  </conditionalFormatting>
  <conditionalFormatting sqref="D15:S15">
    <cfRule type="cellIs" dxfId="1041" priority="7" operator="greaterThan">
      <formula>0</formula>
    </cfRule>
  </conditionalFormatting>
  <conditionalFormatting sqref="D17:S17">
    <cfRule type="cellIs" dxfId="1040" priority="6" operator="greaterThan">
      <formula>0</formula>
    </cfRule>
  </conditionalFormatting>
  <conditionalFormatting sqref="D19:S19">
    <cfRule type="cellIs" dxfId="1039" priority="5" operator="greaterThan">
      <formula>0</formula>
    </cfRule>
  </conditionalFormatting>
  <conditionalFormatting sqref="D21:S21">
    <cfRule type="cellIs" dxfId="1038" priority="4" operator="greaterThan">
      <formula>0</formula>
    </cfRule>
  </conditionalFormatting>
  <conditionalFormatting sqref="D23:S23">
    <cfRule type="cellIs" dxfId="1037" priority="3" operator="greaterThan">
      <formula>0</formula>
    </cfRule>
  </conditionalFormatting>
  <conditionalFormatting sqref="D25:S25">
    <cfRule type="cellIs" dxfId="1036" priority="2" operator="greaterThan">
      <formula>0</formula>
    </cfRule>
  </conditionalFormatting>
  <conditionalFormatting sqref="D27:S27">
    <cfRule type="cellIs" dxfId="1035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62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'8'!D29</f>
        <v>483243</v>
      </c>
      <c r="E4" s="2">
        <f>'8'!E29</f>
        <v>2485</v>
      </c>
      <c r="F4" s="2">
        <f>'8'!F29</f>
        <v>6900</v>
      </c>
      <c r="G4" s="2">
        <f>'8'!G29</f>
        <v>280</v>
      </c>
      <c r="H4" s="2">
        <f>'8'!H29</f>
        <v>15355</v>
      </c>
      <c r="I4" s="2">
        <f>'8'!I29</f>
        <v>752</v>
      </c>
      <c r="J4" s="2">
        <f>'8'!J29</f>
        <v>438</v>
      </c>
      <c r="K4" s="2">
        <f>'8'!K29</f>
        <v>469</v>
      </c>
      <c r="L4" s="2">
        <f>'8'!L29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271588</v>
      </c>
      <c r="E5" s="4">
        <v>2000</v>
      </c>
      <c r="F5" s="4">
        <v>5000</v>
      </c>
      <c r="G5" s="4">
        <v>1000</v>
      </c>
      <c r="H5" s="4">
        <v>5000</v>
      </c>
      <c r="I5" s="1">
        <v>500</v>
      </c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4728</v>
      </c>
      <c r="B7" s="20">
        <v>1908446134</v>
      </c>
      <c r="C7" s="20" t="s">
        <v>23</v>
      </c>
      <c r="D7" s="21">
        <v>5756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5756</v>
      </c>
      <c r="N7" s="24">
        <f>D7+E7*20+F7*10+G7*9+H7*9+I7*191+J7*191+K7*182+L7*100</f>
        <v>5756</v>
      </c>
      <c r="O7" s="25">
        <f>M7*2.75%</f>
        <v>158.29</v>
      </c>
      <c r="P7" s="26"/>
      <c r="Q7" s="26">
        <v>127</v>
      </c>
      <c r="R7" s="24">
        <f>M7-(M7*2.75%)+I7*191+J7*191+K7*182+L7*100-Q7</f>
        <v>5470.71</v>
      </c>
      <c r="S7" s="25">
        <f>M7*0.95%</f>
        <v>54.682000000000002</v>
      </c>
      <c r="T7" s="27">
        <f>S7-Q7</f>
        <v>-72.317999999999998</v>
      </c>
    </row>
    <row r="8" spans="1:20" ht="15.75" x14ac:dyDescent="0.25">
      <c r="A8" s="28">
        <v>4206</v>
      </c>
      <c r="B8" s="20">
        <v>1908446135</v>
      </c>
      <c r="C8" s="23" t="s">
        <v>32</v>
      </c>
      <c r="D8" s="29">
        <v>4335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4875</v>
      </c>
      <c r="N8" s="24">
        <f t="shared" ref="N8:N27" si="1">D8+E8*20+F8*10+G8*9+H8*9+I8*191+J8*191+K8*182+L8*100</f>
        <v>4875</v>
      </c>
      <c r="O8" s="25">
        <f t="shared" ref="O8:O27" si="2">M8*2.75%</f>
        <v>134.0625</v>
      </c>
      <c r="P8" s="26"/>
      <c r="Q8" s="26">
        <v>50</v>
      </c>
      <c r="R8" s="24">
        <f t="shared" ref="R8:R27" si="3">M8-(M8*2.75%)+I8*191+J8*191+K8*182+L8*100-Q8</f>
        <v>4690.9375</v>
      </c>
      <c r="S8" s="25">
        <f t="shared" ref="S8:S27" si="4">M8*0.95%</f>
        <v>46.3125</v>
      </c>
      <c r="T8" s="27">
        <f t="shared" ref="T8:T27" si="5">S8-Q8</f>
        <v>-3.6875</v>
      </c>
    </row>
    <row r="9" spans="1:20" ht="15.75" x14ac:dyDescent="0.25">
      <c r="A9" s="28">
        <v>14999</v>
      </c>
      <c r="B9" s="20">
        <v>1908446136</v>
      </c>
      <c r="C9" s="20" t="s">
        <v>24</v>
      </c>
      <c r="D9" s="29">
        <v>15203</v>
      </c>
      <c r="E9" s="30"/>
      <c r="F9" s="30">
        <v>100</v>
      </c>
      <c r="G9" s="30"/>
      <c r="H9" s="30">
        <v>310</v>
      </c>
      <c r="I9" s="20">
        <v>3</v>
      </c>
      <c r="J9" s="20"/>
      <c r="K9" s="20"/>
      <c r="L9" s="20"/>
      <c r="M9" s="20">
        <f t="shared" si="0"/>
        <v>18993</v>
      </c>
      <c r="N9" s="24">
        <f t="shared" si="1"/>
        <v>19566</v>
      </c>
      <c r="O9" s="25">
        <f t="shared" si="2"/>
        <v>522.3075</v>
      </c>
      <c r="P9" s="26">
        <v>2000</v>
      </c>
      <c r="Q9" s="26">
        <v>142</v>
      </c>
      <c r="R9" s="24">
        <f t="shared" si="3"/>
        <v>18901.692500000001</v>
      </c>
      <c r="S9" s="25">
        <f t="shared" si="4"/>
        <v>180.43350000000001</v>
      </c>
      <c r="T9" s="27">
        <f t="shared" si="5"/>
        <v>38.433500000000009</v>
      </c>
    </row>
    <row r="10" spans="1:20" ht="15.75" x14ac:dyDescent="0.25">
      <c r="A10" s="28">
        <v>5967</v>
      </c>
      <c r="B10" s="20">
        <v>1908446137</v>
      </c>
      <c r="C10" s="20" t="s">
        <v>25</v>
      </c>
      <c r="D10" s="29">
        <v>6267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6267</v>
      </c>
      <c r="N10" s="24">
        <f t="shared" si="1"/>
        <v>7222</v>
      </c>
      <c r="O10" s="25">
        <f t="shared" si="2"/>
        <v>172.3425</v>
      </c>
      <c r="P10" s="26"/>
      <c r="Q10" s="26">
        <v>27</v>
      </c>
      <c r="R10" s="24">
        <f t="shared" si="3"/>
        <v>7022.6575000000003</v>
      </c>
      <c r="S10" s="25">
        <f t="shared" si="4"/>
        <v>59.536499999999997</v>
      </c>
      <c r="T10" s="27">
        <f t="shared" si="5"/>
        <v>32.536499999999997</v>
      </c>
    </row>
    <row r="11" spans="1:20" ht="15.75" x14ac:dyDescent="0.25">
      <c r="A11" s="28">
        <v>5758</v>
      </c>
      <c r="B11" s="20">
        <v>1908446138</v>
      </c>
      <c r="C11" s="31" t="s">
        <v>26</v>
      </c>
      <c r="D11" s="29">
        <v>8258</v>
      </c>
      <c r="E11" s="30"/>
      <c r="F11" s="30">
        <v>100</v>
      </c>
      <c r="G11" s="32">
        <v>70</v>
      </c>
      <c r="H11" s="30">
        <v>100</v>
      </c>
      <c r="I11" s="20">
        <v>16</v>
      </c>
      <c r="J11" s="20">
        <v>19</v>
      </c>
      <c r="K11" s="20">
        <v>2</v>
      </c>
      <c r="L11" s="20"/>
      <c r="M11" s="20">
        <f t="shared" si="0"/>
        <v>10788</v>
      </c>
      <c r="N11" s="24">
        <f t="shared" si="1"/>
        <v>17837</v>
      </c>
      <c r="O11" s="25">
        <f t="shared" si="2"/>
        <v>296.67</v>
      </c>
      <c r="P11" s="26"/>
      <c r="Q11" s="26">
        <v>45</v>
      </c>
      <c r="R11" s="24">
        <f t="shared" si="3"/>
        <v>17495.330000000002</v>
      </c>
      <c r="S11" s="25">
        <f t="shared" si="4"/>
        <v>102.486</v>
      </c>
      <c r="T11" s="27">
        <f t="shared" si="5"/>
        <v>57.486000000000004</v>
      </c>
    </row>
    <row r="12" spans="1:20" ht="15.75" x14ac:dyDescent="0.25">
      <c r="A12" s="28">
        <v>4833</v>
      </c>
      <c r="B12" s="20">
        <v>1908446139</v>
      </c>
      <c r="C12" s="20" t="s">
        <v>27</v>
      </c>
      <c r="D12" s="29">
        <v>5861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5861</v>
      </c>
      <c r="N12" s="24">
        <f t="shared" si="1"/>
        <v>5861</v>
      </c>
      <c r="O12" s="25">
        <f t="shared" si="2"/>
        <v>161.17750000000001</v>
      </c>
      <c r="P12" s="26">
        <v>2400</v>
      </c>
      <c r="Q12" s="26">
        <v>30</v>
      </c>
      <c r="R12" s="24">
        <f t="shared" si="3"/>
        <v>5669.8225000000002</v>
      </c>
      <c r="S12" s="25">
        <f t="shared" si="4"/>
        <v>55.679499999999997</v>
      </c>
      <c r="T12" s="27">
        <f t="shared" si="5"/>
        <v>25.679499999999997</v>
      </c>
    </row>
    <row r="13" spans="1:20" ht="15.75" x14ac:dyDescent="0.25">
      <c r="A13" s="28">
        <v>5861</v>
      </c>
      <c r="B13" s="20">
        <v>1908446140</v>
      </c>
      <c r="C13" s="20" t="s">
        <v>43</v>
      </c>
      <c r="D13" s="29">
        <v>7261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7261</v>
      </c>
      <c r="N13" s="24">
        <f t="shared" si="1"/>
        <v>7261</v>
      </c>
      <c r="O13" s="25">
        <f t="shared" si="2"/>
        <v>199.67750000000001</v>
      </c>
      <c r="P13" s="26"/>
      <c r="Q13" s="26"/>
      <c r="R13" s="24">
        <f t="shared" si="3"/>
        <v>7061.3225000000002</v>
      </c>
      <c r="S13" s="25">
        <f t="shared" si="4"/>
        <v>68.979500000000002</v>
      </c>
      <c r="T13" s="27">
        <f t="shared" si="5"/>
        <v>68.979500000000002</v>
      </c>
    </row>
    <row r="14" spans="1:20" ht="15.75" x14ac:dyDescent="0.25">
      <c r="A14" s="28">
        <v>14732</v>
      </c>
      <c r="B14" s="20">
        <v>1908446141</v>
      </c>
      <c r="C14" s="20" t="s">
        <v>28</v>
      </c>
      <c r="D14" s="29">
        <v>24484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24484</v>
      </c>
      <c r="N14" s="24">
        <f t="shared" si="1"/>
        <v>24484</v>
      </c>
      <c r="O14" s="25">
        <f t="shared" si="2"/>
        <v>673.31000000000006</v>
      </c>
      <c r="P14" s="26">
        <v>4500</v>
      </c>
      <c r="Q14" s="26">
        <v>156</v>
      </c>
      <c r="R14" s="24">
        <f t="shared" si="3"/>
        <v>23654.69</v>
      </c>
      <c r="S14" s="25">
        <f t="shared" si="4"/>
        <v>232.59799999999998</v>
      </c>
      <c r="T14" s="27">
        <f t="shared" si="5"/>
        <v>76.597999999999985</v>
      </c>
    </row>
    <row r="15" spans="1:20" ht="15.75" x14ac:dyDescent="0.25">
      <c r="A15" s="28">
        <v>12760</v>
      </c>
      <c r="B15" s="20">
        <v>1908446142</v>
      </c>
      <c r="C15" s="33" t="s">
        <v>29</v>
      </c>
      <c r="D15" s="29">
        <v>12760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12760</v>
      </c>
      <c r="N15" s="24">
        <f t="shared" si="1"/>
        <v>13333</v>
      </c>
      <c r="O15" s="25">
        <f t="shared" si="2"/>
        <v>350.9</v>
      </c>
      <c r="P15" s="26"/>
      <c r="Q15" s="26">
        <v>143</v>
      </c>
      <c r="R15" s="24">
        <f t="shared" si="3"/>
        <v>12839.1</v>
      </c>
      <c r="S15" s="25">
        <f t="shared" si="4"/>
        <v>121.22</v>
      </c>
      <c r="T15" s="27">
        <f t="shared" si="5"/>
        <v>-21.78</v>
      </c>
    </row>
    <row r="16" spans="1:20" ht="15.75" x14ac:dyDescent="0.25">
      <c r="A16" s="28">
        <v>10591</v>
      </c>
      <c r="B16" s="20">
        <v>1908446143</v>
      </c>
      <c r="C16" s="20" t="s">
        <v>30</v>
      </c>
      <c r="D16" s="29">
        <v>14355</v>
      </c>
      <c r="E16" s="30">
        <v>30</v>
      </c>
      <c r="F16" s="30">
        <v>40</v>
      </c>
      <c r="G16" s="30"/>
      <c r="H16" s="30">
        <v>100</v>
      </c>
      <c r="I16" s="20"/>
      <c r="J16" s="20"/>
      <c r="K16" s="20"/>
      <c r="L16" s="20"/>
      <c r="M16" s="20">
        <f t="shared" si="0"/>
        <v>16255</v>
      </c>
      <c r="N16" s="24">
        <f t="shared" si="1"/>
        <v>16255</v>
      </c>
      <c r="O16" s="25">
        <f t="shared" si="2"/>
        <v>447.01249999999999</v>
      </c>
      <c r="P16" s="26">
        <v>200</v>
      </c>
      <c r="Q16" s="26">
        <v>117</v>
      </c>
      <c r="R16" s="24">
        <f t="shared" si="3"/>
        <v>15690.987499999999</v>
      </c>
      <c r="S16" s="25">
        <f t="shared" si="4"/>
        <v>154.42249999999999</v>
      </c>
      <c r="T16" s="27">
        <f t="shared" si="5"/>
        <v>37.422499999999985</v>
      </c>
    </row>
    <row r="17" spans="1:20" ht="15.75" x14ac:dyDescent="0.25">
      <c r="A17" s="28">
        <v>5903</v>
      </c>
      <c r="B17" s="20">
        <v>1908446144</v>
      </c>
      <c r="C17" s="33" t="s">
        <v>31</v>
      </c>
      <c r="D17" s="29">
        <v>7137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7137</v>
      </c>
      <c r="N17" s="24">
        <f t="shared" si="1"/>
        <v>7137</v>
      </c>
      <c r="O17" s="25">
        <f t="shared" si="2"/>
        <v>196.26750000000001</v>
      </c>
      <c r="P17" s="26">
        <v>1900</v>
      </c>
      <c r="Q17" s="26">
        <v>50</v>
      </c>
      <c r="R17" s="24">
        <f t="shared" si="3"/>
        <v>6890.7325000000001</v>
      </c>
      <c r="S17" s="25">
        <f t="shared" si="4"/>
        <v>67.801500000000004</v>
      </c>
      <c r="T17" s="27">
        <f t="shared" si="5"/>
        <v>17.801500000000004</v>
      </c>
    </row>
    <row r="18" spans="1:20" ht="15.75" x14ac:dyDescent="0.25">
      <c r="A18" s="28">
        <v>9302</v>
      </c>
      <c r="B18" s="20">
        <v>1908446145</v>
      </c>
      <c r="C18" s="31" t="s">
        <v>44</v>
      </c>
      <c r="D18" s="29">
        <v>11358</v>
      </c>
      <c r="E18" s="30"/>
      <c r="F18" s="30">
        <v>80</v>
      </c>
      <c r="G18" s="30"/>
      <c r="H18" s="30">
        <v>40</v>
      </c>
      <c r="I18" s="20"/>
      <c r="J18" s="20"/>
      <c r="K18" s="20">
        <v>5</v>
      </c>
      <c r="L18" s="20"/>
      <c r="M18" s="20">
        <f t="shared" si="0"/>
        <v>12518</v>
      </c>
      <c r="N18" s="24">
        <f t="shared" si="1"/>
        <v>13428</v>
      </c>
      <c r="O18" s="25">
        <f t="shared" si="2"/>
        <v>344.245</v>
      </c>
      <c r="P18" s="26"/>
      <c r="Q18" s="26">
        <v>550</v>
      </c>
      <c r="R18" s="24">
        <f t="shared" si="3"/>
        <v>12533.754999999999</v>
      </c>
      <c r="S18" s="25">
        <f t="shared" si="4"/>
        <v>118.92099999999999</v>
      </c>
      <c r="T18" s="27">
        <f t="shared" si="5"/>
        <v>-431.07900000000001</v>
      </c>
    </row>
    <row r="19" spans="1:20" ht="15.75" x14ac:dyDescent="0.25">
      <c r="A19" s="28">
        <v>2056</v>
      </c>
      <c r="B19" s="20">
        <v>1908446146</v>
      </c>
      <c r="C19" s="20" t="s">
        <v>45</v>
      </c>
      <c r="D19" s="29">
        <v>4112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4112</v>
      </c>
      <c r="N19" s="24">
        <f t="shared" si="1"/>
        <v>4112</v>
      </c>
      <c r="O19" s="25">
        <f t="shared" si="2"/>
        <v>113.08</v>
      </c>
      <c r="P19" s="26"/>
      <c r="Q19" s="26"/>
      <c r="R19" s="24">
        <f t="shared" si="3"/>
        <v>3998.92</v>
      </c>
      <c r="S19" s="25">
        <f t="shared" si="4"/>
        <v>39.064</v>
      </c>
      <c r="T19" s="27">
        <f t="shared" si="5"/>
        <v>39.064</v>
      </c>
    </row>
    <row r="20" spans="1:20" ht="15.75" x14ac:dyDescent="0.25">
      <c r="A20" s="28">
        <v>7362</v>
      </c>
      <c r="B20" s="20">
        <v>1908446147</v>
      </c>
      <c r="C20" s="20" t="s">
        <v>46</v>
      </c>
      <c r="D20" s="29">
        <v>9418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9418</v>
      </c>
      <c r="N20" s="24">
        <f t="shared" si="1"/>
        <v>9418</v>
      </c>
      <c r="O20" s="25">
        <f t="shared" si="2"/>
        <v>258.995</v>
      </c>
      <c r="P20" s="26"/>
      <c r="Q20" s="26">
        <v>120</v>
      </c>
      <c r="R20" s="24">
        <f t="shared" si="3"/>
        <v>9039.0049999999992</v>
      </c>
      <c r="S20" s="25">
        <f t="shared" si="4"/>
        <v>89.471000000000004</v>
      </c>
      <c r="T20" s="27">
        <f t="shared" si="5"/>
        <v>-30.528999999999996</v>
      </c>
    </row>
    <row r="21" spans="1:20" ht="15.75" x14ac:dyDescent="0.25">
      <c r="A21" s="28">
        <v>7717</v>
      </c>
      <c r="B21" s="20">
        <v>1908446148</v>
      </c>
      <c r="C21" s="20" t="s">
        <v>47</v>
      </c>
      <c r="D21" s="29">
        <v>9773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9773</v>
      </c>
      <c r="N21" s="24">
        <f t="shared" si="1"/>
        <v>10683</v>
      </c>
      <c r="O21" s="25">
        <f t="shared" si="2"/>
        <v>268.75749999999999</v>
      </c>
      <c r="P21" s="26"/>
      <c r="Q21" s="26">
        <v>24</v>
      </c>
      <c r="R21" s="24">
        <f t="shared" si="3"/>
        <v>10390.2425</v>
      </c>
      <c r="S21" s="25">
        <f t="shared" si="4"/>
        <v>92.843499999999992</v>
      </c>
      <c r="T21" s="27">
        <f t="shared" si="5"/>
        <v>68.843499999999992</v>
      </c>
    </row>
    <row r="22" spans="1:20" ht="15.75" x14ac:dyDescent="0.25">
      <c r="A22" s="28">
        <v>12156</v>
      </c>
      <c r="B22" s="20">
        <v>1908446149</v>
      </c>
      <c r="C22" s="34" t="s">
        <v>33</v>
      </c>
      <c r="D22" s="29">
        <v>12156</v>
      </c>
      <c r="E22" s="30"/>
      <c r="F22" s="30"/>
      <c r="G22" s="20"/>
      <c r="H22" s="30"/>
      <c r="I22" s="20"/>
      <c r="J22" s="20"/>
      <c r="K22" s="20">
        <v>3</v>
      </c>
      <c r="L22" s="20"/>
      <c r="M22" s="20">
        <f t="shared" si="0"/>
        <v>12156</v>
      </c>
      <c r="N22" s="24">
        <f t="shared" si="1"/>
        <v>12702</v>
      </c>
      <c r="O22" s="25">
        <f t="shared" si="2"/>
        <v>334.29</v>
      </c>
      <c r="P22" s="26"/>
      <c r="Q22" s="26">
        <v>100</v>
      </c>
      <c r="R22" s="24">
        <f t="shared" si="3"/>
        <v>12267.71</v>
      </c>
      <c r="S22" s="25">
        <f t="shared" si="4"/>
        <v>115.482</v>
      </c>
      <c r="T22" s="27">
        <f t="shared" si="5"/>
        <v>15.481999999999999</v>
      </c>
    </row>
    <row r="23" spans="1:20" ht="15.75" x14ac:dyDescent="0.25">
      <c r="A23" s="28">
        <v>6014</v>
      </c>
      <c r="B23" s="20">
        <v>1908446150</v>
      </c>
      <c r="C23" s="20" t="s">
        <v>34</v>
      </c>
      <c r="D23" s="35">
        <v>6014</v>
      </c>
      <c r="E23" s="30"/>
      <c r="F23" s="30"/>
      <c r="G23" s="30"/>
      <c r="H23" s="30">
        <v>400</v>
      </c>
      <c r="I23" s="20">
        <v>30</v>
      </c>
      <c r="J23" s="20"/>
      <c r="K23" s="20"/>
      <c r="L23" s="20"/>
      <c r="M23" s="20">
        <f t="shared" si="0"/>
        <v>9614</v>
      </c>
      <c r="N23" s="24">
        <f t="shared" si="1"/>
        <v>15344</v>
      </c>
      <c r="O23" s="25">
        <f t="shared" si="2"/>
        <v>264.38499999999999</v>
      </c>
      <c r="P23" s="26">
        <v>26997</v>
      </c>
      <c r="Q23" s="26">
        <v>60</v>
      </c>
      <c r="R23" s="24">
        <f t="shared" si="3"/>
        <v>15019.615</v>
      </c>
      <c r="S23" s="25">
        <f t="shared" si="4"/>
        <v>91.332999999999998</v>
      </c>
      <c r="T23" s="27">
        <f t="shared" si="5"/>
        <v>31.332999999999998</v>
      </c>
    </row>
    <row r="24" spans="1:20" ht="15.75" x14ac:dyDescent="0.25">
      <c r="A24" s="28">
        <v>22013</v>
      </c>
      <c r="B24" s="20">
        <v>1908446151</v>
      </c>
      <c r="C24" s="20" t="s">
        <v>35</v>
      </c>
      <c r="D24" s="29">
        <v>26212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26212</v>
      </c>
      <c r="N24" s="24">
        <f t="shared" si="1"/>
        <v>26212</v>
      </c>
      <c r="O24" s="25">
        <f t="shared" si="2"/>
        <v>720.83</v>
      </c>
      <c r="P24" s="26">
        <v>20000</v>
      </c>
      <c r="Q24" s="26">
        <v>128</v>
      </c>
      <c r="R24" s="24">
        <f t="shared" si="3"/>
        <v>25363.17</v>
      </c>
      <c r="S24" s="25">
        <f t="shared" si="4"/>
        <v>249.01399999999998</v>
      </c>
      <c r="T24" s="27">
        <f t="shared" si="5"/>
        <v>121.01399999999998</v>
      </c>
    </row>
    <row r="25" spans="1:20" ht="15.75" x14ac:dyDescent="0.25">
      <c r="A25" s="28">
        <v>5862</v>
      </c>
      <c r="B25" s="20">
        <v>1908446152</v>
      </c>
      <c r="C25" s="20" t="s">
        <v>36</v>
      </c>
      <c r="D25" s="29">
        <v>7152</v>
      </c>
      <c r="E25" s="30"/>
      <c r="F25" s="30"/>
      <c r="G25" s="30">
        <v>20</v>
      </c>
      <c r="H25" s="30"/>
      <c r="I25" s="20">
        <v>5</v>
      </c>
      <c r="J25" s="20">
        <v>5</v>
      </c>
      <c r="K25" s="20"/>
      <c r="L25" s="20"/>
      <c r="M25" s="20">
        <f t="shared" si="0"/>
        <v>7332</v>
      </c>
      <c r="N25" s="24">
        <f t="shared" si="1"/>
        <v>9242</v>
      </c>
      <c r="O25" s="25">
        <f t="shared" si="2"/>
        <v>201.63</v>
      </c>
      <c r="P25" s="26">
        <v>5400</v>
      </c>
      <c r="Q25" s="26">
        <v>85</v>
      </c>
      <c r="R25" s="24">
        <f t="shared" si="3"/>
        <v>8955.369999999999</v>
      </c>
      <c r="S25" s="25">
        <f t="shared" si="4"/>
        <v>69.653999999999996</v>
      </c>
      <c r="T25" s="27">
        <f t="shared" si="5"/>
        <v>-15.346000000000004</v>
      </c>
    </row>
    <row r="26" spans="1:20" ht="15.75" x14ac:dyDescent="0.25">
      <c r="A26" s="28">
        <v>7093</v>
      </c>
      <c r="B26" s="20">
        <v>1908446153</v>
      </c>
      <c r="C26" s="36" t="s">
        <v>48</v>
      </c>
      <c r="D26" s="29">
        <v>10691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10691</v>
      </c>
      <c r="N26" s="24">
        <f t="shared" si="1"/>
        <v>10691</v>
      </c>
      <c r="O26" s="25">
        <f t="shared" si="2"/>
        <v>294.0025</v>
      </c>
      <c r="P26" s="26">
        <v>-1000</v>
      </c>
      <c r="Q26" s="26">
        <v>57</v>
      </c>
      <c r="R26" s="24">
        <f t="shared" si="3"/>
        <v>10339.997499999999</v>
      </c>
      <c r="S26" s="25">
        <f t="shared" si="4"/>
        <v>101.5645</v>
      </c>
      <c r="T26" s="27">
        <f t="shared" si="5"/>
        <v>44.564499999999995</v>
      </c>
    </row>
    <row r="27" spans="1:20" ht="19.5" thickBot="1" x14ac:dyDescent="0.35">
      <c r="A27" s="28">
        <v>17950</v>
      </c>
      <c r="B27" s="20">
        <v>1908446154</v>
      </c>
      <c r="C27" s="20" t="s">
        <v>37</v>
      </c>
      <c r="D27" s="37">
        <v>17950</v>
      </c>
      <c r="E27" s="38"/>
      <c r="F27" s="39"/>
      <c r="G27" s="39"/>
      <c r="H27" s="39"/>
      <c r="I27" s="31">
        <v>40</v>
      </c>
      <c r="J27" s="31"/>
      <c r="K27" s="31">
        <v>5</v>
      </c>
      <c r="L27" s="31"/>
      <c r="M27" s="31">
        <f t="shared" si="0"/>
        <v>17950</v>
      </c>
      <c r="N27" s="40">
        <f t="shared" si="1"/>
        <v>26500</v>
      </c>
      <c r="O27" s="25">
        <f t="shared" si="2"/>
        <v>493.625</v>
      </c>
      <c r="P27" s="41">
        <v>25000</v>
      </c>
      <c r="Q27" s="41">
        <v>100</v>
      </c>
      <c r="R27" s="24">
        <f t="shared" si="3"/>
        <v>25906.375</v>
      </c>
      <c r="S27" s="42">
        <f t="shared" si="4"/>
        <v>170.52500000000001</v>
      </c>
      <c r="T27" s="43">
        <f t="shared" si="5"/>
        <v>70.525000000000006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226513</v>
      </c>
      <c r="E28" s="45">
        <f t="shared" si="6"/>
        <v>30</v>
      </c>
      <c r="F28" s="45">
        <f t="shared" ref="F28:T28" si="7">SUM(F7:F27)</f>
        <v>320</v>
      </c>
      <c r="G28" s="45">
        <f t="shared" si="7"/>
        <v>90</v>
      </c>
      <c r="H28" s="45">
        <f t="shared" si="7"/>
        <v>1010</v>
      </c>
      <c r="I28" s="45">
        <f t="shared" si="7"/>
        <v>102</v>
      </c>
      <c r="J28" s="45">
        <f t="shared" si="7"/>
        <v>24</v>
      </c>
      <c r="K28" s="45">
        <f t="shared" si="7"/>
        <v>20</v>
      </c>
      <c r="L28" s="45">
        <f t="shared" si="7"/>
        <v>0</v>
      </c>
      <c r="M28" s="45">
        <f t="shared" si="7"/>
        <v>240213</v>
      </c>
      <c r="N28" s="45">
        <f t="shared" si="7"/>
        <v>267919</v>
      </c>
      <c r="O28" s="46">
        <f t="shared" si="7"/>
        <v>6605.8574999999992</v>
      </c>
      <c r="P28" s="45">
        <f t="shared" si="7"/>
        <v>87397</v>
      </c>
      <c r="Q28" s="45">
        <f t="shared" si="7"/>
        <v>2111</v>
      </c>
      <c r="R28" s="45">
        <f t="shared" si="7"/>
        <v>259202.14250000002</v>
      </c>
      <c r="S28" s="45">
        <f t="shared" si="7"/>
        <v>2282.0235000000002</v>
      </c>
      <c r="T28" s="47">
        <f t="shared" si="7"/>
        <v>171.02349999999996</v>
      </c>
    </row>
    <row r="29" spans="1:20" ht="15.75" thickBot="1" x14ac:dyDescent="0.3">
      <c r="A29" s="86" t="s">
        <v>39</v>
      </c>
      <c r="B29" s="87"/>
      <c r="C29" s="88"/>
      <c r="D29" s="48">
        <f>D4+D5-D28</f>
        <v>528318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4" priority="43" operator="equal">
      <formula>212030016606640</formula>
    </cfRule>
  </conditionalFormatting>
  <conditionalFormatting sqref="D29 E4:E6 E28:K29">
    <cfRule type="cellIs" dxfId="1033" priority="41" operator="equal">
      <formula>$E$4</formula>
    </cfRule>
    <cfRule type="cellIs" dxfId="1032" priority="42" operator="equal">
      <formula>2120</formula>
    </cfRule>
  </conditionalFormatting>
  <conditionalFormatting sqref="D29:E29 F4:F6 F28:F29">
    <cfRule type="cellIs" dxfId="1031" priority="39" operator="equal">
      <formula>$F$4</formula>
    </cfRule>
    <cfRule type="cellIs" dxfId="1030" priority="40" operator="equal">
      <formula>300</formula>
    </cfRule>
  </conditionalFormatting>
  <conditionalFormatting sqref="G4:G6 G28:G29">
    <cfRule type="cellIs" dxfId="1029" priority="37" operator="equal">
      <formula>$G$4</formula>
    </cfRule>
    <cfRule type="cellIs" dxfId="1028" priority="38" operator="equal">
      <formula>1660</formula>
    </cfRule>
  </conditionalFormatting>
  <conditionalFormatting sqref="H4:H6 H28:H29">
    <cfRule type="cellIs" dxfId="1027" priority="35" operator="equal">
      <formula>$H$4</formula>
    </cfRule>
    <cfRule type="cellIs" dxfId="1026" priority="36" operator="equal">
      <formula>6640</formula>
    </cfRule>
  </conditionalFormatting>
  <conditionalFormatting sqref="T6:T28">
    <cfRule type="cellIs" dxfId="1025" priority="34" operator="lessThan">
      <formula>0</formula>
    </cfRule>
  </conditionalFormatting>
  <conditionalFormatting sqref="T7:T27">
    <cfRule type="cellIs" dxfId="1024" priority="31" operator="lessThan">
      <formula>0</formula>
    </cfRule>
    <cfRule type="cellIs" dxfId="1023" priority="32" operator="lessThan">
      <formula>0</formula>
    </cfRule>
    <cfRule type="cellIs" dxfId="1022" priority="33" operator="lessThan">
      <formula>0</formula>
    </cfRule>
  </conditionalFormatting>
  <conditionalFormatting sqref="E4:E6 E28:K28">
    <cfRule type="cellIs" dxfId="1021" priority="30" operator="equal">
      <formula>$E$4</formula>
    </cfRule>
  </conditionalFormatting>
  <conditionalFormatting sqref="D28:D29 D6 D4:M4">
    <cfRule type="cellIs" dxfId="1020" priority="29" operator="equal">
      <formula>$D$4</formula>
    </cfRule>
  </conditionalFormatting>
  <conditionalFormatting sqref="I4:I6 I28:I29">
    <cfRule type="cellIs" dxfId="1019" priority="28" operator="equal">
      <formula>$I$4</formula>
    </cfRule>
  </conditionalFormatting>
  <conditionalFormatting sqref="J4:J6 J28:J29">
    <cfRule type="cellIs" dxfId="1018" priority="27" operator="equal">
      <formula>$J$4</formula>
    </cfRule>
  </conditionalFormatting>
  <conditionalFormatting sqref="K4:K6 K28:K29">
    <cfRule type="cellIs" dxfId="1017" priority="26" operator="equal">
      <formula>$K$4</formula>
    </cfRule>
  </conditionalFormatting>
  <conditionalFormatting sqref="M4:M6">
    <cfRule type="cellIs" dxfId="1016" priority="25" operator="equal">
      <formula>$L$4</formula>
    </cfRule>
  </conditionalFormatting>
  <conditionalFormatting sqref="T7:T28">
    <cfRule type="cellIs" dxfId="1015" priority="22" operator="lessThan">
      <formula>0</formula>
    </cfRule>
    <cfRule type="cellIs" dxfId="1014" priority="23" operator="lessThan">
      <formula>0</formula>
    </cfRule>
    <cfRule type="cellIs" dxfId="1013" priority="24" operator="lessThan">
      <formula>0</formula>
    </cfRule>
  </conditionalFormatting>
  <conditionalFormatting sqref="D5:K5">
    <cfRule type="cellIs" dxfId="1012" priority="21" operator="greaterThan">
      <formula>0</formula>
    </cfRule>
  </conditionalFormatting>
  <conditionalFormatting sqref="T6:T28">
    <cfRule type="cellIs" dxfId="1011" priority="20" operator="lessThan">
      <formula>0</formula>
    </cfRule>
  </conditionalFormatting>
  <conditionalFormatting sqref="T7:T27">
    <cfRule type="cellIs" dxfId="1010" priority="17" operator="lessThan">
      <formula>0</formula>
    </cfRule>
    <cfRule type="cellIs" dxfId="1009" priority="18" operator="lessThan">
      <formula>0</formula>
    </cfRule>
    <cfRule type="cellIs" dxfId="1008" priority="19" operator="lessThan">
      <formula>0</formula>
    </cfRule>
  </conditionalFormatting>
  <conditionalFormatting sqref="T7:T28">
    <cfRule type="cellIs" dxfId="1007" priority="14" operator="lessThan">
      <formula>0</formula>
    </cfRule>
    <cfRule type="cellIs" dxfId="1006" priority="15" operator="lessThan">
      <formula>0</formula>
    </cfRule>
    <cfRule type="cellIs" dxfId="1005" priority="16" operator="lessThan">
      <formula>0</formula>
    </cfRule>
  </conditionalFormatting>
  <conditionalFormatting sqref="D5:K5">
    <cfRule type="cellIs" dxfId="1004" priority="13" operator="greaterThan">
      <formula>0</formula>
    </cfRule>
  </conditionalFormatting>
  <conditionalFormatting sqref="L4 L6 L28:L29">
    <cfRule type="cellIs" dxfId="1003" priority="12" operator="equal">
      <formula>$L$4</formula>
    </cfRule>
  </conditionalFormatting>
  <conditionalFormatting sqref="D7:S7">
    <cfRule type="cellIs" dxfId="1002" priority="11" operator="greaterThan">
      <formula>0</formula>
    </cfRule>
  </conditionalFormatting>
  <conditionalFormatting sqref="D9:S9">
    <cfRule type="cellIs" dxfId="1001" priority="10" operator="greaterThan">
      <formula>0</formula>
    </cfRule>
  </conditionalFormatting>
  <conditionalFormatting sqref="D11:S11">
    <cfRule type="cellIs" dxfId="1000" priority="9" operator="greaterThan">
      <formula>0</formula>
    </cfRule>
  </conditionalFormatting>
  <conditionalFormatting sqref="D13:S13">
    <cfRule type="cellIs" dxfId="999" priority="8" operator="greaterThan">
      <formula>0</formula>
    </cfRule>
  </conditionalFormatting>
  <conditionalFormatting sqref="D15:S15">
    <cfRule type="cellIs" dxfId="998" priority="7" operator="greaterThan">
      <formula>0</formula>
    </cfRule>
  </conditionalFormatting>
  <conditionalFormatting sqref="D17:S17">
    <cfRule type="cellIs" dxfId="997" priority="6" operator="greaterThan">
      <formula>0</formula>
    </cfRule>
  </conditionalFormatting>
  <conditionalFormatting sqref="D19:S19">
    <cfRule type="cellIs" dxfId="996" priority="5" operator="greaterThan">
      <formula>0</formula>
    </cfRule>
  </conditionalFormatting>
  <conditionalFormatting sqref="D21:S21">
    <cfRule type="cellIs" dxfId="995" priority="4" operator="greaterThan">
      <formula>0</formula>
    </cfRule>
  </conditionalFormatting>
  <conditionalFormatting sqref="D23:S23">
    <cfRule type="cellIs" dxfId="994" priority="3" operator="greaterThan">
      <formula>0</formula>
    </cfRule>
  </conditionalFormatting>
  <conditionalFormatting sqref="D25:S25">
    <cfRule type="cellIs" dxfId="993" priority="2" operator="greaterThan">
      <formula>0</formula>
    </cfRule>
  </conditionalFormatting>
  <conditionalFormatting sqref="D27:S27">
    <cfRule type="cellIs" dxfId="992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2021-08-16T17:17:34Z</dcterms:modified>
</cp:coreProperties>
</file>