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V14" i="18" l="1"/>
  <c r="U28" i="18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18" l="1"/>
  <c r="O20" i="18"/>
  <c r="M27" i="33"/>
  <c r="S27" i="33" s="1"/>
  <c r="M21" i="33"/>
  <c r="S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M7" i="33"/>
  <c r="S7" i="33" s="1"/>
  <c r="T7" i="33" s="1"/>
  <c r="N7" i="33"/>
  <c r="R21" i="33"/>
  <c r="R27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<sst xmlns="http://schemas.openxmlformats.org/spreadsheetml/2006/main" count="1513" uniqueCount="77">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</sst>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9" t="s">
        <v>38</v>
      </c>
      <c r="B28" s="90"/>
      <c r="C28" s="91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2" t="s">
        <v>39</v>
      </c>
      <c r="B29" s="93"/>
      <c r="C29" s="94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4"/>
      <c r="O4" s="104"/>
      <c r="P4" s="104"/>
      <c r="Q4" s="104"/>
      <c r="R4" s="104"/>
      <c r="S4" s="104"/>
      <c r="T4" s="104"/>
      <c r="U4" s="104"/>
      <c r="V4" s="104"/>
    </row>
    <row r="5" spans="1:22" x14ac:dyDescent="0.25">
      <c r="A5" s="103" t="s">
        <v>2</v>
      </c>
      <c r="B5" s="10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9" t="s">
        <v>38</v>
      </c>
      <c r="B28" s="90"/>
      <c r="C28" s="91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2" t="s">
        <v>39</v>
      </c>
      <c r="B29" s="93"/>
      <c r="C29" s="94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2" t="s">
        <v>39</v>
      </c>
      <c r="B29" s="93"/>
      <c r="C29" s="94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:G6 G28:G29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9" t="s">
        <v>38</v>
      </c>
      <c r="B28" s="90"/>
      <c r="C28" s="91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92" t="s">
        <v>39</v>
      </c>
      <c r="B29" s="93"/>
      <c r="C29" s="94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2" t="s">
        <v>39</v>
      </c>
      <c r="B29" s="93"/>
      <c r="C29" s="94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">
    <cfRule type="cellIs" dxfId="830" priority="11" operator="greaterThan">
      <formula>0</formula>
    </cfRule>
  </conditionalFormatting>
  <conditionalFormatting sqref="D9:S9">
    <cfRule type="cellIs" dxfId="829" priority="10" operator="greaterThan">
      <formula>0</formula>
    </cfRule>
  </conditionalFormatting>
  <conditionalFormatting sqref="D11:S11">
    <cfRule type="cellIs" dxfId="828" priority="9" operator="greaterThan">
      <formula>0</formula>
    </cfRule>
  </conditionalFormatting>
  <conditionalFormatting sqref="D13:S13">
    <cfRule type="cellIs" dxfId="827" priority="8" operator="greaterThan">
      <formula>0</formula>
    </cfRule>
  </conditionalFormatting>
  <conditionalFormatting sqref="D15:S15">
    <cfRule type="cellIs" dxfId="826" priority="7" operator="greaterThan">
      <formula>0</formula>
    </cfRule>
  </conditionalFormatting>
  <conditionalFormatting sqref="D17:S17">
    <cfRule type="cellIs" dxfId="825" priority="6" operator="greaterThan">
      <formula>0</formula>
    </cfRule>
  </conditionalFormatting>
  <conditionalFormatting sqref="D19:S19">
    <cfRule type="cellIs" dxfId="824" priority="5" operator="greaterThan">
      <formula>0</formula>
    </cfRule>
  </conditionalFormatting>
  <conditionalFormatting sqref="D21:S21">
    <cfRule type="cellIs" dxfId="823" priority="4" operator="greaterThan">
      <formula>0</formula>
    </cfRule>
  </conditionalFormatting>
  <conditionalFormatting sqref="D23:S23">
    <cfRule type="cellIs" dxfId="822" priority="3" operator="greaterThan">
      <formula>0</formula>
    </cfRule>
  </conditionalFormatting>
  <conditionalFormatting sqref="D25:S25">
    <cfRule type="cellIs" dxfId="821" priority="2" operator="greaterThan">
      <formula>0</formula>
    </cfRule>
  </conditionalFormatting>
  <conditionalFormatting sqref="D27:S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92" t="s">
        <v>39</v>
      </c>
      <c r="B29" s="93"/>
      <c r="C29" s="94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2" t="s">
        <v>39</v>
      </c>
      <c r="B29" s="93"/>
      <c r="C29" s="94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16850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18460</v>
      </c>
      <c r="N9" s="24">
        <f t="shared" si="1"/>
        <v>19415</v>
      </c>
      <c r="O9" s="25">
        <f t="shared" si="2"/>
        <v>507.65</v>
      </c>
      <c r="P9" s="26">
        <v>5000</v>
      </c>
      <c r="Q9" s="26">
        <v>137</v>
      </c>
      <c r="R9" s="24">
        <f t="shared" si="3"/>
        <v>18770.349999999999</v>
      </c>
      <c r="S9" s="25">
        <f t="shared" si="4"/>
        <v>175.37</v>
      </c>
      <c r="T9" s="27">
        <f t="shared" si="5"/>
        <v>38.370000000000005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11818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12718</v>
      </c>
      <c r="N16" s="24">
        <f t="shared" si="1"/>
        <v>18585</v>
      </c>
      <c r="O16" s="25">
        <f t="shared" si="2"/>
        <v>349.745</v>
      </c>
      <c r="P16" s="26"/>
      <c r="Q16" s="26">
        <v>134</v>
      </c>
      <c r="R16" s="24">
        <f t="shared" si="3"/>
        <v>18101.254999999997</v>
      </c>
      <c r="S16" s="25">
        <f t="shared" si="4"/>
        <v>120.821</v>
      </c>
      <c r="T16" s="27">
        <f t="shared" si="5"/>
        <v>-13.179000000000002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3856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7106</v>
      </c>
      <c r="N20" s="24">
        <f t="shared" si="1"/>
        <v>7652</v>
      </c>
      <c r="O20" s="25">
        <f t="shared" si="2"/>
        <v>195.41499999999999</v>
      </c>
      <c r="P20" s="26"/>
      <c r="Q20" s="26">
        <v>120</v>
      </c>
      <c r="R20" s="24">
        <f t="shared" si="3"/>
        <v>7336.585</v>
      </c>
      <c r="S20" s="25">
        <f t="shared" si="4"/>
        <v>67.507000000000005</v>
      </c>
      <c r="T20" s="27">
        <f t="shared" si="5"/>
        <v>-52.492999999999995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209564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220124</v>
      </c>
      <c r="N28" s="45">
        <f t="shared" si="7"/>
        <v>242190</v>
      </c>
      <c r="O28" s="46">
        <f t="shared" si="7"/>
        <v>6053.41</v>
      </c>
      <c r="P28" s="45">
        <f t="shared" si="7"/>
        <v>38115</v>
      </c>
      <c r="Q28" s="45">
        <f t="shared" si="7"/>
        <v>1756</v>
      </c>
      <c r="R28" s="45">
        <f t="shared" si="7"/>
        <v>234380.59000000003</v>
      </c>
      <c r="S28" s="45">
        <f t="shared" si="7"/>
        <v>2091.1779999999999</v>
      </c>
      <c r="T28" s="47">
        <f t="shared" si="7"/>
        <v>335.17799999999988</v>
      </c>
    </row>
    <row r="29" spans="1:20" ht="15.75" thickBot="1" x14ac:dyDescent="0.3">
      <c r="A29" s="92" t="s">
        <v>39</v>
      </c>
      <c r="B29" s="93"/>
      <c r="C29" s="94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2" sqref="A22:XFD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510872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1644</v>
      </c>
      <c r="N11" s="24">
        <f t="shared" si="1"/>
        <v>1644</v>
      </c>
      <c r="O11" s="25">
        <f t="shared" si="2"/>
        <v>45.21</v>
      </c>
      <c r="P11" s="26">
        <v>4000</v>
      </c>
      <c r="Q11" s="26"/>
      <c r="R11" s="24">
        <f t="shared" si="3"/>
        <v>1598.79</v>
      </c>
      <c r="S11" s="25">
        <f t="shared" si="4"/>
        <v>15.618</v>
      </c>
      <c r="T11" s="27">
        <f t="shared" si="5"/>
        <v>15.618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204093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211193</v>
      </c>
      <c r="N28" s="45">
        <f t="shared" si="7"/>
        <v>228529</v>
      </c>
      <c r="O28" s="46">
        <f t="shared" si="7"/>
        <v>5807.8074999999999</v>
      </c>
      <c r="P28" s="45">
        <f t="shared" si="7"/>
        <v>54140</v>
      </c>
      <c r="Q28" s="45">
        <f t="shared" si="7"/>
        <v>1743</v>
      </c>
      <c r="R28" s="45">
        <f t="shared" si="7"/>
        <v>220978.19249999995</v>
      </c>
      <c r="S28" s="45">
        <f t="shared" si="7"/>
        <v>2006.3335</v>
      </c>
      <c r="T28" s="47">
        <f t="shared" si="7"/>
        <v>263.3334999999999</v>
      </c>
    </row>
    <row r="29" spans="1:20" ht="15.75" thickBot="1" x14ac:dyDescent="0.3">
      <c r="A29" s="92" t="s">
        <v>39</v>
      </c>
      <c r="B29" s="93"/>
      <c r="C29" s="94"/>
      <c r="D29" s="48">
        <f>D4+D5-D28</f>
        <v>618467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19" activePane="bottomLeft" state="frozen"/>
      <selection pane="bottomLeft" activeCell="H30" sqref="H3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'17'!D29</f>
        <v>618467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2" x14ac:dyDescent="0.25">
      <c r="A5" s="103" t="s">
        <v>2</v>
      </c>
      <c r="B5" s="10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10919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10919</v>
      </c>
      <c r="N13" s="24">
        <f t="shared" si="1"/>
        <v>10919</v>
      </c>
      <c r="O13" s="25">
        <f t="shared" si="2"/>
        <v>300.27249999999998</v>
      </c>
      <c r="P13" s="26"/>
      <c r="Q13" s="26">
        <v>15</v>
      </c>
      <c r="R13" s="29">
        <f t="shared" si="3"/>
        <v>10603.727500000001</v>
      </c>
      <c r="S13" s="25">
        <f t="shared" si="4"/>
        <v>103.73049999999999</v>
      </c>
      <c r="T13" s="84">
        <f t="shared" si="5"/>
        <v>88.730499999999992</v>
      </c>
      <c r="U13" s="66">
        <v>54</v>
      </c>
      <c r="V13" s="87">
        <f t="shared" si="6"/>
        <v>10549.727500000001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23784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23784</v>
      </c>
      <c r="N15" s="24">
        <f t="shared" si="1"/>
        <v>23784</v>
      </c>
      <c r="O15" s="25">
        <f t="shared" si="2"/>
        <v>654.06000000000006</v>
      </c>
      <c r="P15" s="26"/>
      <c r="Q15" s="26">
        <v>136</v>
      </c>
      <c r="R15" s="29">
        <f t="shared" si="3"/>
        <v>22993.94</v>
      </c>
      <c r="S15" s="25">
        <f t="shared" si="4"/>
        <v>225.94800000000001</v>
      </c>
      <c r="T15" s="84">
        <f t="shared" si="5"/>
        <v>89.948000000000008</v>
      </c>
      <c r="U15" s="66">
        <v>144</v>
      </c>
      <c r="V15" s="87">
        <f t="shared" si="6"/>
        <v>22849.94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24745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25745</v>
      </c>
      <c r="N17" s="24">
        <f t="shared" si="1"/>
        <v>25745</v>
      </c>
      <c r="O17" s="25">
        <f t="shared" si="2"/>
        <v>707.98749999999995</v>
      </c>
      <c r="P17" s="26"/>
      <c r="Q17" s="26">
        <v>150</v>
      </c>
      <c r="R17" s="29">
        <f t="shared" si="3"/>
        <v>24887.012500000001</v>
      </c>
      <c r="S17" s="25">
        <f t="shared" si="4"/>
        <v>244.57749999999999</v>
      </c>
      <c r="T17" s="84">
        <f t="shared" si="5"/>
        <v>94.577499999999986</v>
      </c>
      <c r="U17" s="66">
        <v>216</v>
      </c>
      <c r="V17" s="87">
        <f t="shared" si="6"/>
        <v>24671.012500000001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15127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15127</v>
      </c>
      <c r="N20" s="24">
        <f t="shared" si="1"/>
        <v>17992</v>
      </c>
      <c r="O20" s="25">
        <f t="shared" si="2"/>
        <v>415.99250000000001</v>
      </c>
      <c r="P20" s="26"/>
      <c r="Q20" s="26">
        <v>120</v>
      </c>
      <c r="R20" s="29">
        <f t="shared" si="3"/>
        <v>17456.0075</v>
      </c>
      <c r="S20" s="25">
        <f t="shared" si="4"/>
        <v>143.70650000000001</v>
      </c>
      <c r="T20" s="84">
        <f t="shared" si="5"/>
        <v>23.706500000000005</v>
      </c>
      <c r="U20" s="66">
        <v>108</v>
      </c>
      <c r="V20" s="87">
        <f t="shared" si="6"/>
        <v>17348.0075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89" t="s">
        <v>38</v>
      </c>
      <c r="B28" s="90"/>
      <c r="C28" s="91"/>
      <c r="D28" s="44">
        <f t="shared" ref="D28:E28" si="7">SUM(D7:D27)</f>
        <v>454102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459722</v>
      </c>
      <c r="N28" s="64">
        <f t="shared" si="8"/>
        <v>484790</v>
      </c>
      <c r="O28" s="65">
        <f t="shared" si="8"/>
        <v>12642.355000000001</v>
      </c>
      <c r="P28" s="64">
        <f t="shared" si="8"/>
        <v>-9362</v>
      </c>
      <c r="Q28" s="64">
        <f t="shared" si="8"/>
        <v>2155</v>
      </c>
      <c r="R28" s="64">
        <f t="shared" si="8"/>
        <v>469992.64500000002</v>
      </c>
      <c r="S28" s="64">
        <f t="shared" si="8"/>
        <v>4367.3589999999995</v>
      </c>
      <c r="T28" s="64">
        <f t="shared" si="8"/>
        <v>2212.3589999999995</v>
      </c>
      <c r="U28" s="64">
        <f t="shared" si="8"/>
        <v>3152</v>
      </c>
      <c r="V28" s="64">
        <f t="shared" si="8"/>
        <v>466840.64500000002</v>
      </c>
    </row>
    <row r="29" spans="1:22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7" priority="63" operator="equal">
      <formula>212030016606640</formula>
    </cfRule>
  </conditionalFormatting>
  <conditionalFormatting sqref="D29 E4:E6 E28:K29">
    <cfRule type="cellIs" dxfId="646" priority="61" operator="equal">
      <formula>$E$4</formula>
    </cfRule>
    <cfRule type="cellIs" dxfId="645" priority="62" operator="equal">
      <formula>2120</formula>
    </cfRule>
  </conditionalFormatting>
  <conditionalFormatting sqref="D29:E29 F4:F6 F28:F29">
    <cfRule type="cellIs" dxfId="644" priority="59" operator="equal">
      <formula>$F$4</formula>
    </cfRule>
    <cfRule type="cellIs" dxfId="643" priority="60" operator="equal">
      <formula>300</formula>
    </cfRule>
  </conditionalFormatting>
  <conditionalFormatting sqref="G4:G6 G28:G29">
    <cfRule type="cellIs" dxfId="642" priority="57" operator="equal">
      <formula>$G$4</formula>
    </cfRule>
    <cfRule type="cellIs" dxfId="641" priority="58" operator="equal">
      <formula>1660</formula>
    </cfRule>
  </conditionalFormatting>
  <conditionalFormatting sqref="H4:H6 H28:H29">
    <cfRule type="cellIs" dxfId="640" priority="55" operator="equal">
      <formula>$H$4</formula>
    </cfRule>
    <cfRule type="cellIs" dxfId="639" priority="56" operator="equal">
      <formula>6640</formula>
    </cfRule>
  </conditionalFormatting>
  <conditionalFormatting sqref="T6:T28 U28:V28">
    <cfRule type="cellIs" dxfId="638" priority="54" operator="lessThan">
      <formula>0</formula>
    </cfRule>
  </conditionalFormatting>
  <conditionalFormatting sqref="T7:T27">
    <cfRule type="cellIs" dxfId="637" priority="51" operator="lessThan">
      <formula>0</formula>
    </cfRule>
    <cfRule type="cellIs" dxfId="636" priority="52" operator="lessThan">
      <formula>0</formula>
    </cfRule>
    <cfRule type="cellIs" dxfId="635" priority="53" operator="lessThan">
      <formula>0</formula>
    </cfRule>
  </conditionalFormatting>
  <conditionalFormatting sqref="E4:E6 E28:K28">
    <cfRule type="cellIs" dxfId="634" priority="50" operator="equal">
      <formula>$E$4</formula>
    </cfRule>
  </conditionalFormatting>
  <conditionalFormatting sqref="D28:D29 D6 D4:M4">
    <cfRule type="cellIs" dxfId="633" priority="49" operator="equal">
      <formula>$D$4</formula>
    </cfRule>
  </conditionalFormatting>
  <conditionalFormatting sqref="I4:I6 I28:I29">
    <cfRule type="cellIs" dxfId="632" priority="48" operator="equal">
      <formula>$I$4</formula>
    </cfRule>
  </conditionalFormatting>
  <conditionalFormatting sqref="J4:J6 J28:J29">
    <cfRule type="cellIs" dxfId="631" priority="47" operator="equal">
      <formula>$J$4</formula>
    </cfRule>
  </conditionalFormatting>
  <conditionalFormatting sqref="K4:K6 K28:K29">
    <cfRule type="cellIs" dxfId="630" priority="46" operator="equal">
      <formula>$K$4</formula>
    </cfRule>
  </conditionalFormatting>
  <conditionalFormatting sqref="M4:M6">
    <cfRule type="cellIs" dxfId="629" priority="45" operator="equal">
      <formula>$L$4</formula>
    </cfRule>
  </conditionalFormatting>
  <conditionalFormatting sqref="T7:T28 U28:V28">
    <cfRule type="cellIs" dxfId="628" priority="42" operator="lessThan">
      <formula>0</formula>
    </cfRule>
    <cfRule type="cellIs" dxfId="627" priority="43" operator="lessThan">
      <formula>0</formula>
    </cfRule>
    <cfRule type="cellIs" dxfId="626" priority="44" operator="lessThan">
      <formula>0</formula>
    </cfRule>
  </conditionalFormatting>
  <conditionalFormatting sqref="D5:K5">
    <cfRule type="cellIs" dxfId="625" priority="41" operator="greaterThan">
      <formula>0</formula>
    </cfRule>
  </conditionalFormatting>
  <conditionalFormatting sqref="T6:T28 U28:V28">
    <cfRule type="cellIs" dxfId="624" priority="40" operator="lessThan">
      <formula>0</formula>
    </cfRule>
  </conditionalFormatting>
  <conditionalFormatting sqref="T7:T27">
    <cfRule type="cellIs" dxfId="623" priority="37" operator="lessThan">
      <formula>0</formula>
    </cfRule>
    <cfRule type="cellIs" dxfId="622" priority="38" operator="lessThan">
      <formula>0</formula>
    </cfRule>
    <cfRule type="cellIs" dxfId="621" priority="39" operator="lessThan">
      <formula>0</formula>
    </cfRule>
  </conditionalFormatting>
  <conditionalFormatting sqref="T7:T28 U28:V28">
    <cfRule type="cellIs" dxfId="620" priority="34" operator="lessThan">
      <formula>0</formula>
    </cfRule>
    <cfRule type="cellIs" dxfId="619" priority="35" operator="lessThan">
      <formula>0</formula>
    </cfRule>
    <cfRule type="cellIs" dxfId="618" priority="36" operator="lessThan">
      <formula>0</formula>
    </cfRule>
  </conditionalFormatting>
  <conditionalFormatting sqref="D5:K5">
    <cfRule type="cellIs" dxfId="617" priority="33" operator="greaterThan">
      <formula>0</formula>
    </cfRule>
  </conditionalFormatting>
  <conditionalFormatting sqref="L4 L6 L28:L29">
    <cfRule type="cellIs" dxfId="616" priority="32" operator="equal">
      <formula>$L$4</formula>
    </cfRule>
  </conditionalFormatting>
  <conditionalFormatting sqref="D7:S7">
    <cfRule type="cellIs" dxfId="615" priority="31" operator="greaterThan">
      <formula>0</formula>
    </cfRule>
  </conditionalFormatting>
  <conditionalFormatting sqref="D9:S9">
    <cfRule type="cellIs" dxfId="614" priority="30" operator="greaterThan">
      <formula>0</formula>
    </cfRule>
  </conditionalFormatting>
  <conditionalFormatting sqref="D11:S11">
    <cfRule type="cellIs" dxfId="613" priority="29" operator="greaterThan">
      <formula>0</formula>
    </cfRule>
  </conditionalFormatting>
  <conditionalFormatting sqref="D13:S13">
    <cfRule type="cellIs" dxfId="612" priority="28" operator="greaterThan">
      <formula>0</formula>
    </cfRule>
  </conditionalFormatting>
  <conditionalFormatting sqref="D15:S15">
    <cfRule type="cellIs" dxfId="611" priority="27" operator="greaterThan">
      <formula>0</formula>
    </cfRule>
  </conditionalFormatting>
  <conditionalFormatting sqref="D17:S17">
    <cfRule type="cellIs" dxfId="610" priority="26" operator="greaterThan">
      <formula>0</formula>
    </cfRule>
  </conditionalFormatting>
  <conditionalFormatting sqref="D19:S19">
    <cfRule type="cellIs" dxfId="609" priority="25" operator="greaterThan">
      <formula>0</formula>
    </cfRule>
  </conditionalFormatting>
  <conditionalFormatting sqref="D21:S21">
    <cfRule type="cellIs" dxfId="608" priority="24" operator="greaterThan">
      <formula>0</formula>
    </cfRule>
  </conditionalFormatting>
  <conditionalFormatting sqref="D23:S23">
    <cfRule type="cellIs" dxfId="607" priority="23" operator="greaterThan">
      <formula>0</formula>
    </cfRule>
  </conditionalFormatting>
  <conditionalFormatting sqref="D25:S25">
    <cfRule type="cellIs" dxfId="606" priority="22" operator="greaterThan">
      <formula>0</formula>
    </cfRule>
  </conditionalFormatting>
  <conditionalFormatting sqref="D27:S27">
    <cfRule type="cellIs" dxfId="605" priority="21" operator="greaterThan">
      <formula>0</formula>
    </cfRule>
  </conditionalFormatting>
  <conditionalFormatting sqref="U6">
    <cfRule type="cellIs" dxfId="604" priority="20" operator="lessThan">
      <formula>0</formula>
    </cfRule>
  </conditionalFormatting>
  <conditionalFormatting sqref="U6">
    <cfRule type="cellIs" dxfId="603" priority="19" operator="lessThan">
      <formula>0</formula>
    </cfRule>
  </conditionalFormatting>
  <conditionalFormatting sqref="V6">
    <cfRule type="cellIs" dxfId="602" priority="18" operator="lessThan">
      <formula>0</formula>
    </cfRule>
  </conditionalFormatting>
  <conditionalFormatting sqref="V6">
    <cfRule type="cellIs" dxfId="601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476053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2" t="s">
        <v>39</v>
      </c>
      <c r="B29" s="93"/>
      <c r="C29" s="94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476053</v>
      </c>
      <c r="E4" s="2">
        <f>'19'!E29</f>
        <v>3840</v>
      </c>
      <c r="F4" s="2">
        <f>'19'!F29</f>
        <v>10240</v>
      </c>
      <c r="G4" s="2">
        <f>'19'!G29</f>
        <v>920</v>
      </c>
      <c r="H4" s="2">
        <f>'19'!H29</f>
        <v>14805</v>
      </c>
      <c r="I4" s="2">
        <f>'19'!I29</f>
        <v>1155</v>
      </c>
      <c r="J4" s="2">
        <f>'19'!J29</f>
        <v>551</v>
      </c>
      <c r="K4" s="2">
        <f>'19'!K29</f>
        <v>333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476053</v>
      </c>
      <c r="E4" s="2">
        <f>'20'!E29</f>
        <v>3840</v>
      </c>
      <c r="F4" s="2">
        <f>'20'!F29</f>
        <v>10240</v>
      </c>
      <c r="G4" s="2">
        <f>'20'!G29</f>
        <v>920</v>
      </c>
      <c r="H4" s="2">
        <f>'20'!H29</f>
        <v>14805</v>
      </c>
      <c r="I4" s="2">
        <f>'20'!I29</f>
        <v>1155</v>
      </c>
      <c r="J4" s="2">
        <f>'20'!J29</f>
        <v>551</v>
      </c>
      <c r="K4" s="2">
        <f>'20'!K29</f>
        <v>333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476053</v>
      </c>
      <c r="E4" s="2">
        <f>'21'!E29</f>
        <v>3840</v>
      </c>
      <c r="F4" s="2">
        <f>'21'!F29</f>
        <v>10240</v>
      </c>
      <c r="G4" s="2">
        <f>'21'!G29</f>
        <v>920</v>
      </c>
      <c r="H4" s="2">
        <f>'21'!H29</f>
        <v>14805</v>
      </c>
      <c r="I4" s="2">
        <f>'21'!I29</f>
        <v>1155</v>
      </c>
      <c r="J4" s="2">
        <f>'21'!J29</f>
        <v>551</v>
      </c>
      <c r="K4" s="2">
        <f>'21'!K29</f>
        <v>333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476053</v>
      </c>
      <c r="E4" s="2">
        <f>'22'!E29</f>
        <v>3840</v>
      </c>
      <c r="F4" s="2">
        <f>'22'!F29</f>
        <v>10240</v>
      </c>
      <c r="G4" s="2">
        <f>'22'!G29</f>
        <v>920</v>
      </c>
      <c r="H4" s="2">
        <f>'22'!H29</f>
        <v>14805</v>
      </c>
      <c r="I4" s="2">
        <f>'22'!I29</f>
        <v>1155</v>
      </c>
      <c r="J4" s="2">
        <f>'22'!J29</f>
        <v>551</v>
      </c>
      <c r="K4" s="2">
        <f>'22'!K29</f>
        <v>333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476053</v>
      </c>
      <c r="E4" s="2">
        <f>'23'!E29</f>
        <v>3840</v>
      </c>
      <c r="F4" s="2">
        <f>'23'!F29</f>
        <v>10240</v>
      </c>
      <c r="G4" s="2">
        <f>'23'!G29</f>
        <v>920</v>
      </c>
      <c r="H4" s="2">
        <f>'23'!H29</f>
        <v>14805</v>
      </c>
      <c r="I4" s="2">
        <f>'23'!I29</f>
        <v>1155</v>
      </c>
      <c r="J4" s="2">
        <f>'23'!J29</f>
        <v>551</v>
      </c>
      <c r="K4" s="2">
        <f>'23'!K29</f>
        <v>333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476053</v>
      </c>
      <c r="E4" s="2">
        <f>'24'!E29</f>
        <v>3840</v>
      </c>
      <c r="F4" s="2">
        <f>'24'!F29</f>
        <v>10240</v>
      </c>
      <c r="G4" s="2">
        <f>'24'!G29</f>
        <v>920</v>
      </c>
      <c r="H4" s="2">
        <f>'24'!H29</f>
        <v>14805</v>
      </c>
      <c r="I4" s="2">
        <f>'24'!I29</f>
        <v>1155</v>
      </c>
      <c r="J4" s="2">
        <f>'24'!J29</f>
        <v>551</v>
      </c>
      <c r="K4" s="2">
        <f>'24'!K29</f>
        <v>333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'25'!D29</f>
        <v>476053</v>
      </c>
      <c r="E4" s="2">
        <f>'25'!E29</f>
        <v>3840</v>
      </c>
      <c r="F4" s="2">
        <f>'25'!F29</f>
        <v>10240</v>
      </c>
      <c r="G4" s="2">
        <f>'25'!G29</f>
        <v>920</v>
      </c>
      <c r="H4" s="2">
        <f>'25'!H29</f>
        <v>14805</v>
      </c>
      <c r="I4" s="2">
        <f>'25'!I29</f>
        <v>1155</v>
      </c>
      <c r="J4" s="2">
        <f>'25'!J29</f>
        <v>551</v>
      </c>
      <c r="K4" s="2">
        <f>'25'!K29</f>
        <v>333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476053</v>
      </c>
      <c r="E4" s="2">
        <f>'26'!E29</f>
        <v>3840</v>
      </c>
      <c r="F4" s="2">
        <f>'26'!F29</f>
        <v>10240</v>
      </c>
      <c r="G4" s="2">
        <f>'26'!G29</f>
        <v>920</v>
      </c>
      <c r="H4" s="2">
        <f>'26'!H29</f>
        <v>14805</v>
      </c>
      <c r="I4" s="2">
        <f>'26'!I29</f>
        <v>1155</v>
      </c>
      <c r="J4" s="2">
        <f>'26'!J29</f>
        <v>551</v>
      </c>
      <c r="K4" s="2">
        <f>'26'!K29</f>
        <v>333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476053</v>
      </c>
      <c r="E4" s="2">
        <f>'27'!E29</f>
        <v>3840</v>
      </c>
      <c r="F4" s="2">
        <f>'27'!F29</f>
        <v>10240</v>
      </c>
      <c r="G4" s="2">
        <f>'27'!G29</f>
        <v>920</v>
      </c>
      <c r="H4" s="2">
        <f>'27'!H29</f>
        <v>14805</v>
      </c>
      <c r="I4" s="2">
        <f>'27'!I29</f>
        <v>1155</v>
      </c>
      <c r="J4" s="2">
        <f>'27'!J29</f>
        <v>551</v>
      </c>
      <c r="K4" s="2">
        <f>'27'!K29</f>
        <v>333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476053</v>
      </c>
      <c r="E4" s="2">
        <f>'28'!E29</f>
        <v>3840</v>
      </c>
      <c r="F4" s="2">
        <f>'28'!F29</f>
        <v>10240</v>
      </c>
      <c r="G4" s="2">
        <f>'28'!G29</f>
        <v>920</v>
      </c>
      <c r="H4" s="2">
        <f>'28'!H29</f>
        <v>14805</v>
      </c>
      <c r="I4" s="2">
        <f>'28'!I29</f>
        <v>1155</v>
      </c>
      <c r="J4" s="2">
        <f>'28'!J29</f>
        <v>551</v>
      </c>
      <c r="K4" s="2">
        <f>'28'!K29</f>
        <v>333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2" t="s">
        <v>39</v>
      </c>
      <c r="B29" s="93"/>
      <c r="C29" s="94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'29'!D29</f>
        <v>476053</v>
      </c>
      <c r="E4" s="2">
        <f>'29'!E29</f>
        <v>3840</v>
      </c>
      <c r="F4" s="2">
        <f>'29'!F29</f>
        <v>10240</v>
      </c>
      <c r="G4" s="2">
        <f>'29'!G29</f>
        <v>920</v>
      </c>
      <c r="H4" s="2">
        <f>'29'!H29</f>
        <v>14805</v>
      </c>
      <c r="I4" s="2">
        <f>'29'!I29</f>
        <v>1155</v>
      </c>
      <c r="J4" s="2">
        <f>'29'!J29</f>
        <v>551</v>
      </c>
      <c r="K4" s="2">
        <f>'29'!K29</f>
        <v>333</v>
      </c>
      <c r="L4" s="2">
        <f>'29'!L29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'30'!D29</f>
        <v>476053</v>
      </c>
      <c r="E4" s="2">
        <f>'30'!E29</f>
        <v>3840</v>
      </c>
      <c r="F4" s="2">
        <f>'30'!F29</f>
        <v>10240</v>
      </c>
      <c r="G4" s="2">
        <f>'30'!G29</f>
        <v>920</v>
      </c>
      <c r="H4" s="2">
        <f>'30'!H29</f>
        <v>14805</v>
      </c>
      <c r="I4" s="2">
        <f>'30'!I29</f>
        <v>1155</v>
      </c>
      <c r="J4" s="2">
        <f>'30'!J29</f>
        <v>551</v>
      </c>
      <c r="K4" s="2">
        <f>'30'!K29</f>
        <v>333</v>
      </c>
      <c r="L4" s="2">
        <f>'30'!L29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 t="s">
        <v>73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4"/>
      <c r="O4" s="104"/>
      <c r="P4" s="104"/>
      <c r="Q4" s="104"/>
      <c r="R4" s="104"/>
      <c r="S4" s="104"/>
      <c r="T4" s="104"/>
    </row>
    <row r="5" spans="1:20" ht="15.75" thickBot="1" x14ac:dyDescent="0.3">
      <c r="A5" s="103" t="s">
        <v>2</v>
      </c>
      <c r="B5" s="112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3700301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179710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186360</v>
      </c>
      <c r="N7" s="71">
        <f>D7+E7*20+F7*10+G7*9+H7*9+I7*191+J7*191+K7*182+L7*100</f>
        <v>200777</v>
      </c>
      <c r="O7" s="72">
        <f>M7*2.75%</f>
        <v>5124.8999999999996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1303</v>
      </c>
      <c r="R7" s="71">
        <f>M7-(M7*2.75%)+I7*191+J7*191+K7*182+L7*100-Q7</f>
        <v>194349.1</v>
      </c>
      <c r="S7" s="72">
        <f>M7*0.95%</f>
        <v>1770.4199999999998</v>
      </c>
      <c r="T7" s="74">
        <f>S7-Q7</f>
        <v>467.41999999999985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109608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115968</v>
      </c>
      <c r="N8" s="24">
        <f t="shared" ref="N8:N27" si="1">D8+E8*20+F8*10+G8*9+H8*9+I8*191+J8*191+K8*182+L8*100</f>
        <v>118934</v>
      </c>
      <c r="O8" s="25">
        <f t="shared" ref="O8:O27" si="2">M8*2.75%</f>
        <v>3189.12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1574</v>
      </c>
      <c r="R8" s="24">
        <f t="shared" ref="R8:R27" si="3">M8-(M8*2.75%)+I8*191+J8*191+K8*182+L8*100-Q8</f>
        <v>114170.88</v>
      </c>
      <c r="S8" s="25">
        <f t="shared" ref="S8:S27" si="4">M8*0.95%</f>
        <v>1101.6959999999999</v>
      </c>
      <c r="T8" s="27">
        <f t="shared" ref="T8:T27" si="5">S8-Q8</f>
        <v>-472.30400000000009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307769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336259</v>
      </c>
      <c r="N9" s="24">
        <f t="shared" si="1"/>
        <v>349449</v>
      </c>
      <c r="O9" s="25">
        <f t="shared" si="2"/>
        <v>9247.1224999999995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2235</v>
      </c>
      <c r="R9" s="24">
        <f t="shared" si="3"/>
        <v>337966.8775</v>
      </c>
      <c r="S9" s="25">
        <f t="shared" si="4"/>
        <v>3194.4605000000001</v>
      </c>
      <c r="T9" s="27">
        <f t="shared" si="5"/>
        <v>959.46050000000014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88342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93282</v>
      </c>
      <c r="N10" s="24">
        <f t="shared" si="1"/>
        <v>102632</v>
      </c>
      <c r="O10" s="25">
        <f t="shared" si="2"/>
        <v>2565.2550000000001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363</v>
      </c>
      <c r="R10" s="24">
        <f t="shared" si="3"/>
        <v>99703.744999999995</v>
      </c>
      <c r="S10" s="25">
        <f t="shared" si="4"/>
        <v>886.17899999999997</v>
      </c>
      <c r="T10" s="27">
        <f t="shared" si="5"/>
        <v>523.17899999999997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151871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165351</v>
      </c>
      <c r="N11" s="24">
        <f t="shared" si="1"/>
        <v>186783</v>
      </c>
      <c r="O11" s="25">
        <f t="shared" si="2"/>
        <v>4547.1525000000001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552</v>
      </c>
      <c r="R11" s="24">
        <f t="shared" si="3"/>
        <v>181683.8475</v>
      </c>
      <c r="S11" s="25">
        <f t="shared" si="4"/>
        <v>1570.8344999999999</v>
      </c>
      <c r="T11" s="27">
        <f t="shared" si="5"/>
        <v>1018.8344999999999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84189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85089</v>
      </c>
      <c r="N12" s="24">
        <f t="shared" si="1"/>
        <v>87819</v>
      </c>
      <c r="O12" s="25">
        <f t="shared" si="2"/>
        <v>2339.9475000000002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391</v>
      </c>
      <c r="R12" s="24">
        <f t="shared" si="3"/>
        <v>85088.052500000005</v>
      </c>
      <c r="S12" s="25">
        <f t="shared" si="4"/>
        <v>808.34550000000002</v>
      </c>
      <c r="T12" s="27">
        <f t="shared" si="5"/>
        <v>417.34550000000002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98845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102445</v>
      </c>
      <c r="N13" s="24">
        <f t="shared" si="1"/>
        <v>104355</v>
      </c>
      <c r="O13" s="25">
        <f t="shared" si="2"/>
        <v>2817.2375000000002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101505.7625</v>
      </c>
      <c r="S13" s="25">
        <f t="shared" si="4"/>
        <v>973.22749999999996</v>
      </c>
      <c r="T13" s="27">
        <f t="shared" si="5"/>
        <v>941.22749999999996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220324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229424</v>
      </c>
      <c r="N14" s="24">
        <f t="shared" si="1"/>
        <v>236311</v>
      </c>
      <c r="O14" s="25">
        <f t="shared" si="2"/>
        <v>6309.16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2331</v>
      </c>
      <c r="R14" s="24">
        <f t="shared" si="3"/>
        <v>227670.84</v>
      </c>
      <c r="S14" s="25">
        <f t="shared" si="4"/>
        <v>2179.5279999999998</v>
      </c>
      <c r="T14" s="27">
        <f t="shared" si="5"/>
        <v>-151.47200000000021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300169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306179</v>
      </c>
      <c r="N15" s="24">
        <f t="shared" si="1"/>
        <v>319859</v>
      </c>
      <c r="O15" s="25">
        <f t="shared" si="2"/>
        <v>8419.9225000000006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2396</v>
      </c>
      <c r="R15" s="24">
        <f t="shared" si="3"/>
        <v>309043.07750000001</v>
      </c>
      <c r="S15" s="25">
        <f t="shared" si="4"/>
        <v>2908.7004999999999</v>
      </c>
      <c r="T15" s="27">
        <f t="shared" si="5"/>
        <v>512.70049999999992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213859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234699</v>
      </c>
      <c r="N16" s="24">
        <f t="shared" si="1"/>
        <v>263953</v>
      </c>
      <c r="O16" s="25">
        <f t="shared" si="2"/>
        <v>6454.2224999999999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1860</v>
      </c>
      <c r="R16" s="24">
        <f t="shared" si="3"/>
        <v>255638.7775</v>
      </c>
      <c r="S16" s="25">
        <f t="shared" si="4"/>
        <v>2229.6405</v>
      </c>
      <c r="T16" s="27">
        <f t="shared" si="5"/>
        <v>369.64049999999997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146724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73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159994</v>
      </c>
      <c r="N17" s="24">
        <f t="shared" si="1"/>
        <v>176667</v>
      </c>
      <c r="O17" s="25">
        <f t="shared" si="2"/>
        <v>4399.835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1176</v>
      </c>
      <c r="R17" s="24">
        <f t="shared" si="3"/>
        <v>171091.16500000001</v>
      </c>
      <c r="S17" s="25">
        <f t="shared" si="4"/>
        <v>1519.943</v>
      </c>
      <c r="T17" s="27">
        <f t="shared" si="5"/>
        <v>343.94299999999998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150395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154845</v>
      </c>
      <c r="N18" s="24">
        <f t="shared" si="1"/>
        <v>164435</v>
      </c>
      <c r="O18" s="25">
        <f t="shared" si="2"/>
        <v>4258.2375000000002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2205</v>
      </c>
      <c r="R18" s="24">
        <f t="shared" si="3"/>
        <v>157971.76250000001</v>
      </c>
      <c r="S18" s="25">
        <f t="shared" si="4"/>
        <v>1471.0274999999999</v>
      </c>
      <c r="T18" s="27">
        <f t="shared" si="5"/>
        <v>-733.97250000000008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174405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186325</v>
      </c>
      <c r="N19" s="24">
        <f t="shared" si="1"/>
        <v>203198</v>
      </c>
      <c r="O19" s="25">
        <f t="shared" si="2"/>
        <v>5123.9375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1500</v>
      </c>
      <c r="R19" s="24">
        <f t="shared" si="3"/>
        <v>196574.0625</v>
      </c>
      <c r="S19" s="25">
        <f t="shared" si="4"/>
        <v>1770.0874999999999</v>
      </c>
      <c r="T19" s="27">
        <f t="shared" si="5"/>
        <v>270.08749999999986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113005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116725</v>
      </c>
      <c r="N20" s="24">
        <f t="shared" si="1"/>
        <v>123911</v>
      </c>
      <c r="O20" s="25">
        <f t="shared" si="2"/>
        <v>3209.9375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1552</v>
      </c>
      <c r="R20" s="24">
        <f t="shared" si="3"/>
        <v>119149.0625</v>
      </c>
      <c r="S20" s="25">
        <f t="shared" si="4"/>
        <v>1108.8875</v>
      </c>
      <c r="T20" s="27">
        <f t="shared" si="5"/>
        <v>-443.11249999999995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115539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119979</v>
      </c>
      <c r="N21" s="24">
        <f t="shared" si="1"/>
        <v>131967</v>
      </c>
      <c r="O21" s="25">
        <f t="shared" si="2"/>
        <v>3299.4225000000001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344</v>
      </c>
      <c r="R21" s="24">
        <f t="shared" si="3"/>
        <v>128323.5775</v>
      </c>
      <c r="S21" s="25">
        <f t="shared" si="4"/>
        <v>1139.8005000000001</v>
      </c>
      <c r="T21" s="27">
        <f t="shared" si="5"/>
        <v>795.80050000000006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268953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280053</v>
      </c>
      <c r="N22" s="24">
        <f t="shared" si="1"/>
        <v>298602</v>
      </c>
      <c r="O22" s="25">
        <f t="shared" si="2"/>
        <v>7701.4575000000004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1900</v>
      </c>
      <c r="R22" s="24">
        <f t="shared" si="3"/>
        <v>289000.54249999998</v>
      </c>
      <c r="S22" s="25">
        <f t="shared" si="4"/>
        <v>2660.5034999999998</v>
      </c>
      <c r="T22" s="27">
        <f t="shared" si="5"/>
        <v>760.5034999999998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118261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124861</v>
      </c>
      <c r="N23" s="24">
        <f t="shared" si="1"/>
        <v>130591</v>
      </c>
      <c r="O23" s="25">
        <f t="shared" si="2"/>
        <v>3433.6775000000002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126147.32249999999</v>
      </c>
      <c r="S23" s="25">
        <f t="shared" si="4"/>
        <v>1186.1795</v>
      </c>
      <c r="T23" s="27">
        <f t="shared" si="5"/>
        <v>176.17949999999996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363357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102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377537</v>
      </c>
      <c r="N24" s="24">
        <f t="shared" si="1"/>
        <v>402661</v>
      </c>
      <c r="O24" s="25">
        <f t="shared" si="2"/>
        <v>10382.2675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1932</v>
      </c>
      <c r="R24" s="24">
        <f t="shared" si="3"/>
        <v>390346.73249999998</v>
      </c>
      <c r="S24" s="25">
        <f t="shared" si="4"/>
        <v>3586.6014999999998</v>
      </c>
      <c r="T24" s="27">
        <f t="shared" si="5"/>
        <v>1654.6014999999998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130502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139462</v>
      </c>
      <c r="N25" s="24">
        <f t="shared" si="1"/>
        <v>154762</v>
      </c>
      <c r="O25" s="25">
        <f t="shared" si="2"/>
        <v>3835.2049999999999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1318</v>
      </c>
      <c r="R25" s="24">
        <f t="shared" si="3"/>
        <v>149608.79500000001</v>
      </c>
      <c r="S25" s="25">
        <f t="shared" si="4"/>
        <v>1324.8889999999999</v>
      </c>
      <c r="T25" s="27">
        <f t="shared" si="5"/>
        <v>6.8889999999998963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154943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158933</v>
      </c>
      <c r="N26" s="24">
        <f t="shared" si="1"/>
        <v>178161</v>
      </c>
      <c r="O26" s="25">
        <f t="shared" si="2"/>
        <v>4370.6575000000003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1216</v>
      </c>
      <c r="R26" s="24">
        <f t="shared" si="3"/>
        <v>172574.3425</v>
      </c>
      <c r="S26" s="25">
        <f t="shared" si="4"/>
        <v>1509.8634999999999</v>
      </c>
      <c r="T26" s="27">
        <f t="shared" si="5"/>
        <v>293.86349999999993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160606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160606</v>
      </c>
      <c r="N27" s="40">
        <f t="shared" si="1"/>
        <v>186155</v>
      </c>
      <c r="O27" s="25">
        <f t="shared" si="2"/>
        <v>4416.665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179888.33499999999</v>
      </c>
      <c r="S27" s="42">
        <f t="shared" si="4"/>
        <v>1525.7570000000001</v>
      </c>
      <c r="T27" s="43">
        <f t="shared" si="5"/>
        <v>-324.24299999999994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3651376</v>
      </c>
      <c r="E28" s="45">
        <f t="shared" si="6"/>
        <v>1785</v>
      </c>
      <c r="F28" s="45">
        <f t="shared" ref="F28:T28" si="7">SUM(F7:F27)</f>
        <v>3660</v>
      </c>
      <c r="G28" s="45">
        <f t="shared" si="7"/>
        <v>1130</v>
      </c>
      <c r="H28" s="45">
        <f t="shared" si="7"/>
        <v>11170</v>
      </c>
      <c r="I28" s="45">
        <f t="shared" si="7"/>
        <v>1088</v>
      </c>
      <c r="J28" s="45">
        <f t="shared" si="7"/>
        <v>90</v>
      </c>
      <c r="K28" s="45">
        <f t="shared" si="7"/>
        <v>344</v>
      </c>
      <c r="L28" s="45">
        <f t="shared" si="7"/>
        <v>0</v>
      </c>
      <c r="M28" s="45">
        <f t="shared" si="7"/>
        <v>3834376</v>
      </c>
      <c r="N28" s="45">
        <f t="shared" si="7"/>
        <v>4121982</v>
      </c>
      <c r="O28" s="46">
        <f t="shared" si="7"/>
        <v>105445.34000000003</v>
      </c>
      <c r="P28" s="45">
        <f t="shared" si="7"/>
        <v>0</v>
      </c>
      <c r="Q28" s="45">
        <f t="shared" si="7"/>
        <v>29040</v>
      </c>
      <c r="R28" s="45">
        <f t="shared" si="7"/>
        <v>3987496.6599999997</v>
      </c>
      <c r="S28" s="45">
        <f t="shared" si="7"/>
        <v>36426.572</v>
      </c>
      <c r="T28" s="47">
        <f t="shared" si="7"/>
        <v>7386.5719999999983</v>
      </c>
    </row>
    <row r="29" spans="1:20" ht="15.75" thickBot="1" x14ac:dyDescent="0.3">
      <c r="A29" s="92" t="s">
        <v>39</v>
      </c>
      <c r="B29" s="93"/>
      <c r="C29" s="94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4" t="s">
        <v>56</v>
      </c>
      <c r="B1" s="115"/>
      <c r="C1" s="115"/>
      <c r="D1" s="116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6650</v>
      </c>
      <c r="D3" s="53">
        <f>B3-C3</f>
        <v>53350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28490</v>
      </c>
      <c r="D5" s="53">
        <f t="shared" si="0"/>
        <v>46510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20840</v>
      </c>
      <c r="D12" s="53">
        <f t="shared" si="0"/>
        <v>49160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13270</v>
      </c>
      <c r="D13" s="53">
        <f t="shared" si="0"/>
        <v>41730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11920</v>
      </c>
      <c r="D15" s="53">
        <f t="shared" si="0"/>
        <v>43080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3720</v>
      </c>
      <c r="D16" s="53">
        <f t="shared" si="0"/>
        <v>26280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4440</v>
      </c>
      <c r="D17" s="53">
        <f t="shared" si="0"/>
        <v>25560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11100</v>
      </c>
      <c r="D18" s="53">
        <f t="shared" si="0"/>
        <v>63900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14180</v>
      </c>
      <c r="D20" s="53">
        <f t="shared" si="0"/>
        <v>60820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183000</v>
      </c>
      <c r="D24" s="58">
        <f t="shared" si="1"/>
        <v>817000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105" t="s">
        <v>57</v>
      </c>
      <c r="B3" s="105"/>
      <c r="C3" s="106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07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07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2" t="s">
        <v>39</v>
      </c>
      <c r="B29" s="93"/>
      <c r="C29" s="94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2" t="s">
        <v>39</v>
      </c>
      <c r="B29" s="93"/>
      <c r="C29" s="94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2" t="s">
        <v>39</v>
      </c>
      <c r="B29" s="93"/>
      <c r="C29" s="94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2" t="s">
        <v>39</v>
      </c>
      <c r="B29" s="93"/>
      <c r="C29" s="94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2" t="s">
        <v>39</v>
      </c>
      <c r="B29" s="93"/>
      <c r="C29" s="94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9" t="s">
        <v>38</v>
      </c>
      <c r="B28" s="90"/>
      <c r="C28" s="91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2" t="s">
        <v>39</v>
      </c>
      <c r="B29" s="93"/>
      <c r="C29" s="94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2021-08-19T08:05:27Z</dcterms:modified>
</cp:coreProperties>
</file>