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9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C3" i="34" l="1"/>
  <c r="C24" i="34" s="1"/>
  <c r="F3" i="34"/>
  <c r="F24" i="34" s="1"/>
  <c r="D24" i="34"/>
  <c r="E24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G9" i="34" s="1"/>
  <c r="D10" i="34"/>
  <c r="D11" i="34"/>
  <c r="D12" i="34"/>
  <c r="D13" i="34"/>
  <c r="G13" i="34" s="1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G8" i="34" s="1"/>
  <c r="C9" i="34"/>
  <c r="C10" i="34"/>
  <c r="C11" i="34"/>
  <c r="C12" i="34"/>
  <c r="C13" i="34"/>
  <c r="C14" i="34"/>
  <c r="G14" i="34" s="1"/>
  <c r="C15" i="34"/>
  <c r="C16" i="34"/>
  <c r="C17" i="34"/>
  <c r="C18" i="34"/>
  <c r="C19" i="34"/>
  <c r="C20" i="34"/>
  <c r="G20" i="34" s="1"/>
  <c r="C21" i="34"/>
  <c r="C22" i="34"/>
  <c r="C23" i="34"/>
  <c r="G4" i="34"/>
  <c r="B24" i="34"/>
  <c r="G22" i="34"/>
  <c r="G21" i="34"/>
  <c r="G18" i="34"/>
  <c r="G17" i="34"/>
  <c r="G16" i="34"/>
  <c r="G12" i="34"/>
  <c r="G10" i="34"/>
  <c r="G6" i="34"/>
  <c r="G5" i="34"/>
  <c r="G23" i="34" l="1"/>
  <c r="G19" i="34"/>
  <c r="G15" i="34"/>
  <c r="G11" i="34"/>
  <c r="G7" i="34"/>
  <c r="G3" i="34"/>
  <c r="G24" i="34" s="1"/>
  <c r="V9" i="13" l="1"/>
  <c r="U28" i="13"/>
  <c r="U28" i="12" l="1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14" i="10" l="1"/>
  <c r="V14" i="10" s="1"/>
  <c r="O14" i="10"/>
  <c r="S14" i="10"/>
  <c r="O24" i="32"/>
  <c r="L28" i="33"/>
  <c r="L29" i="33" s="1"/>
  <c r="R17" i="10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3" l="1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sharedStrings.xml><?xml version="1.0" encoding="utf-8"?>
<sst xmlns="http://schemas.openxmlformats.org/spreadsheetml/2006/main" count="1532" uniqueCount="95">
  <si>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</si>
  <si>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</si>
  <si>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</si>
  <si>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</si>
  <si>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</si>
  <si>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</si>
  <si>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</si>
  <si>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</si>
  <si>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</si>
  <si>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</si>
  <si>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</si>
  <si>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</si>
  <si>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</si>
  <si>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</si>
  <si>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</si>
  <si>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</si>
  <si>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</si>
  <si>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</si>
  <si>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</si>
  <si>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</si>
  <si>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</si>
  <si>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</si>
  <si>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</si>
  <si>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</si>
  <si>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</si>
  <si>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</si>
  <si>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</si>
  <si>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</si>
  <si>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</si>
  <si>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</si>
  <si>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</si>
  <si>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</si>
  <si>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</si>
  <si>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</si>
  <si>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</si>
  <si>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</si>
  <si>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</si>
  <si>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</si>
  <si>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</si>
  <si>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</si>
  <si>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</si>
  <si>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</si>
  <si>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</si>
  <si>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</si>
  <si>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</si>
  <si>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</si>
  <si>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</si>
  <si>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</si>
  <si>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</si>
  <si>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</si>
  <si>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</si>
  <si>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</si>
  <si>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</si>
  <si>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</si>
  <si>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</si>
  <si>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</si>
  <si>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</si>
  <si>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</si>
  <si>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</si>
  <si>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</si>
  <si>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</si>
  <si>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</si>
  <si>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</si>
  <si>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</si>
  <si>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</si>
  <si>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S.Card Target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</si>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</sst>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4" fillId="4" borderId="5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42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88" t="s">
        <v>39</v>
      </c>
      <c r="B29" s="89"/>
      <c r="C29" s="90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2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2" ht="18.75" x14ac:dyDescent="0.25">
      <c r="A3" s="95" t="s">
        <v>59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107"/>
      <c r="O3" s="107"/>
      <c r="P3" s="107"/>
      <c r="Q3" s="107"/>
      <c r="R3" s="107"/>
      <c r="S3" s="107"/>
      <c r="T3" s="107"/>
    </row>
    <row r="4" spans="1:22" x14ac:dyDescent="0.25">
      <c r="A4" s="99" t="s">
        <v>1</v>
      </c>
      <c r="B4" s="99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2" x14ac:dyDescent="0.25">
      <c r="A5" s="99" t="s">
        <v>2</v>
      </c>
      <c r="B5" s="99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85" t="s">
        <v>38</v>
      </c>
      <c r="B28" s="86"/>
      <c r="C28" s="87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88" t="s">
        <v>39</v>
      </c>
      <c r="B29" s="89"/>
      <c r="C29" s="90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2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2" ht="18.75" x14ac:dyDescent="0.25">
      <c r="A3" s="95" t="s">
        <v>61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2" x14ac:dyDescent="0.25">
      <c r="A4" s="99" t="s">
        <v>1</v>
      </c>
      <c r="B4" s="99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2" x14ac:dyDescent="0.25">
      <c r="A5" s="99" t="s">
        <v>2</v>
      </c>
      <c r="B5" s="9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85" t="s">
        <v>38</v>
      </c>
      <c r="B28" s="86"/>
      <c r="C28" s="87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88" t="s">
        <v>39</v>
      </c>
      <c r="B29" s="89"/>
      <c r="C29" s="90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09"/>
      <c r="N29" s="110"/>
      <c r="O29" s="110"/>
      <c r="P29" s="110"/>
      <c r="Q29" s="110"/>
      <c r="R29" s="110"/>
      <c r="S29" s="110"/>
      <c r="T29" s="110"/>
      <c r="U29" s="110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6" priority="47" operator="equal">
      <formula>212030016606640</formula>
    </cfRule>
  </conditionalFormatting>
  <conditionalFormatting sqref="D29 E4:E6 E28:K29">
    <cfRule type="cellIs" dxfId="955" priority="45" operator="equal">
      <formula>$E$4</formula>
    </cfRule>
    <cfRule type="cellIs" dxfId="954" priority="46" operator="equal">
      <formula>2120</formula>
    </cfRule>
  </conditionalFormatting>
  <conditionalFormatting sqref="D29:E29 F4:F6 F28:F29">
    <cfRule type="cellIs" dxfId="953" priority="43" operator="equal">
      <formula>$F$4</formula>
    </cfRule>
    <cfRule type="cellIs" dxfId="952" priority="44" operator="equal">
      <formula>300</formula>
    </cfRule>
  </conditionalFormatting>
  <conditionalFormatting sqref="G4:G6 G28:G29">
    <cfRule type="cellIs" dxfId="951" priority="41" operator="equal">
      <formula>$G$4</formula>
    </cfRule>
    <cfRule type="cellIs" dxfId="950" priority="42" operator="equal">
      <formula>1660</formula>
    </cfRule>
  </conditionalFormatting>
  <conditionalFormatting sqref="H4:H6 H28:H29">
    <cfRule type="cellIs" dxfId="949" priority="39" operator="equal">
      <formula>$H$4</formula>
    </cfRule>
    <cfRule type="cellIs" dxfId="948" priority="40" operator="equal">
      <formula>6640</formula>
    </cfRule>
  </conditionalFormatting>
  <conditionalFormatting sqref="T6:T28">
    <cfRule type="cellIs" dxfId="947" priority="38" operator="lessThan">
      <formula>0</formula>
    </cfRule>
  </conditionalFormatting>
  <conditionalFormatting sqref="T7:T27">
    <cfRule type="cellIs" dxfId="946" priority="35" operator="lessThan">
      <formula>0</formula>
    </cfRule>
    <cfRule type="cellIs" dxfId="945" priority="36" operator="lessThan">
      <formula>0</formula>
    </cfRule>
    <cfRule type="cellIs" dxfId="944" priority="37" operator="lessThan">
      <formula>0</formula>
    </cfRule>
  </conditionalFormatting>
  <conditionalFormatting sqref="E4:E6 E28:K28">
    <cfRule type="cellIs" dxfId="943" priority="34" operator="equal">
      <formula>$E$4</formula>
    </cfRule>
  </conditionalFormatting>
  <conditionalFormatting sqref="D28:D29 D6 D4:M4">
    <cfRule type="cellIs" dxfId="942" priority="33" operator="equal">
      <formula>$D$4</formula>
    </cfRule>
  </conditionalFormatting>
  <conditionalFormatting sqref="I4:I6 I28:I29">
    <cfRule type="cellIs" dxfId="941" priority="32" operator="equal">
      <formula>$I$4</formula>
    </cfRule>
  </conditionalFormatting>
  <conditionalFormatting sqref="J4:J6 J28:J29">
    <cfRule type="cellIs" dxfId="940" priority="31" operator="equal">
      <formula>$J$4</formula>
    </cfRule>
  </conditionalFormatting>
  <conditionalFormatting sqref="K4:K6 K28:K29">
    <cfRule type="cellIs" dxfId="939" priority="30" operator="equal">
      <formula>$K$4</formula>
    </cfRule>
  </conditionalFormatting>
  <conditionalFormatting sqref="M4:M6">
    <cfRule type="cellIs" dxfId="938" priority="29" operator="equal">
      <formula>$L$4</formula>
    </cfRule>
  </conditionalFormatting>
  <conditionalFormatting sqref="T7:T28">
    <cfRule type="cellIs" dxfId="937" priority="26" operator="lessThan">
      <formula>0</formula>
    </cfRule>
    <cfRule type="cellIs" dxfId="936" priority="27" operator="lessThan">
      <formula>0</formula>
    </cfRule>
    <cfRule type="cellIs" dxfId="935" priority="28" operator="lessThan">
      <formula>0</formula>
    </cfRule>
  </conditionalFormatting>
  <conditionalFormatting sqref="D5:K5">
    <cfRule type="cellIs" dxfId="934" priority="25" operator="greaterThan">
      <formula>0</formula>
    </cfRule>
  </conditionalFormatting>
  <conditionalFormatting sqref="T6:T28">
    <cfRule type="cellIs" dxfId="933" priority="24" operator="lessThan">
      <formula>0</formula>
    </cfRule>
  </conditionalFormatting>
  <conditionalFormatting sqref="T7:T27">
    <cfRule type="cellIs" dxfId="932" priority="21" operator="lessThan">
      <formula>0</formula>
    </cfRule>
    <cfRule type="cellIs" dxfId="931" priority="22" operator="lessThan">
      <formula>0</formula>
    </cfRule>
    <cfRule type="cellIs" dxfId="930" priority="23" operator="lessThan">
      <formula>0</formula>
    </cfRule>
  </conditionalFormatting>
  <conditionalFormatting sqref="T7:T28">
    <cfRule type="cellIs" dxfId="929" priority="18" operator="lessThan">
      <formula>0</formula>
    </cfRule>
    <cfRule type="cellIs" dxfId="928" priority="19" operator="lessThan">
      <formula>0</formula>
    </cfRule>
    <cfRule type="cellIs" dxfId="927" priority="20" operator="lessThan">
      <formula>0</formula>
    </cfRule>
  </conditionalFormatting>
  <conditionalFormatting sqref="D5:K5">
    <cfRule type="cellIs" dxfId="926" priority="17" operator="greaterThan">
      <formula>0</formula>
    </cfRule>
  </conditionalFormatting>
  <conditionalFormatting sqref="L4 L6 L28:L29">
    <cfRule type="cellIs" dxfId="925" priority="16" operator="equal">
      <formula>$L$4</formula>
    </cfRule>
  </conditionalFormatting>
  <conditionalFormatting sqref="D7:S7">
    <cfRule type="cellIs" dxfId="924" priority="15" operator="greaterThan">
      <formula>0</formula>
    </cfRule>
  </conditionalFormatting>
  <conditionalFormatting sqref="D9:S9">
    <cfRule type="cellIs" dxfId="923" priority="14" operator="greaterThan">
      <formula>0</formula>
    </cfRule>
  </conditionalFormatting>
  <conditionalFormatting sqref="D11:S11">
    <cfRule type="cellIs" dxfId="922" priority="13" operator="greaterThan">
      <formula>0</formula>
    </cfRule>
  </conditionalFormatting>
  <conditionalFormatting sqref="D13:S13">
    <cfRule type="cellIs" dxfId="921" priority="12" operator="greaterThan">
      <formula>0</formula>
    </cfRule>
  </conditionalFormatting>
  <conditionalFormatting sqref="D15:S15">
    <cfRule type="cellIs" dxfId="920" priority="11" operator="greaterThan">
      <formula>0</formula>
    </cfRule>
  </conditionalFormatting>
  <conditionalFormatting sqref="D17:S17">
    <cfRule type="cellIs" dxfId="919" priority="10" operator="greaterThan">
      <formula>0</formula>
    </cfRule>
  </conditionalFormatting>
  <conditionalFormatting sqref="D19:S19">
    <cfRule type="cellIs" dxfId="918" priority="9" operator="greaterThan">
      <formula>0</formula>
    </cfRule>
  </conditionalFormatting>
  <conditionalFormatting sqref="D21:S21">
    <cfRule type="cellIs" dxfId="917" priority="8" operator="greaterThan">
      <formula>0</formula>
    </cfRule>
  </conditionalFormatting>
  <conditionalFormatting sqref="D23:S23">
    <cfRule type="cellIs" dxfId="916" priority="7" operator="greaterThan">
      <formula>0</formula>
    </cfRule>
  </conditionalFormatting>
  <conditionalFormatting sqref="D25:S25">
    <cfRule type="cellIs" dxfId="915" priority="6" operator="greaterThan">
      <formula>0</formula>
    </cfRule>
  </conditionalFormatting>
  <conditionalFormatting sqref="D27:S27">
    <cfRule type="cellIs" dxfId="914" priority="5" operator="greaterThan">
      <formula>0</formula>
    </cfRule>
  </conditionalFormatting>
  <conditionalFormatting sqref="U6">
    <cfRule type="cellIs" dxfId="913" priority="4" operator="lessThan">
      <formula>0</formula>
    </cfRule>
  </conditionalFormatting>
  <conditionalFormatting sqref="U6">
    <cfRule type="cellIs" dxfId="912" priority="3" operator="lessThan">
      <formula>0</formula>
    </cfRule>
  </conditionalFormatting>
  <conditionalFormatting sqref="V6">
    <cfRule type="cellIs" dxfId="911" priority="2" operator="lessThan">
      <formula>0</formula>
    </cfRule>
  </conditionalFormatting>
  <conditionalFormatting sqref="V6">
    <cfRule type="cellIs" dxfId="910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7" activePane="bottomLeft" state="frozen"/>
      <selection pane="bottomLeft" activeCell="G9" sqref="G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2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2" ht="18.75" x14ac:dyDescent="0.25">
      <c r="A3" s="95" t="s">
        <v>62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2" x14ac:dyDescent="0.25">
      <c r="A4" s="99" t="s">
        <v>1</v>
      </c>
      <c r="B4" s="99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2" x14ac:dyDescent="0.25">
      <c r="A5" s="99" t="s">
        <v>2</v>
      </c>
      <c r="B5" s="99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113">
        <v>819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8123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9313</v>
      </c>
      <c r="N19" s="24">
        <f t="shared" si="1"/>
        <v>9859</v>
      </c>
      <c r="O19" s="25">
        <f t="shared" si="2"/>
        <v>256.10750000000002</v>
      </c>
      <c r="P19" s="26"/>
      <c r="Q19" s="26">
        <v>120</v>
      </c>
      <c r="R19" s="24">
        <f t="shared" si="3"/>
        <v>9482.8924999999999</v>
      </c>
      <c r="S19" s="25">
        <f t="shared" si="4"/>
        <v>88.473500000000001</v>
      </c>
      <c r="T19" s="64">
        <f t="shared" si="5"/>
        <v>-31.526499999999999</v>
      </c>
      <c r="U19" s="61">
        <v>796</v>
      </c>
      <c r="V19" s="62">
        <f t="shared" si="6"/>
        <v>8686.8924999999999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85" t="s">
        <v>38</v>
      </c>
      <c r="B28" s="86"/>
      <c r="C28" s="87"/>
      <c r="D28" s="44">
        <f t="shared" ref="D28:E28" si="7">SUM(D7:D27)</f>
        <v>242911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316281</v>
      </c>
      <c r="N28" s="66">
        <f t="shared" si="8"/>
        <v>323986</v>
      </c>
      <c r="O28" s="67">
        <f t="shared" si="8"/>
        <v>8697.7274999999991</v>
      </c>
      <c r="P28" s="66">
        <f t="shared" si="8"/>
        <v>-50200</v>
      </c>
      <c r="Q28" s="66">
        <f t="shared" si="8"/>
        <v>2720</v>
      </c>
      <c r="R28" s="66">
        <f t="shared" si="8"/>
        <v>312568.27249999996</v>
      </c>
      <c r="S28" s="66">
        <f t="shared" si="8"/>
        <v>3004.6695000000004</v>
      </c>
      <c r="T28" s="68">
        <f t="shared" si="8"/>
        <v>284.66949999999991</v>
      </c>
      <c r="U28" s="68">
        <f t="shared" si="8"/>
        <v>16125</v>
      </c>
      <c r="V28" s="59">
        <f t="shared" si="8"/>
        <v>296443.27249999996</v>
      </c>
    </row>
    <row r="29" spans="1:22" ht="15.75" thickBot="1" x14ac:dyDescent="0.3">
      <c r="A29" s="88" t="s">
        <v>39</v>
      </c>
      <c r="B29" s="89"/>
      <c r="C29" s="90"/>
      <c r="D29" s="48">
        <f>D4+D5-D28</f>
        <v>420461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F30" sqref="F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2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2" ht="18.75" x14ac:dyDescent="0.25">
      <c r="A3" s="95" t="s">
        <v>64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2" x14ac:dyDescent="0.25">
      <c r="A4" s="99" t="s">
        <v>1</v>
      </c>
      <c r="B4" s="99"/>
      <c r="C4" s="1"/>
      <c r="D4" s="2">
        <f>'12'!D29</f>
        <v>420461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2" x14ac:dyDescent="0.25">
      <c r="A5" s="99" t="s">
        <v>2</v>
      </c>
      <c r="B5" s="9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85" t="s">
        <v>38</v>
      </c>
      <c r="B28" s="86"/>
      <c r="C28" s="87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63" operator="equal">
      <formula>212030016606640</formula>
    </cfRule>
  </conditionalFormatting>
  <conditionalFormatting sqref="D29 E4:E6 E28:K29">
    <cfRule type="cellIs" dxfId="861" priority="61" operator="equal">
      <formula>$E$4</formula>
    </cfRule>
    <cfRule type="cellIs" dxfId="860" priority="62" operator="equal">
      <formula>2120</formula>
    </cfRule>
  </conditionalFormatting>
  <conditionalFormatting sqref="D29:E29 F4:F6 F28:F29">
    <cfRule type="cellIs" dxfId="859" priority="59" operator="equal">
      <formula>$F$4</formula>
    </cfRule>
    <cfRule type="cellIs" dxfId="858" priority="60" operator="equal">
      <formula>300</formula>
    </cfRule>
  </conditionalFormatting>
  <conditionalFormatting sqref="G4:G6 G28:G29">
    <cfRule type="cellIs" dxfId="857" priority="57" operator="equal">
      <formula>$G$4</formula>
    </cfRule>
    <cfRule type="cellIs" dxfId="856" priority="58" operator="equal">
      <formula>1660</formula>
    </cfRule>
  </conditionalFormatting>
  <conditionalFormatting sqref="H4:H6 H28:H29">
    <cfRule type="cellIs" dxfId="855" priority="55" operator="equal">
      <formula>$H$4</formula>
    </cfRule>
    <cfRule type="cellIs" dxfId="854" priority="56" operator="equal">
      <formula>6640</formula>
    </cfRule>
  </conditionalFormatting>
  <conditionalFormatting sqref="T6:T28 U28:V28">
    <cfRule type="cellIs" dxfId="853" priority="54" operator="lessThan">
      <formula>0</formula>
    </cfRule>
  </conditionalFormatting>
  <conditionalFormatting sqref="T7:T27">
    <cfRule type="cellIs" dxfId="852" priority="51" operator="lessThan">
      <formula>0</formula>
    </cfRule>
    <cfRule type="cellIs" dxfId="851" priority="52" operator="lessThan">
      <formula>0</formula>
    </cfRule>
    <cfRule type="cellIs" dxfId="850" priority="53" operator="lessThan">
      <formula>0</formula>
    </cfRule>
  </conditionalFormatting>
  <conditionalFormatting sqref="E4:E6 E28:K28">
    <cfRule type="cellIs" dxfId="849" priority="50" operator="equal">
      <formula>$E$4</formula>
    </cfRule>
  </conditionalFormatting>
  <conditionalFormatting sqref="D28:D29 D6 D4:M4">
    <cfRule type="cellIs" dxfId="848" priority="49" operator="equal">
      <formula>$D$4</formula>
    </cfRule>
  </conditionalFormatting>
  <conditionalFormatting sqref="I4:I6 I28:I29">
    <cfRule type="cellIs" dxfId="847" priority="48" operator="equal">
      <formula>$I$4</formula>
    </cfRule>
  </conditionalFormatting>
  <conditionalFormatting sqref="J4:J6 J28:J29">
    <cfRule type="cellIs" dxfId="846" priority="47" operator="equal">
      <formula>$J$4</formula>
    </cfRule>
  </conditionalFormatting>
  <conditionalFormatting sqref="K4:K6 K28:K29">
    <cfRule type="cellIs" dxfId="845" priority="46" operator="equal">
      <formula>$K$4</formula>
    </cfRule>
  </conditionalFormatting>
  <conditionalFormatting sqref="M4:M6">
    <cfRule type="cellIs" dxfId="844" priority="45" operator="equal">
      <formula>$L$4</formula>
    </cfRule>
  </conditionalFormatting>
  <conditionalFormatting sqref="T7:T28 U28:V28">
    <cfRule type="cellIs" dxfId="843" priority="42" operator="lessThan">
      <formula>0</formula>
    </cfRule>
    <cfRule type="cellIs" dxfId="842" priority="43" operator="lessThan">
      <formula>0</formula>
    </cfRule>
    <cfRule type="cellIs" dxfId="841" priority="44" operator="lessThan">
      <formula>0</formula>
    </cfRule>
  </conditionalFormatting>
  <conditionalFormatting sqref="D5:K5">
    <cfRule type="cellIs" dxfId="840" priority="41" operator="greaterThan">
      <formula>0</formula>
    </cfRule>
  </conditionalFormatting>
  <conditionalFormatting sqref="T6:T28 U28:V28">
    <cfRule type="cellIs" dxfId="839" priority="40" operator="lessThan">
      <formula>0</formula>
    </cfRule>
  </conditionalFormatting>
  <conditionalFormatting sqref="T7:T27">
    <cfRule type="cellIs" dxfId="838" priority="37" operator="lessThan">
      <formula>0</formula>
    </cfRule>
    <cfRule type="cellIs" dxfId="837" priority="38" operator="lessThan">
      <formula>0</formula>
    </cfRule>
    <cfRule type="cellIs" dxfId="836" priority="39" operator="lessThan">
      <formula>0</formula>
    </cfRule>
  </conditionalFormatting>
  <conditionalFormatting sqref="T7:T28 U28:V28">
    <cfRule type="cellIs" dxfId="835" priority="34" operator="lessThan">
      <formula>0</formula>
    </cfRule>
    <cfRule type="cellIs" dxfId="834" priority="35" operator="lessThan">
      <formula>0</formula>
    </cfRule>
    <cfRule type="cellIs" dxfId="833" priority="36" operator="lessThan">
      <formula>0</formula>
    </cfRule>
  </conditionalFormatting>
  <conditionalFormatting sqref="D5:K5">
    <cfRule type="cellIs" dxfId="832" priority="33" operator="greaterThan">
      <formula>0</formula>
    </cfRule>
  </conditionalFormatting>
  <conditionalFormatting sqref="L4 L6 L28:L29">
    <cfRule type="cellIs" dxfId="831" priority="32" operator="equal">
      <formula>$L$4</formula>
    </cfRule>
  </conditionalFormatting>
  <conditionalFormatting sqref="D7:S7">
    <cfRule type="cellIs" dxfId="830" priority="31" operator="greaterThan">
      <formula>0</formula>
    </cfRule>
  </conditionalFormatting>
  <conditionalFormatting sqref="D9:S9">
    <cfRule type="cellIs" dxfId="829" priority="30" operator="greaterThan">
      <formula>0</formula>
    </cfRule>
  </conditionalFormatting>
  <conditionalFormatting sqref="D11:S11">
    <cfRule type="cellIs" dxfId="828" priority="29" operator="greaterThan">
      <formula>0</formula>
    </cfRule>
  </conditionalFormatting>
  <conditionalFormatting sqref="D13:S13">
    <cfRule type="cellIs" dxfId="827" priority="28" operator="greaterThan">
      <formula>0</formula>
    </cfRule>
  </conditionalFormatting>
  <conditionalFormatting sqref="D15:S15">
    <cfRule type="cellIs" dxfId="826" priority="27" operator="greaterThan">
      <formula>0</formula>
    </cfRule>
  </conditionalFormatting>
  <conditionalFormatting sqref="D17:S17">
    <cfRule type="cellIs" dxfId="825" priority="26" operator="greaterThan">
      <formula>0</formula>
    </cfRule>
  </conditionalFormatting>
  <conditionalFormatting sqref="D19:S19">
    <cfRule type="cellIs" dxfId="824" priority="25" operator="greaterThan">
      <formula>0</formula>
    </cfRule>
  </conditionalFormatting>
  <conditionalFormatting sqref="D21:S21">
    <cfRule type="cellIs" dxfId="823" priority="24" operator="greaterThan">
      <formula>0</formula>
    </cfRule>
  </conditionalFormatting>
  <conditionalFormatting sqref="D23:S23">
    <cfRule type="cellIs" dxfId="822" priority="23" operator="greaterThan">
      <formula>0</formula>
    </cfRule>
  </conditionalFormatting>
  <conditionalFormatting sqref="D25:S25">
    <cfRule type="cellIs" dxfId="821" priority="22" operator="greaterThan">
      <formula>0</formula>
    </cfRule>
  </conditionalFormatting>
  <conditionalFormatting sqref="D27:S27">
    <cfRule type="cellIs" dxfId="820" priority="21" operator="greaterThan">
      <formula>0</formula>
    </cfRule>
  </conditionalFormatting>
  <conditionalFormatting sqref="U6">
    <cfRule type="cellIs" dxfId="819" priority="20" operator="lessThan">
      <formula>0</formula>
    </cfRule>
  </conditionalFormatting>
  <conditionalFormatting sqref="U6">
    <cfRule type="cellIs" dxfId="818" priority="19" operator="lessThan">
      <formula>0</formula>
    </cfRule>
  </conditionalFormatting>
  <conditionalFormatting sqref="V6">
    <cfRule type="cellIs" dxfId="817" priority="18" operator="lessThan">
      <formula>0</formula>
    </cfRule>
  </conditionalFormatting>
  <conditionalFormatting sqref="V6">
    <cfRule type="cellIs" dxfId="816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'13'!D29</f>
        <v>561161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'14'!D29</f>
        <v>561161</v>
      </c>
      <c r="E4" s="2">
        <f>'14'!E29</f>
        <v>8105</v>
      </c>
      <c r="F4" s="2">
        <f>'14'!F29</f>
        <v>20320</v>
      </c>
      <c r="G4" s="2">
        <f>'14'!G29</f>
        <v>210</v>
      </c>
      <c r="H4" s="2">
        <f>'14'!H29</f>
        <v>41195</v>
      </c>
      <c r="I4" s="2">
        <f>'14'!I29</f>
        <v>1015</v>
      </c>
      <c r="J4" s="2">
        <f>'14'!J29</f>
        <v>490</v>
      </c>
      <c r="K4" s="2">
        <f>'14'!K29</f>
        <v>418</v>
      </c>
      <c r="L4" s="2">
        <f>'14'!L29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'15'!D29</f>
        <v>561161</v>
      </c>
      <c r="E4" s="2">
        <f>'15'!E29</f>
        <v>8105</v>
      </c>
      <c r="F4" s="2">
        <f>'15'!F29</f>
        <v>20320</v>
      </c>
      <c r="G4" s="2">
        <f>'15'!G29</f>
        <v>210</v>
      </c>
      <c r="H4" s="2">
        <f>'15'!H29</f>
        <v>41195</v>
      </c>
      <c r="I4" s="2">
        <f>'15'!I29</f>
        <v>1015</v>
      </c>
      <c r="J4" s="2">
        <f>'15'!J29</f>
        <v>490</v>
      </c>
      <c r="K4" s="2">
        <f>'15'!K29</f>
        <v>418</v>
      </c>
      <c r="L4" s="2">
        <f>'15'!L29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'16'!D29</f>
        <v>561161</v>
      </c>
      <c r="E4" s="2">
        <f>'16'!E29</f>
        <v>8105</v>
      </c>
      <c r="F4" s="2">
        <f>'16'!F29</f>
        <v>20320</v>
      </c>
      <c r="G4" s="2">
        <f>'16'!G29</f>
        <v>210</v>
      </c>
      <c r="H4" s="2">
        <f>'16'!H29</f>
        <v>41195</v>
      </c>
      <c r="I4" s="2">
        <f>'16'!I29</f>
        <v>1015</v>
      </c>
      <c r="J4" s="2">
        <f>'16'!J29</f>
        <v>490</v>
      </c>
      <c r="K4" s="2">
        <f>'16'!K29</f>
        <v>418</v>
      </c>
      <c r="L4" s="2">
        <f>'16'!L29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'17'!D29</f>
        <v>561161</v>
      </c>
      <c r="E4" s="2">
        <f>'17'!E29</f>
        <v>8105</v>
      </c>
      <c r="F4" s="2">
        <f>'17'!F29</f>
        <v>20320</v>
      </c>
      <c r="G4" s="2">
        <f>'17'!G29</f>
        <v>210</v>
      </c>
      <c r="H4" s="2">
        <f>'17'!H29</f>
        <v>41195</v>
      </c>
      <c r="I4" s="2">
        <f>'17'!I29</f>
        <v>1015</v>
      </c>
      <c r="J4" s="2">
        <f>'17'!J29</f>
        <v>490</v>
      </c>
      <c r="K4" s="2">
        <f>'17'!K29</f>
        <v>418</v>
      </c>
      <c r="L4" s="2">
        <f>'17'!L29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'18'!D29</f>
        <v>561161</v>
      </c>
      <c r="E4" s="2">
        <f>'18'!E29</f>
        <v>8105</v>
      </c>
      <c r="F4" s="2">
        <f>'18'!F29</f>
        <v>20320</v>
      </c>
      <c r="G4" s="2">
        <f>'18'!G29</f>
        <v>210</v>
      </c>
      <c r="H4" s="2">
        <f>'18'!H29</f>
        <v>41195</v>
      </c>
      <c r="I4" s="2">
        <f>'18'!I29</f>
        <v>1015</v>
      </c>
      <c r="J4" s="2">
        <f>'18'!J29</f>
        <v>490</v>
      </c>
      <c r="K4" s="2">
        <f>'18'!K29</f>
        <v>418</v>
      </c>
      <c r="L4" s="2">
        <f>'18'!L29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49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88" t="s">
        <v>39</v>
      </c>
      <c r="B29" s="89"/>
      <c r="C29" s="90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'19'!D29</f>
        <v>561161</v>
      </c>
      <c r="E4" s="2">
        <f>'19'!E29</f>
        <v>8105</v>
      </c>
      <c r="F4" s="2">
        <f>'19'!F29</f>
        <v>20320</v>
      </c>
      <c r="G4" s="2">
        <f>'19'!G29</f>
        <v>210</v>
      </c>
      <c r="H4" s="2">
        <f>'19'!H29</f>
        <v>41195</v>
      </c>
      <c r="I4" s="2">
        <f>'19'!I29</f>
        <v>1015</v>
      </c>
      <c r="J4" s="2">
        <f>'19'!J29</f>
        <v>490</v>
      </c>
      <c r="K4" s="2">
        <f>'19'!K29</f>
        <v>418</v>
      </c>
      <c r="L4" s="2">
        <f>'19'!L29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'20'!D29</f>
        <v>561161</v>
      </c>
      <c r="E4" s="2">
        <f>'20'!E29</f>
        <v>8105</v>
      </c>
      <c r="F4" s="2">
        <f>'20'!F29</f>
        <v>20320</v>
      </c>
      <c r="G4" s="2">
        <f>'20'!G29</f>
        <v>210</v>
      </c>
      <c r="H4" s="2">
        <f>'20'!H29</f>
        <v>41195</v>
      </c>
      <c r="I4" s="2">
        <f>'20'!I29</f>
        <v>1015</v>
      </c>
      <c r="J4" s="2">
        <f>'20'!J29</f>
        <v>490</v>
      </c>
      <c r="K4" s="2">
        <f>'20'!K29</f>
        <v>418</v>
      </c>
      <c r="L4" s="2">
        <f>'20'!L29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'21'!D29</f>
        <v>561161</v>
      </c>
      <c r="E4" s="2">
        <f>'21'!E29</f>
        <v>8105</v>
      </c>
      <c r="F4" s="2">
        <f>'21'!F29</f>
        <v>20320</v>
      </c>
      <c r="G4" s="2">
        <f>'21'!G29</f>
        <v>210</v>
      </c>
      <c r="H4" s="2">
        <f>'21'!H29</f>
        <v>41195</v>
      </c>
      <c r="I4" s="2">
        <f>'21'!I29</f>
        <v>1015</v>
      </c>
      <c r="J4" s="2">
        <f>'21'!J29</f>
        <v>490</v>
      </c>
      <c r="K4" s="2">
        <f>'21'!K29</f>
        <v>418</v>
      </c>
      <c r="L4" s="2">
        <f>'21'!L29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'22'!D29</f>
        <v>561161</v>
      </c>
      <c r="E4" s="2">
        <f>'22'!E29</f>
        <v>8105</v>
      </c>
      <c r="F4" s="2">
        <f>'22'!F29</f>
        <v>20320</v>
      </c>
      <c r="G4" s="2">
        <f>'22'!G29</f>
        <v>210</v>
      </c>
      <c r="H4" s="2">
        <f>'22'!H29</f>
        <v>41195</v>
      </c>
      <c r="I4" s="2">
        <f>'22'!I29</f>
        <v>1015</v>
      </c>
      <c r="J4" s="2">
        <f>'22'!J29</f>
        <v>490</v>
      </c>
      <c r="K4" s="2">
        <f>'22'!K29</f>
        <v>418</v>
      </c>
      <c r="L4" s="2">
        <f>'22'!L29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'23'!D29</f>
        <v>561161</v>
      </c>
      <c r="E4" s="2">
        <f>'23'!E29</f>
        <v>8105</v>
      </c>
      <c r="F4" s="2">
        <f>'23'!F29</f>
        <v>20320</v>
      </c>
      <c r="G4" s="2">
        <f>'23'!G29</f>
        <v>210</v>
      </c>
      <c r="H4" s="2">
        <f>'23'!H29</f>
        <v>41195</v>
      </c>
      <c r="I4" s="2">
        <f>'23'!I29</f>
        <v>1015</v>
      </c>
      <c r="J4" s="2">
        <f>'23'!J29</f>
        <v>490</v>
      </c>
      <c r="K4" s="2">
        <f>'23'!K29</f>
        <v>418</v>
      </c>
      <c r="L4" s="2">
        <f>'23'!L29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'24'!D29</f>
        <v>561161</v>
      </c>
      <c r="E4" s="2">
        <f>'24'!E29</f>
        <v>8105</v>
      </c>
      <c r="F4" s="2">
        <f>'24'!F29</f>
        <v>20320</v>
      </c>
      <c r="G4" s="2">
        <f>'24'!G29</f>
        <v>210</v>
      </c>
      <c r="H4" s="2">
        <f>'24'!H29</f>
        <v>41195</v>
      </c>
      <c r="I4" s="2">
        <f>'24'!I29</f>
        <v>1015</v>
      </c>
      <c r="J4" s="2">
        <f>'24'!J29</f>
        <v>490</v>
      </c>
      <c r="K4" s="2">
        <f>'24'!K29</f>
        <v>418</v>
      </c>
      <c r="L4" s="2">
        <f>'24'!L29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'25'!D29</f>
        <v>561161</v>
      </c>
      <c r="E4" s="2">
        <f>'25'!E29</f>
        <v>8105</v>
      </c>
      <c r="F4" s="2">
        <f>'25'!F29</f>
        <v>20320</v>
      </c>
      <c r="G4" s="2">
        <f>'25'!G29</f>
        <v>210</v>
      </c>
      <c r="H4" s="2">
        <f>'25'!H29</f>
        <v>41195</v>
      </c>
      <c r="I4" s="2">
        <f>'25'!I29</f>
        <v>1015</v>
      </c>
      <c r="J4" s="2">
        <f>'25'!J29</f>
        <v>490</v>
      </c>
      <c r="K4" s="2">
        <f>'25'!K29</f>
        <v>418</v>
      </c>
      <c r="L4" s="2">
        <f>'25'!L29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'26'!D29</f>
        <v>561161</v>
      </c>
      <c r="E4" s="2">
        <f>'26'!E29</f>
        <v>8105</v>
      </c>
      <c r="F4" s="2">
        <f>'26'!F29</f>
        <v>20320</v>
      </c>
      <c r="G4" s="2">
        <f>'26'!G29</f>
        <v>210</v>
      </c>
      <c r="H4" s="2">
        <f>'26'!H29</f>
        <v>41195</v>
      </c>
      <c r="I4" s="2">
        <f>'26'!I29</f>
        <v>1015</v>
      </c>
      <c r="J4" s="2">
        <f>'26'!J29</f>
        <v>490</v>
      </c>
      <c r="K4" s="2">
        <f>'26'!K29</f>
        <v>418</v>
      </c>
      <c r="L4" s="2">
        <f>'26'!L29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'27'!D29</f>
        <v>561161</v>
      </c>
      <c r="E4" s="2">
        <f>'27'!E29</f>
        <v>8105</v>
      </c>
      <c r="F4" s="2">
        <f>'27'!F29</f>
        <v>20320</v>
      </c>
      <c r="G4" s="2">
        <f>'27'!G29</f>
        <v>210</v>
      </c>
      <c r="H4" s="2">
        <f>'27'!H29</f>
        <v>41195</v>
      </c>
      <c r="I4" s="2">
        <f>'27'!I29</f>
        <v>1015</v>
      </c>
      <c r="J4" s="2">
        <f>'27'!J29</f>
        <v>490</v>
      </c>
      <c r="K4" s="2">
        <f>'27'!K29</f>
        <v>418</v>
      </c>
      <c r="L4" s="2">
        <f>'27'!L29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'28'!D29</f>
        <v>561161</v>
      </c>
      <c r="E4" s="2">
        <f>'28'!E29</f>
        <v>8105</v>
      </c>
      <c r="F4" s="2">
        <f>'28'!F29</f>
        <v>20320</v>
      </c>
      <c r="G4" s="2">
        <f>'28'!G29</f>
        <v>210</v>
      </c>
      <c r="H4" s="2">
        <f>'28'!H29</f>
        <v>41195</v>
      </c>
      <c r="I4" s="2">
        <f>'28'!I29</f>
        <v>1015</v>
      </c>
      <c r="J4" s="2">
        <f>'28'!J29</f>
        <v>490</v>
      </c>
      <c r="K4" s="2">
        <f>'28'!K29</f>
        <v>418</v>
      </c>
      <c r="L4" s="2">
        <f>'28'!L29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50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88" t="s">
        <v>39</v>
      </c>
      <c r="B29" s="89"/>
      <c r="C29" s="90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'29'!D29</f>
        <v>561161</v>
      </c>
      <c r="E4" s="2">
        <f>'29'!E29</f>
        <v>8105</v>
      </c>
      <c r="F4" s="2">
        <f>'29'!F29</f>
        <v>20320</v>
      </c>
      <c r="G4" s="2">
        <f>'29'!G29</f>
        <v>210</v>
      </c>
      <c r="H4" s="2">
        <f>'29'!H29</f>
        <v>41195</v>
      </c>
      <c r="I4" s="2">
        <f>'29'!I29</f>
        <v>1015</v>
      </c>
      <c r="J4" s="2">
        <f>'29'!J29</f>
        <v>490</v>
      </c>
      <c r="K4" s="2">
        <f>'29'!K29</f>
        <v>418</v>
      </c>
      <c r="L4" s="2">
        <f>'29'!L29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'30'!D29</f>
        <v>561161</v>
      </c>
      <c r="E4" s="2">
        <f>'30'!E29</f>
        <v>8105</v>
      </c>
      <c r="F4" s="2">
        <f>'30'!F29</f>
        <v>20320</v>
      </c>
      <c r="G4" s="2">
        <f>'30'!G29</f>
        <v>210</v>
      </c>
      <c r="H4" s="2">
        <f>'30'!H29</f>
        <v>41195</v>
      </c>
      <c r="I4" s="2">
        <f>'30'!I29</f>
        <v>1015</v>
      </c>
      <c r="J4" s="2">
        <f>'30'!J29</f>
        <v>490</v>
      </c>
      <c r="K4" s="2">
        <f>'30'!K29</f>
        <v>418</v>
      </c>
      <c r="L4" s="2">
        <f>'30'!L29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/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1982727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90463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930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117033</v>
      </c>
      <c r="N7" s="24">
        <f>D7+E7*20+F7*10+G7*9+H7*9+I7*191+J7*191+K7*182+L7*100</f>
        <v>126466</v>
      </c>
      <c r="O7" s="25">
        <f>M7*2.75%</f>
        <v>3218.4074999999998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892</v>
      </c>
      <c r="R7" s="24">
        <f>M7-(M7*2.75%)+I7*191+J7*191+K7*182+L7*100-Q7</f>
        <v>122355.5925</v>
      </c>
      <c r="S7" s="25">
        <f>M7*0.95%</f>
        <v>1111.8135</v>
      </c>
      <c r="T7" s="27">
        <f>S7-Q7</f>
        <v>219.81349999999998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44770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61340</v>
      </c>
      <c r="N8" s="24">
        <f t="shared" ref="N8:N27" si="1">D8+E8*20+F8*10+G8*9+H8*9+I8*191+J8*191+K8*182+L8*100</f>
        <v>61340</v>
      </c>
      <c r="O8" s="25">
        <f t="shared" ref="O8:O27" si="2">M8*2.75%</f>
        <v>1686.85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1050</v>
      </c>
      <c r="R8" s="24">
        <f t="shared" ref="R8:R27" si="3">M8-(M8*2.75%)+I8*191+J8*191+K8*182+L8*100-Q8</f>
        <v>58603.15</v>
      </c>
      <c r="S8" s="25">
        <f t="shared" ref="S8:S27" si="4">M8*0.95%</f>
        <v>582.73</v>
      </c>
      <c r="T8" s="27">
        <f t="shared" ref="T8:T27" si="5">S8-Q8</f>
        <v>-467.27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140419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1560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163779</v>
      </c>
      <c r="N9" s="24">
        <f t="shared" si="1"/>
        <v>175531</v>
      </c>
      <c r="O9" s="25">
        <f t="shared" si="2"/>
        <v>4503.9224999999997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1365</v>
      </c>
      <c r="R9" s="24">
        <f t="shared" si="3"/>
        <v>169662.07750000001</v>
      </c>
      <c r="S9" s="25">
        <f t="shared" si="4"/>
        <v>1555.9005</v>
      </c>
      <c r="T9" s="27">
        <f t="shared" si="5"/>
        <v>190.90049999999997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39364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43424</v>
      </c>
      <c r="N10" s="24">
        <f t="shared" si="1"/>
        <v>52383</v>
      </c>
      <c r="O10" s="25">
        <f t="shared" si="2"/>
        <v>1194.1600000000001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220</v>
      </c>
      <c r="R10" s="24">
        <f t="shared" si="3"/>
        <v>50968.84</v>
      </c>
      <c r="S10" s="25">
        <f t="shared" si="4"/>
        <v>412.52799999999996</v>
      </c>
      <c r="T10" s="27">
        <f t="shared" si="5"/>
        <v>192.52799999999996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99895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118200</v>
      </c>
      <c r="N11" s="24">
        <f t="shared" si="1"/>
        <v>132199</v>
      </c>
      <c r="O11" s="25">
        <f t="shared" si="2"/>
        <v>3250.5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668</v>
      </c>
      <c r="R11" s="24">
        <f t="shared" si="3"/>
        <v>128280.5</v>
      </c>
      <c r="S11" s="25">
        <f t="shared" si="4"/>
        <v>1122.8999999999999</v>
      </c>
      <c r="T11" s="27">
        <f t="shared" si="5"/>
        <v>454.89999999999986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41412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49212</v>
      </c>
      <c r="N12" s="24">
        <f t="shared" si="1"/>
        <v>50358</v>
      </c>
      <c r="O12" s="25">
        <f t="shared" si="2"/>
        <v>1353.33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200</v>
      </c>
      <c r="R12" s="24">
        <f t="shared" si="3"/>
        <v>48804.67</v>
      </c>
      <c r="S12" s="25">
        <f t="shared" si="4"/>
        <v>467.51400000000001</v>
      </c>
      <c r="T12" s="27">
        <f t="shared" si="5"/>
        <v>267.51400000000001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52879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52879</v>
      </c>
      <c r="N13" s="24">
        <f t="shared" si="1"/>
        <v>54699</v>
      </c>
      <c r="O13" s="25">
        <f t="shared" si="2"/>
        <v>1454.1724999999999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19</v>
      </c>
      <c r="R13" s="24">
        <f t="shared" si="3"/>
        <v>53225.827499999999</v>
      </c>
      <c r="S13" s="25">
        <f t="shared" si="4"/>
        <v>502.35050000000001</v>
      </c>
      <c r="T13" s="27">
        <f t="shared" si="5"/>
        <v>483.35050000000001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71379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420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90159</v>
      </c>
      <c r="N14" s="24">
        <f t="shared" si="1"/>
        <v>97008</v>
      </c>
      <c r="O14" s="25">
        <f t="shared" si="2"/>
        <v>2479.3724999999999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663</v>
      </c>
      <c r="R14" s="24">
        <f t="shared" si="3"/>
        <v>93865.627500000002</v>
      </c>
      <c r="S14" s="25">
        <f t="shared" si="4"/>
        <v>856.51049999999998</v>
      </c>
      <c r="T14" s="27">
        <f t="shared" si="5"/>
        <v>193.51049999999998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96935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99295</v>
      </c>
      <c r="N15" s="24">
        <f t="shared" si="1"/>
        <v>102825</v>
      </c>
      <c r="O15" s="25">
        <f t="shared" si="2"/>
        <v>2730.6125000000002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921</v>
      </c>
      <c r="R15" s="24">
        <f t="shared" si="3"/>
        <v>99173.387499999997</v>
      </c>
      <c r="S15" s="25">
        <f t="shared" si="4"/>
        <v>943.30250000000001</v>
      </c>
      <c r="T15" s="27">
        <f t="shared" si="5"/>
        <v>22.302500000000009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109936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118056</v>
      </c>
      <c r="N16" s="24">
        <f t="shared" si="1"/>
        <v>123797</v>
      </c>
      <c r="O16" s="25">
        <f t="shared" si="2"/>
        <v>3246.54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1387</v>
      </c>
      <c r="R16" s="24">
        <f t="shared" si="3"/>
        <v>119163.46</v>
      </c>
      <c r="S16" s="25">
        <f t="shared" si="4"/>
        <v>1121.5319999999999</v>
      </c>
      <c r="T16" s="27">
        <f t="shared" si="5"/>
        <v>-265.46800000000007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73985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88875</v>
      </c>
      <c r="N17" s="24">
        <f t="shared" si="1"/>
        <v>94560</v>
      </c>
      <c r="O17" s="25">
        <f t="shared" si="2"/>
        <v>2444.0625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764</v>
      </c>
      <c r="R17" s="24">
        <f t="shared" si="3"/>
        <v>91351.9375</v>
      </c>
      <c r="S17" s="25">
        <f t="shared" si="4"/>
        <v>844.3125</v>
      </c>
      <c r="T17" s="27">
        <f t="shared" si="5"/>
        <v>80.3125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55464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55464</v>
      </c>
      <c r="N18" s="24">
        <f t="shared" si="1"/>
        <v>58329</v>
      </c>
      <c r="O18" s="25">
        <f t="shared" si="2"/>
        <v>1525.26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1387</v>
      </c>
      <c r="R18" s="24">
        <f t="shared" si="3"/>
        <v>55416.74</v>
      </c>
      <c r="S18" s="25">
        <f t="shared" si="4"/>
        <v>526.90800000000002</v>
      </c>
      <c r="T18" s="27">
        <f t="shared" si="5"/>
        <v>-860.09199999999998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81328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92178</v>
      </c>
      <c r="N19" s="24">
        <f t="shared" si="1"/>
        <v>99791</v>
      </c>
      <c r="O19" s="25">
        <f t="shared" si="2"/>
        <v>2534.895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1200</v>
      </c>
      <c r="R19" s="24">
        <f t="shared" si="3"/>
        <v>96056.104999999996</v>
      </c>
      <c r="S19" s="25">
        <f t="shared" si="4"/>
        <v>875.69100000000003</v>
      </c>
      <c r="T19" s="27">
        <f t="shared" si="5"/>
        <v>-324.30899999999997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48412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49362</v>
      </c>
      <c r="N20" s="24">
        <f t="shared" si="1"/>
        <v>52182</v>
      </c>
      <c r="O20" s="25">
        <f t="shared" si="2"/>
        <v>1357.4549999999999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1310</v>
      </c>
      <c r="R20" s="24">
        <f t="shared" si="3"/>
        <v>49514.544999999998</v>
      </c>
      <c r="S20" s="25">
        <f t="shared" si="4"/>
        <v>468.93899999999996</v>
      </c>
      <c r="T20" s="27">
        <f t="shared" si="5"/>
        <v>-841.06100000000004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46517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51967</v>
      </c>
      <c r="N21" s="24">
        <f t="shared" si="1"/>
        <v>57315</v>
      </c>
      <c r="O21" s="25">
        <f t="shared" si="2"/>
        <v>1429.0925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166</v>
      </c>
      <c r="R21" s="24">
        <f t="shared" si="3"/>
        <v>55719.907500000001</v>
      </c>
      <c r="S21" s="25">
        <f t="shared" si="4"/>
        <v>493.68649999999997</v>
      </c>
      <c r="T21" s="27">
        <f t="shared" si="5"/>
        <v>327.68649999999997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120406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144716</v>
      </c>
      <c r="N22" s="24">
        <f t="shared" si="1"/>
        <v>154558</v>
      </c>
      <c r="O22" s="25">
        <f t="shared" si="2"/>
        <v>3979.69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1157</v>
      </c>
      <c r="R22" s="24">
        <f t="shared" si="3"/>
        <v>149421.31</v>
      </c>
      <c r="S22" s="25">
        <f t="shared" si="4"/>
        <v>1374.8019999999999</v>
      </c>
      <c r="T22" s="27">
        <f t="shared" si="5"/>
        <v>217.80199999999991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56228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56228</v>
      </c>
      <c r="N23" s="24">
        <f t="shared" si="1"/>
        <v>56228</v>
      </c>
      <c r="O23" s="25">
        <f t="shared" si="2"/>
        <v>1546.27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577</v>
      </c>
      <c r="R23" s="24">
        <f t="shared" si="3"/>
        <v>54104.73</v>
      </c>
      <c r="S23" s="25">
        <f t="shared" si="4"/>
        <v>534.16599999999994</v>
      </c>
      <c r="T23" s="27">
        <f t="shared" si="5"/>
        <v>-42.83400000000006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206407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410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226697</v>
      </c>
      <c r="N24" s="24">
        <f t="shared" si="1"/>
        <v>233510</v>
      </c>
      <c r="O24" s="25">
        <f t="shared" si="2"/>
        <v>6234.1675000000005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1030</v>
      </c>
      <c r="R24" s="24">
        <f t="shared" si="3"/>
        <v>226245.83249999999</v>
      </c>
      <c r="S24" s="25">
        <f t="shared" si="4"/>
        <v>2153.6214999999997</v>
      </c>
      <c r="T24" s="27">
        <f t="shared" si="5"/>
        <v>1123.6214999999997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54074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330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470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67904</v>
      </c>
      <c r="N25" s="24">
        <f t="shared" si="1"/>
        <v>73234</v>
      </c>
      <c r="O25" s="25">
        <f t="shared" si="2"/>
        <v>1867.36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628</v>
      </c>
      <c r="R25" s="24">
        <f t="shared" si="3"/>
        <v>70738.64</v>
      </c>
      <c r="S25" s="25">
        <f t="shared" si="4"/>
        <v>645.08799999999997</v>
      </c>
      <c r="T25" s="27">
        <f t="shared" si="5"/>
        <v>17.087999999999965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69584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650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1450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94534</v>
      </c>
      <c r="N26" s="24">
        <f t="shared" si="1"/>
        <v>98765</v>
      </c>
      <c r="O26" s="25">
        <f t="shared" si="2"/>
        <v>2599.6849999999999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520</v>
      </c>
      <c r="R26" s="24">
        <f t="shared" si="3"/>
        <v>95645.315000000002</v>
      </c>
      <c r="S26" s="25">
        <f t="shared" si="4"/>
        <v>898.07299999999998</v>
      </c>
      <c r="T26" s="27">
        <f t="shared" si="5"/>
        <v>378.07299999999998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40227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40227</v>
      </c>
      <c r="N27" s="40">
        <f t="shared" si="1"/>
        <v>42137</v>
      </c>
      <c r="O27" s="25">
        <f t="shared" si="2"/>
        <v>1106.2425000000001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40730.7575</v>
      </c>
      <c r="S27" s="42">
        <f t="shared" si="4"/>
        <v>382.15649999999999</v>
      </c>
      <c r="T27" s="43">
        <f t="shared" si="5"/>
        <v>82.156499999999994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1640084</v>
      </c>
      <c r="E28" s="45">
        <f t="shared" si="6"/>
        <v>4300</v>
      </c>
      <c r="F28" s="45">
        <f t="shared" ref="F28:T28" si="7">SUM(F7:F27)</f>
        <v>4920</v>
      </c>
      <c r="G28" s="45">
        <f t="shared" si="7"/>
        <v>280</v>
      </c>
      <c r="H28" s="45">
        <f t="shared" si="7"/>
        <v>11525</v>
      </c>
      <c r="I28" s="45">
        <f t="shared" si="7"/>
        <v>440</v>
      </c>
      <c r="J28" s="45">
        <f t="shared" si="7"/>
        <v>38</v>
      </c>
      <c r="K28" s="45">
        <f t="shared" si="7"/>
        <v>134</v>
      </c>
      <c r="L28" s="45">
        <f t="shared" si="7"/>
        <v>0</v>
      </c>
      <c r="M28" s="45">
        <f t="shared" si="7"/>
        <v>1881529</v>
      </c>
      <c r="N28" s="45">
        <f t="shared" si="7"/>
        <v>1997215</v>
      </c>
      <c r="O28" s="46">
        <f t="shared" si="7"/>
        <v>51742.047500000001</v>
      </c>
      <c r="P28" s="45">
        <f t="shared" si="7"/>
        <v>0</v>
      </c>
      <c r="Q28" s="45">
        <f t="shared" si="7"/>
        <v>16424</v>
      </c>
      <c r="R28" s="45">
        <f t="shared" si="7"/>
        <v>1929048.9524999999</v>
      </c>
      <c r="S28" s="45">
        <f t="shared" si="7"/>
        <v>17874.5255</v>
      </c>
      <c r="T28" s="47">
        <f t="shared" si="7"/>
        <v>1450.5254999999993</v>
      </c>
    </row>
    <row r="29" spans="1:20" ht="15.75" thickBot="1" x14ac:dyDescent="0.3">
      <c r="A29" s="88" t="s">
        <v>39</v>
      </c>
      <c r="B29" s="89"/>
      <c r="C29" s="90"/>
      <c r="D29" s="48">
        <f>D4+D5-D28</f>
        <v>561161</v>
      </c>
      <c r="E29" s="48">
        <f t="shared" ref="E29:L29" si="8">E4+E5-E28</f>
        <v>8105</v>
      </c>
      <c r="F29" s="48">
        <f t="shared" si="8"/>
        <v>20320</v>
      </c>
      <c r="G29" s="48">
        <f t="shared" si="8"/>
        <v>210</v>
      </c>
      <c r="H29" s="48">
        <f t="shared" si="8"/>
        <v>41195</v>
      </c>
      <c r="I29" s="48">
        <f t="shared" si="8"/>
        <v>1015</v>
      </c>
      <c r="J29" s="48">
        <f t="shared" si="8"/>
        <v>490</v>
      </c>
      <c r="K29" s="48">
        <f t="shared" si="8"/>
        <v>418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6" sqref="I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4.42578125" bestFit="1" customWidth="1"/>
    <col min="4" max="6" width="14.42578125" customWidth="1"/>
    <col min="7" max="7" width="15.7109375" bestFit="1" customWidth="1"/>
  </cols>
  <sheetData>
    <row r="1" spans="1:10" ht="26.25" x14ac:dyDescent="0.4">
      <c r="A1" s="112" t="s">
        <v>65</v>
      </c>
      <c r="B1" s="112"/>
      <c r="C1" s="112"/>
      <c r="D1" s="112"/>
      <c r="E1" s="112"/>
      <c r="F1" s="112"/>
      <c r="G1" s="112"/>
      <c r="H1" s="76"/>
    </row>
    <row r="2" spans="1:10" ht="26.25" x14ac:dyDescent="0.4">
      <c r="A2" s="77" t="s">
        <v>66</v>
      </c>
      <c r="B2" s="78" t="s">
        <v>67</v>
      </c>
      <c r="C2" s="79" t="s">
        <v>68</v>
      </c>
      <c r="D2" s="79" t="s">
        <v>69</v>
      </c>
      <c r="E2" s="79" t="s">
        <v>70</v>
      </c>
      <c r="F2" s="79" t="s">
        <v>94</v>
      </c>
      <c r="G2" s="80" t="s">
        <v>71</v>
      </c>
      <c r="H2" s="81"/>
    </row>
    <row r="3" spans="1:10" ht="26.25" x14ac:dyDescent="0.4">
      <c r="A3" s="77" t="s">
        <v>72</v>
      </c>
      <c r="B3" s="77">
        <v>60000</v>
      </c>
      <c r="C3" s="77">
        <f>'11'!E7*20+'11'!F7*10+'11'!G7*9+'11'!H7*9</f>
        <v>360</v>
      </c>
      <c r="D3" s="77">
        <f>'12'!E7*20+'12'!F7*10+'12'!G7*9+'12'!H7*9</f>
        <v>16320</v>
      </c>
      <c r="E3" s="77">
        <f>'13'!E7*20+'13'!F7*10+'13'!G7*9+'13'!H7*9</f>
        <v>3600</v>
      </c>
      <c r="F3" s="77">
        <f>'14'!F7*20+'14'!G7*10+'14'!H7*9+'14'!I7*9</f>
        <v>0</v>
      </c>
      <c r="G3" s="77">
        <f>B3-C3-D3-E3</f>
        <v>39720</v>
      </c>
      <c r="H3" s="81"/>
    </row>
    <row r="4" spans="1:10" ht="26.25" x14ac:dyDescent="0.4">
      <c r="A4" s="77" t="s">
        <v>73</v>
      </c>
      <c r="B4" s="77">
        <v>20000</v>
      </c>
      <c r="C4" s="77">
        <f>'11'!E8*20+'11'!F8*10+'11'!G8*9+'11'!H8*9</f>
        <v>0</v>
      </c>
      <c r="D4" s="77">
        <f>'12'!E8*20+'12'!F8*10+'12'!G8*9+'12'!H8*9</f>
        <v>5250</v>
      </c>
      <c r="E4" s="77">
        <f>'13'!E8*20+'13'!F8*10+'13'!G8*9+'13'!H8*9</f>
        <v>5250</v>
      </c>
      <c r="F4" s="77">
        <f>'14'!E8*20+'14'!F8*10+'14'!G8*9+'14'!H8*9</f>
        <v>0</v>
      </c>
      <c r="G4" s="77">
        <f t="shared" ref="G4:G23" si="0">B4-C4-D4-E4</f>
        <v>9500</v>
      </c>
      <c r="H4" s="81"/>
    </row>
    <row r="5" spans="1:10" ht="26.25" x14ac:dyDescent="0.4">
      <c r="A5" s="77" t="s">
        <v>74</v>
      </c>
      <c r="B5" s="77">
        <v>60000</v>
      </c>
      <c r="C5" s="77">
        <f>'11'!E9*20+'11'!F9*10+'11'!G9*9+'11'!H9*9</f>
        <v>5940</v>
      </c>
      <c r="D5" s="77">
        <f>'12'!E9*20+'12'!F9*10+'12'!G9*9+'12'!H9*9</f>
        <v>6950</v>
      </c>
      <c r="E5" s="77">
        <f>'13'!E9*20+'13'!F9*10+'13'!G9*9+'13'!H9*9</f>
        <v>2970</v>
      </c>
      <c r="F5" s="77">
        <f>'14'!E9*20+'14'!F9*10+'14'!G9*9+'14'!H9*9</f>
        <v>0</v>
      </c>
      <c r="G5" s="77">
        <f t="shared" si="0"/>
        <v>44140</v>
      </c>
      <c r="H5" s="81"/>
    </row>
    <row r="6" spans="1:10" ht="26.25" x14ac:dyDescent="0.4">
      <c r="A6" s="77" t="s">
        <v>75</v>
      </c>
      <c r="B6" s="77">
        <v>20000</v>
      </c>
      <c r="C6" s="77">
        <f>'11'!E10*20+'11'!F10*10+'11'!G10*9+'11'!H10*9</f>
        <v>1180</v>
      </c>
      <c r="D6" s="77">
        <f>'12'!E10*20+'12'!F10*10+'12'!G10*9+'12'!H10*9</f>
        <v>0</v>
      </c>
      <c r="E6" s="77">
        <f>'13'!E10*20+'13'!F10*10+'13'!G10*9+'13'!H10*9</f>
        <v>1030</v>
      </c>
      <c r="F6" s="77">
        <f>'14'!E10*20+'14'!F10*10+'14'!G10*9+'14'!H10*9</f>
        <v>0</v>
      </c>
      <c r="G6" s="77">
        <f t="shared" si="0"/>
        <v>17790</v>
      </c>
      <c r="H6" s="81"/>
    </row>
    <row r="7" spans="1:10" ht="26.25" x14ac:dyDescent="0.4">
      <c r="A7" s="77" t="s">
        <v>76</v>
      </c>
      <c r="B7" s="77">
        <v>20000</v>
      </c>
      <c r="C7" s="77">
        <f>'11'!E11*20+'11'!F11*10+'11'!G11*9+'11'!H11*9</f>
        <v>8265</v>
      </c>
      <c r="D7" s="77">
        <f>'12'!E11*20+'12'!F11*10+'12'!G11*9+'12'!H11*9</f>
        <v>6250</v>
      </c>
      <c r="E7" s="77">
        <f>'13'!E11*20+'13'!F11*10+'13'!G11*9+'13'!H11*9</f>
        <v>1540</v>
      </c>
      <c r="F7" s="77">
        <f>'14'!E11*20+'14'!F11*10+'14'!G11*9+'14'!H11*9</f>
        <v>0</v>
      </c>
      <c r="G7" s="77">
        <f t="shared" si="0"/>
        <v>3945</v>
      </c>
      <c r="H7" s="81"/>
      <c r="J7" s="82"/>
    </row>
    <row r="8" spans="1:10" ht="26.25" x14ac:dyDescent="0.4">
      <c r="A8" s="77" t="s">
        <v>77</v>
      </c>
      <c r="B8" s="77">
        <v>20000</v>
      </c>
      <c r="C8" s="77">
        <f>'11'!E12*20+'11'!F12*10+'11'!G12*9+'11'!H12*9</f>
        <v>0</v>
      </c>
      <c r="D8" s="77">
        <f>'12'!E12*20+'12'!F12*10+'12'!G12*9+'12'!H12*9</f>
        <v>0</v>
      </c>
      <c r="E8" s="77">
        <f>'13'!E12*20+'13'!F12*10+'13'!G12*9+'13'!H12*9</f>
        <v>3900</v>
      </c>
      <c r="F8" s="77">
        <f>'14'!E12*20+'14'!F12*10+'14'!G12*9+'14'!H12*9</f>
        <v>0</v>
      </c>
      <c r="G8" s="77">
        <f t="shared" si="0"/>
        <v>16100</v>
      </c>
      <c r="H8" s="81"/>
    </row>
    <row r="9" spans="1:10" ht="26.25" x14ac:dyDescent="0.4">
      <c r="A9" s="77" t="s">
        <v>78</v>
      </c>
      <c r="B9" s="77">
        <v>20000</v>
      </c>
      <c r="C9" s="77">
        <f>'11'!E13*20+'11'!F13*10+'11'!G13*9+'11'!H13*9</f>
        <v>0</v>
      </c>
      <c r="D9" s="77">
        <f>'12'!E13*20+'12'!F13*10+'12'!G13*9+'12'!H13*9</f>
        <v>0</v>
      </c>
      <c r="E9" s="77">
        <f>'13'!E13*20+'13'!F13*10+'13'!G13*9+'13'!H13*9</f>
        <v>0</v>
      </c>
      <c r="F9" s="77">
        <f>'14'!E13*20+'14'!F13*10+'14'!G13*9+'14'!H13*9</f>
        <v>0</v>
      </c>
      <c r="G9" s="77">
        <f t="shared" si="0"/>
        <v>20000</v>
      </c>
      <c r="H9" s="81"/>
    </row>
    <row r="10" spans="1:10" ht="26.25" x14ac:dyDescent="0.4">
      <c r="A10" s="77" t="s">
        <v>79</v>
      </c>
      <c r="B10" s="77">
        <v>60000</v>
      </c>
      <c r="C10" s="77">
        <f>'11'!E14*20+'11'!F14*10+'11'!G14*9+'11'!H14*9</f>
        <v>0</v>
      </c>
      <c r="D10" s="77">
        <f>'12'!E14*20+'12'!F14*10+'12'!G14*9+'12'!H14*9</f>
        <v>17160</v>
      </c>
      <c r="E10" s="77">
        <f>'13'!E14*20+'13'!F14*10+'13'!G14*9+'13'!H14*9</f>
        <v>0</v>
      </c>
      <c r="F10" s="77">
        <f>'14'!E14*20+'14'!F14*10+'14'!G14*9+'14'!H14*9</f>
        <v>0</v>
      </c>
      <c r="G10" s="77">
        <f t="shared" si="0"/>
        <v>42840</v>
      </c>
      <c r="H10" s="81"/>
    </row>
    <row r="11" spans="1:10" ht="26.25" x14ac:dyDescent="0.4">
      <c r="A11" s="77" t="s">
        <v>80</v>
      </c>
      <c r="B11" s="77">
        <v>60000</v>
      </c>
      <c r="C11" s="77">
        <f>'11'!E15*20+'11'!F15*10+'11'!G15*9+'11'!H15*9</f>
        <v>450</v>
      </c>
      <c r="D11" s="77">
        <f>'12'!E15*20+'12'!F15*10+'12'!G15*9+'12'!H15*9</f>
        <v>0</v>
      </c>
      <c r="E11" s="77">
        <f>'13'!E15*20+'13'!F15*10+'13'!G15*9+'13'!H15*9</f>
        <v>0</v>
      </c>
      <c r="F11" s="77">
        <f>'14'!E15*20+'14'!F15*10+'14'!G15*9+'14'!H15*9</f>
        <v>0</v>
      </c>
      <c r="G11" s="77">
        <f t="shared" si="0"/>
        <v>59550</v>
      </c>
      <c r="H11" s="81"/>
    </row>
    <row r="12" spans="1:10" ht="26.25" x14ac:dyDescent="0.4">
      <c r="A12" s="77" t="s">
        <v>81</v>
      </c>
      <c r="B12" s="77">
        <v>60000</v>
      </c>
      <c r="C12" s="77">
        <f>'11'!E16*20+'11'!F16*10+'11'!G16*9+'11'!H16*9</f>
        <v>720</v>
      </c>
      <c r="D12" s="77">
        <f>'12'!E16*20+'12'!F16*10+'12'!G16*9+'12'!H16*9</f>
        <v>1500</v>
      </c>
      <c r="E12" s="77">
        <f>'13'!E16*20+'13'!F16*10+'13'!G16*9+'13'!H16*9</f>
        <v>900</v>
      </c>
      <c r="F12" s="77">
        <f>'14'!E16*20+'14'!F16*10+'14'!G16*9+'14'!H16*9</f>
        <v>0</v>
      </c>
      <c r="G12" s="77">
        <f t="shared" si="0"/>
        <v>56880</v>
      </c>
      <c r="H12" s="81"/>
    </row>
    <row r="13" spans="1:10" ht="26.25" x14ac:dyDescent="0.4">
      <c r="A13" s="77" t="s">
        <v>82</v>
      </c>
      <c r="B13" s="77">
        <v>50000</v>
      </c>
      <c r="C13" s="77">
        <f>'11'!E17*20+'11'!F17*10+'11'!G17*9+'11'!H17*9</f>
        <v>4080</v>
      </c>
      <c r="D13" s="77">
        <f>'12'!E17*20+'12'!F17*10+'12'!G17*9+'12'!H17*9</f>
        <v>4170</v>
      </c>
      <c r="E13" s="77">
        <f>'13'!E17*20+'13'!F17*10+'13'!G17*9+'13'!H17*9</f>
        <v>3250</v>
      </c>
      <c r="F13" s="77">
        <f>'14'!E17*20+'14'!F17*10+'14'!G17*9+'14'!H17*9</f>
        <v>0</v>
      </c>
      <c r="G13" s="77">
        <f t="shared" si="0"/>
        <v>38500</v>
      </c>
      <c r="H13" s="81"/>
    </row>
    <row r="14" spans="1:10" ht="26.25" x14ac:dyDescent="0.4">
      <c r="A14" s="77" t="s">
        <v>83</v>
      </c>
      <c r="B14" s="77">
        <v>40000</v>
      </c>
      <c r="C14" s="77">
        <f>'11'!E18*20+'11'!F18*10+'11'!G18*9+'11'!H18*9</f>
        <v>0</v>
      </c>
      <c r="D14" s="77">
        <f>'12'!E18*20+'12'!F18*10+'12'!G18*9+'12'!H18*9</f>
        <v>0</v>
      </c>
      <c r="E14" s="77">
        <f>'13'!E18*20+'13'!F18*10+'13'!G18*9+'13'!H18*9</f>
        <v>0</v>
      </c>
      <c r="F14" s="77">
        <f>'14'!E18*20+'14'!F18*10+'14'!G18*9+'14'!H18*9</f>
        <v>0</v>
      </c>
      <c r="G14" s="77">
        <f t="shared" si="0"/>
        <v>40000</v>
      </c>
      <c r="H14" s="81"/>
    </row>
    <row r="15" spans="1:10" ht="26.25" x14ac:dyDescent="0.4">
      <c r="A15" s="77" t="s">
        <v>84</v>
      </c>
      <c r="B15" s="77">
        <v>50000</v>
      </c>
      <c r="C15" s="77">
        <f>'11'!E19*20+'11'!F19*10+'11'!G19*9+'11'!H19*9</f>
        <v>2580</v>
      </c>
      <c r="D15" s="77">
        <f>'12'!E19*20+'12'!F19*10+'12'!G19*9+'12'!H19*9</f>
        <v>1190</v>
      </c>
      <c r="E15" s="77">
        <f>'13'!E19*20+'13'!F19*10+'13'!G19*9+'13'!H19*9</f>
        <v>2250</v>
      </c>
      <c r="F15" s="77">
        <f>'14'!E19*20+'14'!F19*10+'14'!G19*9+'14'!H19*9</f>
        <v>0</v>
      </c>
      <c r="G15" s="77">
        <f t="shared" si="0"/>
        <v>43980</v>
      </c>
      <c r="H15" s="81"/>
    </row>
    <row r="16" spans="1:10" ht="26.25" x14ac:dyDescent="0.4">
      <c r="A16" s="77" t="s">
        <v>85</v>
      </c>
      <c r="B16" s="77">
        <v>20000</v>
      </c>
      <c r="C16" s="77">
        <f>'11'!E20*20+'11'!F20*10+'11'!G20*9+'11'!H20*9</f>
        <v>0</v>
      </c>
      <c r="D16" s="77">
        <f>'12'!E20*20+'12'!F20*10+'12'!G20*9+'12'!H20*9</f>
        <v>0</v>
      </c>
      <c r="E16" s="77">
        <f>'13'!E20*20+'13'!F20*10+'13'!G20*9+'13'!H20*9</f>
        <v>0</v>
      </c>
      <c r="F16" s="77">
        <f>'14'!E20*20+'14'!F20*10+'14'!G20*9+'14'!H20*9</f>
        <v>0</v>
      </c>
      <c r="G16" s="77">
        <f t="shared" si="0"/>
        <v>20000</v>
      </c>
      <c r="H16" s="81"/>
    </row>
    <row r="17" spans="1:8" ht="26.25" x14ac:dyDescent="0.4">
      <c r="A17" s="77" t="s">
        <v>86</v>
      </c>
      <c r="B17" s="77">
        <v>20000</v>
      </c>
      <c r="C17" s="77">
        <f>'11'!E21*20+'11'!F21*10+'11'!G21*9+'11'!H21*9</f>
        <v>0</v>
      </c>
      <c r="D17" s="77">
        <f>'12'!E21*20+'12'!F21*10+'12'!G21*9+'12'!H21*9</f>
        <v>0</v>
      </c>
      <c r="E17" s="77">
        <f>'13'!E21*20+'13'!F21*10+'13'!G21*9+'13'!H21*9</f>
        <v>0</v>
      </c>
      <c r="F17" s="77">
        <f>'14'!E21*20+'14'!F21*10+'14'!G21*9+'14'!H21*9</f>
        <v>0</v>
      </c>
      <c r="G17" s="77">
        <f t="shared" si="0"/>
        <v>20000</v>
      </c>
      <c r="H17" s="81"/>
    </row>
    <row r="18" spans="1:8" ht="26.25" x14ac:dyDescent="0.4">
      <c r="A18" s="77" t="s">
        <v>87</v>
      </c>
      <c r="B18" s="77">
        <v>80000</v>
      </c>
      <c r="C18" s="77">
        <f>'11'!E22*20+'11'!F22*10+'11'!G22*9+'11'!H22*9</f>
        <v>500</v>
      </c>
      <c r="D18" s="77">
        <f>'12'!E22*20+'12'!F22*10+'12'!G22*9+'12'!H22*9</f>
        <v>0</v>
      </c>
      <c r="E18" s="77">
        <f>'13'!E22*20+'13'!F22*10+'13'!G22*9+'13'!H22*9</f>
        <v>13540</v>
      </c>
      <c r="F18" s="77">
        <f>'14'!E22*20+'14'!F22*10+'14'!G22*9+'14'!H22*9</f>
        <v>0</v>
      </c>
      <c r="G18" s="77">
        <f t="shared" si="0"/>
        <v>65960</v>
      </c>
      <c r="H18" s="81"/>
    </row>
    <row r="19" spans="1:8" ht="26.25" x14ac:dyDescent="0.4">
      <c r="A19" s="77" t="s">
        <v>88</v>
      </c>
      <c r="B19" s="77">
        <v>20000</v>
      </c>
      <c r="C19" s="77">
        <f>'11'!E23*20+'11'!F23*10+'11'!G23*9+'11'!H23*9</f>
        <v>0</v>
      </c>
      <c r="D19" s="77">
        <f>'12'!E23*20+'12'!F23*10+'12'!G23*9+'12'!H23*9</f>
        <v>0</v>
      </c>
      <c r="E19" s="77">
        <f>'13'!E23*20+'13'!F23*10+'13'!G23*9+'13'!H23*9</f>
        <v>0</v>
      </c>
      <c r="F19" s="77">
        <f>'14'!E23*20+'14'!F23*10+'14'!G23*9+'14'!H23*9</f>
        <v>0</v>
      </c>
      <c r="G19" s="77">
        <f t="shared" si="0"/>
        <v>20000</v>
      </c>
      <c r="H19" s="81"/>
    </row>
    <row r="20" spans="1:8" ht="26.25" x14ac:dyDescent="0.4">
      <c r="A20" s="77" t="s">
        <v>89</v>
      </c>
      <c r="B20" s="77">
        <v>80000</v>
      </c>
      <c r="C20" s="77">
        <f>'11'!E24*20+'11'!F24*10+'11'!G24*9+'11'!H24*9</f>
        <v>9000</v>
      </c>
      <c r="D20" s="77">
        <f>'12'!E24*20+'12'!F24*10+'12'!G24*9+'12'!H24*9</f>
        <v>1540</v>
      </c>
      <c r="E20" s="77">
        <f>'13'!E24*20+'13'!F24*10+'13'!G24*9+'13'!H24*9</f>
        <v>5250</v>
      </c>
      <c r="F20" s="77">
        <f>'14'!E24*20+'14'!F24*10+'14'!G24*9+'14'!H24*9</f>
        <v>0</v>
      </c>
      <c r="G20" s="77">
        <f t="shared" si="0"/>
        <v>64210</v>
      </c>
      <c r="H20" s="83"/>
    </row>
    <row r="21" spans="1:8" ht="26.25" x14ac:dyDescent="0.4">
      <c r="A21" s="77" t="s">
        <v>90</v>
      </c>
      <c r="B21" s="77">
        <v>25000</v>
      </c>
      <c r="C21" s="77">
        <f>'11'!E25*20+'11'!F25*10+'11'!G25*9+'11'!H25*9</f>
        <v>920</v>
      </c>
      <c r="D21" s="77">
        <f>'12'!E25*20+'12'!F25*10+'12'!G25*9+'12'!H25*9</f>
        <v>4040</v>
      </c>
      <c r="E21" s="77">
        <f>'13'!E25*20+'13'!F25*10+'13'!G25*9+'13'!H25*9</f>
        <v>4570</v>
      </c>
      <c r="F21" s="77">
        <f>'14'!E25*20+'14'!F25*10+'14'!G25*9+'14'!H25*9</f>
        <v>0</v>
      </c>
      <c r="G21" s="77">
        <f t="shared" si="0"/>
        <v>15470</v>
      </c>
      <c r="H21" s="81"/>
    </row>
    <row r="22" spans="1:8" ht="26.25" x14ac:dyDescent="0.4">
      <c r="A22" s="77" t="s">
        <v>91</v>
      </c>
      <c r="B22" s="77">
        <v>20000</v>
      </c>
      <c r="C22" s="77">
        <f>'11'!E26*20+'11'!F26*10+'11'!G26*9+'11'!H26*9</f>
        <v>1400</v>
      </c>
      <c r="D22" s="77">
        <f>'12'!E26*20+'12'!F26*10+'12'!G26*9+'12'!H26*9</f>
        <v>9000</v>
      </c>
      <c r="E22" s="77">
        <f>'13'!E26*20+'13'!F26*10+'13'!G26*9+'13'!H26*9</f>
        <v>5250</v>
      </c>
      <c r="F22" s="77">
        <f>'14'!E26*20+'14'!F26*10+'14'!G26*9+'14'!H26*9</f>
        <v>0</v>
      </c>
      <c r="G22" s="77">
        <f t="shared" si="0"/>
        <v>4350</v>
      </c>
      <c r="H22" s="83"/>
    </row>
    <row r="23" spans="1:8" ht="26.25" x14ac:dyDescent="0.4">
      <c r="A23" s="77" t="s">
        <v>92</v>
      </c>
      <c r="B23" s="77">
        <v>30000</v>
      </c>
      <c r="C23" s="77">
        <f>'11'!E27*20+'11'!F27*10+'11'!G27*9+'11'!H27*9</f>
        <v>0</v>
      </c>
      <c r="D23" s="77">
        <f>'12'!E27*20+'12'!F27*10+'12'!G27*9+'12'!H27*9</f>
        <v>0</v>
      </c>
      <c r="E23" s="77">
        <f>'13'!E27*20+'13'!F27*10+'13'!G27*9+'13'!H27*9</f>
        <v>0</v>
      </c>
      <c r="F23" s="77">
        <f>'14'!E27*20+'14'!F27*10+'14'!G27*9+'14'!H27*9</f>
        <v>0</v>
      </c>
      <c r="G23" s="77">
        <f t="shared" si="0"/>
        <v>30000</v>
      </c>
    </row>
    <row r="24" spans="1:8" ht="26.25" x14ac:dyDescent="0.4">
      <c r="A24" s="84" t="s">
        <v>93</v>
      </c>
      <c r="B24" s="84">
        <f>SUM(B3:B23)</f>
        <v>835000</v>
      </c>
      <c r="C24" s="84">
        <f t="shared" ref="C24:G24" si="1">SUM(C3:C23)</f>
        <v>35395</v>
      </c>
      <c r="D24" s="84">
        <f t="shared" si="1"/>
        <v>73370</v>
      </c>
      <c r="E24" s="84">
        <f t="shared" si="1"/>
        <v>53300</v>
      </c>
      <c r="F24" s="84">
        <f t="shared" si="1"/>
        <v>0</v>
      </c>
      <c r="G24" s="84">
        <f t="shared" si="1"/>
        <v>672935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51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88" t="s">
        <v>39</v>
      </c>
      <c r="B29" s="89"/>
      <c r="C29" s="90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52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88" t="s">
        <v>39</v>
      </c>
      <c r="B29" s="89"/>
      <c r="C29" s="90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1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1" ht="18.75" x14ac:dyDescent="0.25">
      <c r="A3" s="95" t="s">
        <v>53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1" x14ac:dyDescent="0.25">
      <c r="A4" s="99" t="s">
        <v>1</v>
      </c>
      <c r="B4" s="99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1" x14ac:dyDescent="0.25">
      <c r="A5" s="99" t="s">
        <v>2</v>
      </c>
      <c r="B5" s="9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85" t="s">
        <v>38</v>
      </c>
      <c r="B28" s="86"/>
      <c r="C28" s="87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88" t="s">
        <v>39</v>
      </c>
      <c r="B29" s="89"/>
      <c r="C29" s="90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1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1" ht="18.75" x14ac:dyDescent="0.25">
      <c r="A3" s="95" t="s">
        <v>54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1" x14ac:dyDescent="0.25">
      <c r="A4" s="99" t="s">
        <v>1</v>
      </c>
      <c r="B4" s="99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1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85" t="s">
        <v>38</v>
      </c>
      <c r="B28" s="86"/>
      <c r="C28" s="87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88" t="s">
        <v>39</v>
      </c>
      <c r="B29" s="89"/>
      <c r="C29" s="90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7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4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4" ht="18.75" x14ac:dyDescent="0.25">
      <c r="A3" s="95" t="s">
        <v>58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4" x14ac:dyDescent="0.25">
      <c r="A4" s="99" t="s">
        <v>1</v>
      </c>
      <c r="B4" s="99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2"/>
      <c r="W4" s="102"/>
      <c r="X4" s="103"/>
    </row>
    <row r="5" spans="1:24" x14ac:dyDescent="0.25">
      <c r="A5" s="99" t="s">
        <v>2</v>
      </c>
      <c r="B5" s="99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2"/>
      <c r="W5" s="102"/>
      <c r="X5" s="10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85" t="s">
        <v>38</v>
      </c>
      <c r="B28" s="86"/>
      <c r="C28" s="87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88" t="s">
        <v>39</v>
      </c>
      <c r="B29" s="89"/>
      <c r="C29" s="90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04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6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89" priority="59" operator="equal">
      <formula>212030016606640</formula>
    </cfRule>
  </conditionalFormatting>
  <conditionalFormatting sqref="D29 E4:E6 E28:K29">
    <cfRule type="cellIs" dxfId="1088" priority="57" operator="equal">
      <formula>$E$4</formula>
    </cfRule>
    <cfRule type="cellIs" dxfId="1087" priority="58" operator="equal">
      <formula>2120</formula>
    </cfRule>
  </conditionalFormatting>
  <conditionalFormatting sqref="D29:E29 F4:F6 F28:F29">
    <cfRule type="cellIs" dxfId="1086" priority="55" operator="equal">
      <formula>$F$4</formula>
    </cfRule>
    <cfRule type="cellIs" dxfId="1085" priority="56" operator="equal">
      <formula>300</formula>
    </cfRule>
  </conditionalFormatting>
  <conditionalFormatting sqref="G4:G6 G28:G29">
    <cfRule type="cellIs" dxfId="1084" priority="53" operator="equal">
      <formula>$G$4</formula>
    </cfRule>
    <cfRule type="cellIs" dxfId="1083" priority="54" operator="equal">
      <formula>1660</formula>
    </cfRule>
  </conditionalFormatting>
  <conditionalFormatting sqref="H4:H6 H28:H29">
    <cfRule type="cellIs" dxfId="1082" priority="51" operator="equal">
      <formula>$H$4</formula>
    </cfRule>
    <cfRule type="cellIs" dxfId="1081" priority="52" operator="equal">
      <formula>6640</formula>
    </cfRule>
  </conditionalFormatting>
  <conditionalFormatting sqref="T6:T28 U28:X28">
    <cfRule type="cellIs" dxfId="1080" priority="50" operator="lessThan">
      <formula>0</formula>
    </cfRule>
  </conditionalFormatting>
  <conditionalFormatting sqref="T7:T27">
    <cfRule type="cellIs" dxfId="1079" priority="47" operator="lessThan">
      <formula>0</formula>
    </cfRule>
    <cfRule type="cellIs" dxfId="1078" priority="48" operator="lessThan">
      <formula>0</formula>
    </cfRule>
    <cfRule type="cellIs" dxfId="1077" priority="49" operator="lessThan">
      <formula>0</formula>
    </cfRule>
  </conditionalFormatting>
  <conditionalFormatting sqref="E4:E6 E28:K28">
    <cfRule type="cellIs" dxfId="1076" priority="46" operator="equal">
      <formula>$E$4</formula>
    </cfRule>
  </conditionalFormatting>
  <conditionalFormatting sqref="D28:D29 D6 D4:M4">
    <cfRule type="cellIs" dxfId="1075" priority="45" operator="equal">
      <formula>$D$4</formula>
    </cfRule>
  </conditionalFormatting>
  <conditionalFormatting sqref="I4:I6 I28:I29">
    <cfRule type="cellIs" dxfId="1074" priority="44" operator="equal">
      <formula>$I$4</formula>
    </cfRule>
  </conditionalFormatting>
  <conditionalFormatting sqref="J4:J6 J28:J29">
    <cfRule type="cellIs" dxfId="1073" priority="43" operator="equal">
      <formula>$J$4</formula>
    </cfRule>
  </conditionalFormatting>
  <conditionalFormatting sqref="K4:K6 K28:K29">
    <cfRule type="cellIs" dxfId="1072" priority="42" operator="equal">
      <formula>$K$4</formula>
    </cfRule>
  </conditionalFormatting>
  <conditionalFormatting sqref="M4:M6">
    <cfRule type="cellIs" dxfId="1071" priority="41" operator="equal">
      <formula>$L$4</formula>
    </cfRule>
  </conditionalFormatting>
  <conditionalFormatting sqref="T7:T28 U28:X28">
    <cfRule type="cellIs" dxfId="1070" priority="38" operator="lessThan">
      <formula>0</formula>
    </cfRule>
    <cfRule type="cellIs" dxfId="1069" priority="39" operator="lessThan">
      <formula>0</formula>
    </cfRule>
    <cfRule type="cellIs" dxfId="1068" priority="40" operator="lessThan">
      <formula>0</formula>
    </cfRule>
  </conditionalFormatting>
  <conditionalFormatting sqref="D5:K5">
    <cfRule type="cellIs" dxfId="1067" priority="37" operator="greaterThan">
      <formula>0</formula>
    </cfRule>
  </conditionalFormatting>
  <conditionalFormatting sqref="T6:T28 U28:X28">
    <cfRule type="cellIs" dxfId="1066" priority="36" operator="lessThan">
      <formula>0</formula>
    </cfRule>
  </conditionalFormatting>
  <conditionalFormatting sqref="T7:T27">
    <cfRule type="cellIs" dxfId="1065" priority="33" operator="lessThan">
      <formula>0</formula>
    </cfRule>
    <cfRule type="cellIs" dxfId="1064" priority="34" operator="lessThan">
      <formula>0</formula>
    </cfRule>
    <cfRule type="cellIs" dxfId="1063" priority="35" operator="lessThan">
      <formula>0</formula>
    </cfRule>
  </conditionalFormatting>
  <conditionalFormatting sqref="T7:T28 U28:X28">
    <cfRule type="cellIs" dxfId="1062" priority="30" operator="lessThan">
      <formula>0</formula>
    </cfRule>
    <cfRule type="cellIs" dxfId="1061" priority="31" operator="lessThan">
      <formula>0</formula>
    </cfRule>
    <cfRule type="cellIs" dxfId="1060" priority="32" operator="lessThan">
      <formula>0</formula>
    </cfRule>
  </conditionalFormatting>
  <conditionalFormatting sqref="D5:K5">
    <cfRule type="cellIs" dxfId="1059" priority="29" operator="greaterThan">
      <formula>0</formula>
    </cfRule>
  </conditionalFormatting>
  <conditionalFormatting sqref="L4 L6 L28:L29">
    <cfRule type="cellIs" dxfId="1058" priority="28" operator="equal">
      <formula>$L$4</formula>
    </cfRule>
  </conditionalFormatting>
  <conditionalFormatting sqref="D7:S7">
    <cfRule type="cellIs" dxfId="1057" priority="27" operator="greaterThan">
      <formula>0</formula>
    </cfRule>
  </conditionalFormatting>
  <conditionalFormatting sqref="D9:S9">
    <cfRule type="cellIs" dxfId="1056" priority="26" operator="greaterThan">
      <formula>0</formula>
    </cfRule>
  </conditionalFormatting>
  <conditionalFormatting sqref="D11:S11">
    <cfRule type="cellIs" dxfId="1055" priority="25" operator="greaterThan">
      <formula>0</formula>
    </cfRule>
  </conditionalFormatting>
  <conditionalFormatting sqref="D13:S13">
    <cfRule type="cellIs" dxfId="1054" priority="24" operator="greaterThan">
      <formula>0</formula>
    </cfRule>
  </conditionalFormatting>
  <conditionalFormatting sqref="D15:S15">
    <cfRule type="cellIs" dxfId="1053" priority="23" operator="greaterThan">
      <formula>0</formula>
    </cfRule>
  </conditionalFormatting>
  <conditionalFormatting sqref="D17:S17">
    <cfRule type="cellIs" dxfId="1052" priority="22" operator="greaterThan">
      <formula>0</formula>
    </cfRule>
  </conditionalFormatting>
  <conditionalFormatting sqref="D19:S19">
    <cfRule type="cellIs" dxfId="1051" priority="21" operator="greaterThan">
      <formula>0</formula>
    </cfRule>
  </conditionalFormatting>
  <conditionalFormatting sqref="D21:S21">
    <cfRule type="cellIs" dxfId="1050" priority="20" operator="greaterThan">
      <formula>0</formula>
    </cfRule>
  </conditionalFormatting>
  <conditionalFormatting sqref="D23:S23">
    <cfRule type="cellIs" dxfId="1049" priority="19" operator="greaterThan">
      <formula>0</formula>
    </cfRule>
  </conditionalFormatting>
  <conditionalFormatting sqref="D25:S25">
    <cfRule type="cellIs" dxfId="1048" priority="18" operator="greaterThan">
      <formula>0</formula>
    </cfRule>
  </conditionalFormatting>
  <conditionalFormatting sqref="D27:S27">
    <cfRule type="cellIs" dxfId="1047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18.75" x14ac:dyDescent="0.25">
      <c r="A3" s="95" t="s">
        <v>41</v>
      </c>
      <c r="B3" s="96"/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0" x14ac:dyDescent="0.25">
      <c r="A4" s="99" t="s">
        <v>1</v>
      </c>
      <c r="B4" s="99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00"/>
      <c r="O4" s="100"/>
      <c r="P4" s="100"/>
      <c r="Q4" s="100"/>
      <c r="R4" s="100"/>
      <c r="S4" s="100"/>
      <c r="T4" s="100"/>
    </row>
    <row r="5" spans="1:20" x14ac:dyDescent="0.25">
      <c r="A5" s="99" t="s">
        <v>2</v>
      </c>
      <c r="B5" s="9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0"/>
      <c r="P5" s="100"/>
      <c r="Q5" s="100"/>
      <c r="R5" s="100"/>
      <c r="S5" s="100"/>
      <c r="T5" s="10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5" t="s">
        <v>38</v>
      </c>
      <c r="B28" s="86"/>
      <c r="C28" s="8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88" t="s">
        <v>39</v>
      </c>
      <c r="B29" s="89"/>
      <c r="C29" s="90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91"/>
      <c r="N29" s="92"/>
      <c r="O29" s="92"/>
      <c r="P29" s="92"/>
      <c r="Q29" s="92"/>
      <c r="R29" s="92"/>
      <c r="S29" s="92"/>
      <c r="T29" s="9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2021-07-13T19:24:35Z</dcterms:modified>
</cp:coreProperties>
</file>