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055" windowHeight="7695" tabRatio="828" activeTab="2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L4" i="24" l="1"/>
  <c r="L29" i="24" s="1"/>
  <c r="L28" i="24"/>
  <c r="R21" i="23" l="1"/>
  <c r="U28" i="20" l="1"/>
  <c r="U28" i="19" l="1"/>
  <c r="U28" i="18" l="1"/>
  <c r="U28" i="10" l="1"/>
  <c r="D28" i="5"/>
  <c r="D28" i="2"/>
  <c r="D28" i="8" l="1"/>
  <c r="B24" i="34" l="1"/>
  <c r="E28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C9" i="34" s="1"/>
  <c r="D9" i="34" s="1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N18" i="1"/>
  <c r="M18" i="1"/>
  <c r="O18" i="1" s="1"/>
  <c r="N17" i="1"/>
  <c r="M17" i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O18" i="27" l="1"/>
  <c r="N28" i="27"/>
  <c r="O20" i="27"/>
  <c r="O24" i="28"/>
  <c r="N28" i="28"/>
  <c r="N28" i="26"/>
  <c r="O20" i="25"/>
  <c r="O12" i="25"/>
  <c r="O22" i="25"/>
  <c r="N28" i="25"/>
  <c r="O12" i="24"/>
  <c r="N13" i="33"/>
  <c r="O14" i="24"/>
  <c r="C22" i="34"/>
  <c r="D22" i="34" s="1"/>
  <c r="C23" i="34"/>
  <c r="D23" i="34" s="1"/>
  <c r="O20" i="24"/>
  <c r="N28" i="24"/>
  <c r="C13" i="34"/>
  <c r="D13" i="34" s="1"/>
  <c r="N28" i="23"/>
  <c r="O22" i="22"/>
  <c r="O20" i="22"/>
  <c r="C8" i="34"/>
  <c r="D8" i="34" s="1"/>
  <c r="O12" i="22"/>
  <c r="O14" i="22"/>
  <c r="N28" i="22"/>
  <c r="O24" i="20"/>
  <c r="O26" i="20"/>
  <c r="N28" i="21"/>
  <c r="O24" i="21"/>
  <c r="N28" i="20"/>
  <c r="O10" i="19"/>
  <c r="R10" i="19"/>
  <c r="V10" i="19" s="1"/>
  <c r="O18" i="19"/>
  <c r="R18" i="19"/>
  <c r="V18" i="19" s="1"/>
  <c r="O22" i="19"/>
  <c r="R22" i="19"/>
  <c r="V22" i="19" s="1"/>
  <c r="O19" i="16"/>
  <c r="O14" i="19"/>
  <c r="R14" i="19"/>
  <c r="V14" i="19" s="1"/>
  <c r="O26" i="19"/>
  <c r="R26" i="19"/>
  <c r="V26" i="19" s="1"/>
  <c r="O18" i="18"/>
  <c r="O20" i="18"/>
  <c r="M27" i="33"/>
  <c r="S27" i="33" s="1"/>
  <c r="T27" i="33" s="1"/>
  <c r="M21" i="33"/>
  <c r="S21" i="33" s="1"/>
  <c r="T21" i="33" s="1"/>
  <c r="C17" i="34"/>
  <c r="D17" i="34" s="1"/>
  <c r="O8" i="17"/>
  <c r="O24" i="17"/>
  <c r="N28" i="17"/>
  <c r="O27" i="16"/>
  <c r="R27" i="16"/>
  <c r="R19" i="16"/>
  <c r="O23" i="16"/>
  <c r="M23" i="33"/>
  <c r="S23" i="33" s="1"/>
  <c r="T23" i="33" s="1"/>
  <c r="C19" i="34"/>
  <c r="D19" i="34" s="1"/>
  <c r="R23" i="16"/>
  <c r="O15" i="16"/>
  <c r="R15" i="16"/>
  <c r="O11" i="16"/>
  <c r="R11" i="16"/>
  <c r="O22" i="15"/>
  <c r="N28" i="15"/>
  <c r="O24" i="13"/>
  <c r="N28" i="13"/>
  <c r="O12" i="14"/>
  <c r="O18" i="11"/>
  <c r="S23" i="11"/>
  <c r="T23" i="11" s="1"/>
  <c r="R23" i="11"/>
  <c r="O14" i="12"/>
  <c r="O26" i="12"/>
  <c r="N28" i="12"/>
  <c r="O10" i="11"/>
  <c r="O12" i="11"/>
  <c r="O26" i="11"/>
  <c r="O20" i="11"/>
  <c r="C10" i="34"/>
  <c r="D10" i="34" s="1"/>
  <c r="L28" i="33"/>
  <c r="L29" i="33" s="1"/>
  <c r="N28" i="11"/>
  <c r="O16" i="10"/>
  <c r="S17" i="1"/>
  <c r="T17" i="1" s="1"/>
  <c r="R17" i="1"/>
  <c r="O19" i="1"/>
  <c r="R19" i="1"/>
  <c r="R10" i="4"/>
  <c r="S9" i="9"/>
  <c r="T9" i="9" s="1"/>
  <c r="R9" i="9"/>
  <c r="O16" i="9"/>
  <c r="O18" i="9"/>
  <c r="O26" i="9"/>
  <c r="O24" i="9"/>
  <c r="J28" i="33"/>
  <c r="J29" i="33" s="1"/>
  <c r="N28" i="9"/>
  <c r="C14" i="34"/>
  <c r="D14" i="34" s="1"/>
  <c r="O18" i="8"/>
  <c r="O14" i="8"/>
  <c r="O26" i="8"/>
  <c r="N28" i="8"/>
  <c r="C15" i="34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R21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V12" i="18" s="1"/>
  <c r="R14" i="18"/>
  <c r="V14" i="18" s="1"/>
  <c r="R16" i="18"/>
  <c r="V16" i="18" s="1"/>
  <c r="R22" i="18"/>
  <c r="V22" i="18" s="1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1" i="33" l="1"/>
  <c r="V28" i="20"/>
  <c r="R27" i="33"/>
  <c r="O27" i="33"/>
  <c r="V28" i="19"/>
  <c r="R23" i="33"/>
  <c r="V28" i="18"/>
  <c r="O23" i="33"/>
  <c r="O28" i="16"/>
  <c r="R28" i="16"/>
  <c r="V28" i="10"/>
  <c r="R9" i="33"/>
  <c r="O9" i="33"/>
  <c r="O18" i="33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<sst xmlns="http://schemas.openxmlformats.org/spreadsheetml/2006/main" count="1496" uniqueCount="86">
  <si>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</si>
  <si>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</si>
  <si>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</si>
  <si>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</si>
  <si>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</si>
  <si>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</si>
  <si>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</si>
  <si>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</si>
  <si>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</si>
  <si>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</si>
  <si>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</si>
  <si>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</si>
  <si>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</si>
  <si>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</si>
  <si>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</si>
  <si>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</si>
  <si>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</si>
  <si>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</si>
  <si>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</si>
  <si>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</si>
  <si>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</si>
  <si>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</si>
  <si>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</si>
  <si>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</si>
  <si>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</si>
  <si>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</si>
  <si>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</si>
  <si>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</si>
  <si>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</si>
  <si>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</si>
  <si>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</si>
  <si>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</si>
  <si>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</si>
  <si>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</si>
  <si>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</si>
  <si>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</si>
  <si>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</si>
  <si>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</si>
  <si>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</si>
  <si>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</si>
  <si>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</si>
  <si>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</si>
  <si>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</si>
  <si>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</si>
  <si>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</si>
  <si>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</si>
  <si>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</si>
  <si>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</si>
  <si>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</si>
  <si>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</si>
  <si>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</si>
  <si>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</si>
  <si>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</si>
  <si>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</si>
  <si>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</si>
  <si>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</si>
  <si>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</si>
  <si>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</si>
  <si>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</si>
  <si>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</si>
  <si>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</si>
  <si>
    <t>Date:08.08.2021</t>
  </si>
  <si>
    <t>Date:09.08.2021</t>
  </si>
  <si>
    <t>Date:10.08.2021</t>
  </si>
  <si>
    <t>1% Less</t>
  </si>
  <si>
    <t>ACT Value</t>
  </si>
  <si>
    <t>Month:August</t>
  </si>
  <si>
    <t>Date:11.08.2021</t>
  </si>
  <si>
    <t>Date:12.08.2021</t>
  </si>
  <si>
    <t>movil</t>
  </si>
  <si>
    <t>Date:14.08.2021</t>
  </si>
  <si>
    <t>Date:13.08.2021</t>
  </si>
  <si>
    <t>Date:15.08.2021</t>
  </si>
  <si>
    <t>550,Kanaikhali,Natore</t>
  </si>
  <si>
    <t>Date:16.08.2021</t>
  </si>
  <si>
    <t xml:space="preserve">Date:18.08.2021 </t>
  </si>
  <si>
    <t>Sadek</t>
  </si>
  <si>
    <t>Date:19.08.2021</t>
  </si>
  <si>
    <t xml:space="preserve">Date:21.08.2021 </t>
  </si>
  <si>
    <t>Date:20.08.2021</t>
  </si>
  <si>
    <t>paid</t>
  </si>
  <si>
    <t>Date:22.08.2021</t>
  </si>
  <si>
    <t>Date:24.08.2021</t>
  </si>
  <si>
    <t>Date:25.08.2021</t>
  </si>
  <si>
    <t>Date:28.08.2021</t>
  </si>
  <si>
    <t>Date:27.08.2021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</si>
</sst>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7" fillId="9" borderId="30" xfId="0" applyNumberFormat="1" applyFont="1" applyFill="1" applyBorder="1" applyAlignment="1">
      <alignment horizontal="center" vertical="center" wrapText="1"/>
    </xf>
    <xf numFmtId="2" fontId="7" fillId="9" borderId="30" xfId="0" applyNumberFormat="1" applyFont="1" applyFill="1" applyBorder="1" applyAlignment="1">
      <alignment horizontal="center" vertical="center" wrapText="1"/>
    </xf>
    <xf numFmtId="1" fontId="7" fillId="9" borderId="31" xfId="0" applyNumberFormat="1" applyFont="1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</cellXfs>
  <cellStyles count="1">
    <cellStyle name="Normal" xfId="0" builtinId="0"/>
  </cellStyles>
  <dxfs count="139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7" activePane="bottomLeft" state="frozen"/>
      <selection activeCell="A4" sqref="A4"/>
      <selection pane="bottomLeft" activeCell="K16" sqref="K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42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20475</v>
      </c>
      <c r="I4" s="2">
        <v>743</v>
      </c>
      <c r="J4" s="2">
        <v>441</v>
      </c>
      <c r="K4" s="2">
        <v>177</v>
      </c>
      <c r="L4" s="3"/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1801</v>
      </c>
      <c r="N7" s="24">
        <f>D7+E7*20+F7*10+G7*9+H7*9+I7*191+J7*191+K7*182+L7*100</f>
        <v>1801</v>
      </c>
      <c r="O7" s="25">
        <f>M7*2.75%</f>
        <v>49.527500000000003</v>
      </c>
      <c r="P7" s="26">
        <v>9700</v>
      </c>
      <c r="Q7" s="26">
        <v>20</v>
      </c>
      <c r="R7" s="24">
        <f>M7-(M7*2.75%)+I7*191+J7*191+K7*182+L7*100-Q7</f>
        <v>1731.4725000000001</v>
      </c>
      <c r="S7" s="25">
        <f>M7*0.95%</f>
        <v>17.109500000000001</v>
      </c>
      <c r="T7" s="27">
        <f>S7-Q7</f>
        <v>-2.8904999999999994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6244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6244</v>
      </c>
      <c r="N26" s="24">
        <f t="shared" si="1"/>
        <v>8918</v>
      </c>
      <c r="O26" s="25">
        <f t="shared" si="2"/>
        <v>171.71</v>
      </c>
      <c r="P26" s="26"/>
      <c r="Q26" s="26">
        <v>81</v>
      </c>
      <c r="R26" s="24">
        <f t="shared" si="3"/>
        <v>8665.2900000000009</v>
      </c>
      <c r="S26" s="25">
        <f t="shared" si="4"/>
        <v>59.317999999999998</v>
      </c>
      <c r="T26" s="27">
        <f t="shared" si="5"/>
        <v>-21.682000000000002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95" t="s">
        <v>38</v>
      </c>
      <c r="B28" s="96"/>
      <c r="C28" s="97"/>
      <c r="D28" s="44">
        <f t="shared" ref="D28" si="6">SUM(D7:D27)</f>
        <v>104124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114814</v>
      </c>
      <c r="N28" s="45">
        <f t="shared" si="7"/>
        <v>127386</v>
      </c>
      <c r="O28" s="46">
        <f t="shared" si="7"/>
        <v>3157.3850000000002</v>
      </c>
      <c r="P28" s="45">
        <f t="shared" si="7"/>
        <v>223592</v>
      </c>
      <c r="Q28" s="45">
        <f t="shared" si="7"/>
        <v>1591</v>
      </c>
      <c r="R28" s="45">
        <f t="shared" si="7"/>
        <v>122637.61500000001</v>
      </c>
      <c r="S28" s="45">
        <f t="shared" si="7"/>
        <v>1090.7329999999999</v>
      </c>
      <c r="T28" s="47">
        <f t="shared" si="7"/>
        <v>-500.267</v>
      </c>
    </row>
    <row r="29" spans="1:20" ht="15.75" thickBot="1" x14ac:dyDescent="0.3">
      <c r="A29" s="98" t="s">
        <v>39</v>
      </c>
      <c r="B29" s="99"/>
      <c r="C29" s="100"/>
      <c r="D29" s="48">
        <f>D4+D5-D28</f>
        <v>478679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19765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9" priority="44" operator="equal">
      <formula>212030016606640</formula>
    </cfRule>
  </conditionalFormatting>
  <conditionalFormatting sqref="D29 E28:K29 E4 E6">
    <cfRule type="cellIs" dxfId="1388" priority="42" operator="equal">
      <formula>$E$4</formula>
    </cfRule>
    <cfRule type="cellIs" dxfId="1387" priority="43" operator="equal">
      <formula>2120</formula>
    </cfRule>
  </conditionalFormatting>
  <conditionalFormatting sqref="D29:E29 F28:F29 F4 F6">
    <cfRule type="cellIs" dxfId="1386" priority="40" operator="equal">
      <formula>$F$4</formula>
    </cfRule>
    <cfRule type="cellIs" dxfId="1385" priority="41" operator="equal">
      <formula>300</formula>
    </cfRule>
  </conditionalFormatting>
  <conditionalFormatting sqref="G28:G29 G4 G6">
    <cfRule type="cellIs" dxfId="1384" priority="38" operator="equal">
      <formula>$G$4</formula>
    </cfRule>
    <cfRule type="cellIs" dxfId="1383" priority="39" operator="equal">
      <formula>1660</formula>
    </cfRule>
  </conditionalFormatting>
  <conditionalFormatting sqref="H28:H29 H4 H6">
    <cfRule type="cellIs" dxfId="1382" priority="36" operator="equal">
      <formula>$H$4</formula>
    </cfRule>
    <cfRule type="cellIs" dxfId="1381" priority="37" operator="equal">
      <formula>6640</formula>
    </cfRule>
  </conditionalFormatting>
  <conditionalFormatting sqref="T6:T28">
    <cfRule type="cellIs" dxfId="1380" priority="35" operator="lessThan">
      <formula>0</formula>
    </cfRule>
  </conditionalFormatting>
  <conditionalFormatting sqref="T7:T27">
    <cfRule type="cellIs" dxfId="1379" priority="32" operator="lessThan">
      <formula>0</formula>
    </cfRule>
    <cfRule type="cellIs" dxfId="1378" priority="33" operator="lessThan">
      <formula>0</formula>
    </cfRule>
    <cfRule type="cellIs" dxfId="1377" priority="34" operator="lessThan">
      <formula>0</formula>
    </cfRule>
  </conditionalFormatting>
  <conditionalFormatting sqref="E28:K28 E4 E6">
    <cfRule type="cellIs" dxfId="1376" priority="31" operator="equal">
      <formula>$E$4</formula>
    </cfRule>
  </conditionalFormatting>
  <conditionalFormatting sqref="D28:D29 D4:K4 M4 D6">
    <cfRule type="cellIs" dxfId="1375" priority="30" operator="equal">
      <formula>$D$4</formula>
    </cfRule>
  </conditionalFormatting>
  <conditionalFormatting sqref="I28:I29 I4 I6">
    <cfRule type="cellIs" dxfId="1374" priority="29" operator="equal">
      <formula>$I$4</formula>
    </cfRule>
  </conditionalFormatting>
  <conditionalFormatting sqref="J28:J29 J4 J6">
    <cfRule type="cellIs" dxfId="1373" priority="28" operator="equal">
      <formula>$J$4</formula>
    </cfRule>
  </conditionalFormatting>
  <conditionalFormatting sqref="K28:K29 K4 K6">
    <cfRule type="cellIs" dxfId="1372" priority="27" operator="equal">
      <formula>$K$4</formula>
    </cfRule>
  </conditionalFormatting>
  <conditionalFormatting sqref="M4:M6">
    <cfRule type="cellIs" dxfId="1371" priority="26" operator="equal">
      <formula>$L$4</formula>
    </cfRule>
  </conditionalFormatting>
  <conditionalFormatting sqref="T7:T28">
    <cfRule type="cellIs" dxfId="1370" priority="23" operator="lessThan">
      <formula>0</formula>
    </cfRule>
    <cfRule type="cellIs" dxfId="1369" priority="24" operator="lessThan">
      <formula>0</formula>
    </cfRule>
    <cfRule type="cellIs" dxfId="1368" priority="25" operator="lessThan">
      <formula>0</formula>
    </cfRule>
  </conditionalFormatting>
  <conditionalFormatting sqref="T6:T28">
    <cfRule type="cellIs" dxfId="1367" priority="21" operator="lessThan">
      <formula>0</formula>
    </cfRule>
  </conditionalFormatting>
  <conditionalFormatting sqref="T7:T27">
    <cfRule type="cellIs" dxfId="1366" priority="18" operator="lessThan">
      <formula>0</formula>
    </cfRule>
    <cfRule type="cellIs" dxfId="1365" priority="19" operator="lessThan">
      <formula>0</formula>
    </cfRule>
    <cfRule type="cellIs" dxfId="1364" priority="20" operator="lessThan">
      <formula>0</formula>
    </cfRule>
  </conditionalFormatting>
  <conditionalFormatting sqref="T7:T28">
    <cfRule type="cellIs" dxfId="1363" priority="15" operator="lessThan">
      <formula>0</formula>
    </cfRule>
    <cfRule type="cellIs" dxfId="1362" priority="16" operator="lessThan">
      <formula>0</formula>
    </cfRule>
    <cfRule type="cellIs" dxfId="1361" priority="17" operator="lessThan">
      <formula>0</formula>
    </cfRule>
  </conditionalFormatting>
  <conditionalFormatting sqref="L4 L6 L28:L29">
    <cfRule type="cellIs" dxfId="1360" priority="13" operator="equal">
      <formula>$L$4</formula>
    </cfRule>
  </conditionalFormatting>
  <conditionalFormatting sqref="D7:S7">
    <cfRule type="cellIs" dxfId="1359" priority="12" operator="greaterThan">
      <formula>0</formula>
    </cfRule>
  </conditionalFormatting>
  <conditionalFormatting sqref="D9:S9">
    <cfRule type="cellIs" dxfId="1358" priority="11" operator="greaterThan">
      <formula>0</formula>
    </cfRule>
  </conditionalFormatting>
  <conditionalFormatting sqref="D11:S11">
    <cfRule type="cellIs" dxfId="1357" priority="10" operator="greaterThan">
      <formula>0</formula>
    </cfRule>
  </conditionalFormatting>
  <conditionalFormatting sqref="D13:S13">
    <cfRule type="cellIs" dxfId="1356" priority="9" operator="greaterThan">
      <formula>0</formula>
    </cfRule>
  </conditionalFormatting>
  <conditionalFormatting sqref="D15:S15">
    <cfRule type="cellIs" dxfId="1355" priority="8" operator="greaterThan">
      <formula>0</formula>
    </cfRule>
  </conditionalFormatting>
  <conditionalFormatting sqref="D17:S17">
    <cfRule type="cellIs" dxfId="1354" priority="7" operator="greaterThan">
      <formula>0</formula>
    </cfRule>
  </conditionalFormatting>
  <conditionalFormatting sqref="D19:S19">
    <cfRule type="cellIs" dxfId="1353" priority="6" operator="greaterThan">
      <formula>0</formula>
    </cfRule>
  </conditionalFormatting>
  <conditionalFormatting sqref="D21:S21">
    <cfRule type="cellIs" dxfId="1352" priority="5" operator="greaterThan">
      <formula>0</formula>
    </cfRule>
  </conditionalFormatting>
  <conditionalFormatting sqref="D23:S23">
    <cfRule type="cellIs" dxfId="1351" priority="4" operator="greaterThan">
      <formula>0</formula>
    </cfRule>
  </conditionalFormatting>
  <conditionalFormatting sqref="D25:S25">
    <cfRule type="cellIs" dxfId="1350" priority="3" operator="greaterThan">
      <formula>0</formula>
    </cfRule>
  </conditionalFormatting>
  <conditionalFormatting sqref="D27:S27">
    <cfRule type="cellIs" dxfId="1349" priority="2" operator="greaterThan">
      <formula>0</formula>
    </cfRule>
  </conditionalFormatting>
  <conditionalFormatting sqref="D5:L5">
    <cfRule type="cellIs" dxfId="134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2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2" ht="18.75" x14ac:dyDescent="0.25">
      <c r="A3" s="105" t="s">
        <v>63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2" x14ac:dyDescent="0.25">
      <c r="A4" s="109" t="s">
        <v>1</v>
      </c>
      <c r="B4" s="109"/>
      <c r="C4" s="1"/>
      <c r="D4" s="2">
        <f>'9'!D29</f>
        <v>528318</v>
      </c>
      <c r="E4" s="2">
        <f>'9'!E29</f>
        <v>4455</v>
      </c>
      <c r="F4" s="2">
        <f>'9'!F29</f>
        <v>11580</v>
      </c>
      <c r="G4" s="2">
        <f>'9'!G29</f>
        <v>1190</v>
      </c>
      <c r="H4" s="2">
        <f>'9'!H29</f>
        <v>18845</v>
      </c>
      <c r="I4" s="2">
        <f>'9'!I29</f>
        <v>1150</v>
      </c>
      <c r="J4" s="2">
        <f>'9'!J29</f>
        <v>414</v>
      </c>
      <c r="K4" s="2">
        <f>'9'!K29</f>
        <v>449</v>
      </c>
      <c r="L4" s="2">
        <f>'9'!L29</f>
        <v>0</v>
      </c>
      <c r="M4" s="3"/>
      <c r="N4" s="110"/>
      <c r="O4" s="110"/>
      <c r="P4" s="110"/>
      <c r="Q4" s="110"/>
      <c r="R4" s="110"/>
      <c r="S4" s="110"/>
      <c r="T4" s="110"/>
      <c r="U4" s="110"/>
      <c r="V4" s="110"/>
    </row>
    <row r="5" spans="1:22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  <c r="U5" s="110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3" t="s">
        <v>15</v>
      </c>
      <c r="N6" s="62" t="s">
        <v>16</v>
      </c>
      <c r="O6" s="17" t="s">
        <v>17</v>
      </c>
      <c r="P6" s="62" t="s">
        <v>18</v>
      </c>
      <c r="Q6" s="62" t="s">
        <v>19</v>
      </c>
      <c r="R6" s="62" t="s">
        <v>20</v>
      </c>
      <c r="S6" s="17" t="s">
        <v>21</v>
      </c>
      <c r="T6" s="18" t="s">
        <v>22</v>
      </c>
      <c r="U6" s="18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29350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29350</v>
      </c>
      <c r="N7" s="24">
        <f>D7+E7*20+F7*10+G7*9+H7*9+I7*191+J7*191+K7*182+L7*100</f>
        <v>29350</v>
      </c>
      <c r="O7" s="25">
        <f>M7*2.75%</f>
        <v>807.125</v>
      </c>
      <c r="P7" s="26">
        <v>-5000</v>
      </c>
      <c r="Q7" s="26">
        <v>13</v>
      </c>
      <c r="R7" s="24">
        <f>M7-(M7*2.75%)+I7*191+J7*191+K7*182+L7*100-Q7</f>
        <v>28529.875</v>
      </c>
      <c r="S7" s="25">
        <f>M7*0.95%</f>
        <v>278.82499999999999</v>
      </c>
      <c r="T7" s="27">
        <f>S7-Q7</f>
        <v>265.82499999999999</v>
      </c>
      <c r="U7" s="66">
        <v>153</v>
      </c>
      <c r="V7" s="67">
        <f>R7-U7</f>
        <v>28376.875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21339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21339</v>
      </c>
      <c r="N8" s="24">
        <f t="shared" ref="N8:N27" si="1">D8+E8*20+F8*10+G8*9+H8*9+I8*191+J8*191+K8*182+L8*100</f>
        <v>21339</v>
      </c>
      <c r="O8" s="25">
        <f t="shared" ref="O8:O27" si="2">M8*2.75%</f>
        <v>586.82249999999999</v>
      </c>
      <c r="P8" s="26"/>
      <c r="Q8" s="26">
        <v>150</v>
      </c>
      <c r="R8" s="24">
        <f t="shared" ref="R8:R27" si="3">M8-(M8*2.75%)+I8*191+J8*191+K8*182+L8*100-Q8</f>
        <v>20602.177500000002</v>
      </c>
      <c r="S8" s="25">
        <f t="shared" ref="S8:S27" si="4">M8*0.95%</f>
        <v>202.72049999999999</v>
      </c>
      <c r="T8" s="27">
        <f t="shared" ref="T8:T27" si="5">S8-Q8</f>
        <v>52.720499999999987</v>
      </c>
      <c r="U8" s="66">
        <v>144</v>
      </c>
      <c r="V8" s="67">
        <f t="shared" ref="V8:V27" si="6">R8-U8</f>
        <v>20458.177500000002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51698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51698</v>
      </c>
      <c r="N9" s="24">
        <f t="shared" si="1"/>
        <v>51889</v>
      </c>
      <c r="O9" s="25">
        <f t="shared" si="2"/>
        <v>1421.6949999999999</v>
      </c>
      <c r="P9" s="26">
        <v>-20700</v>
      </c>
      <c r="Q9" s="26">
        <v>194</v>
      </c>
      <c r="R9" s="24">
        <f t="shared" si="3"/>
        <v>50273.305</v>
      </c>
      <c r="S9" s="25">
        <f t="shared" si="4"/>
        <v>491.13099999999997</v>
      </c>
      <c r="T9" s="27">
        <f t="shared" si="5"/>
        <v>297.13099999999997</v>
      </c>
      <c r="U9" s="66">
        <v>297</v>
      </c>
      <c r="V9" s="67">
        <f t="shared" si="6"/>
        <v>49976.305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14790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14790</v>
      </c>
      <c r="N10" s="24">
        <f t="shared" si="1"/>
        <v>14790</v>
      </c>
      <c r="O10" s="25">
        <f t="shared" si="2"/>
        <v>406.72500000000002</v>
      </c>
      <c r="P10" s="26">
        <v>-2000</v>
      </c>
      <c r="Q10" s="26">
        <v>25</v>
      </c>
      <c r="R10" s="24">
        <f t="shared" si="3"/>
        <v>14358.275</v>
      </c>
      <c r="S10" s="25">
        <f t="shared" si="4"/>
        <v>140.505</v>
      </c>
      <c r="T10" s="27">
        <f t="shared" si="5"/>
        <v>115.505</v>
      </c>
      <c r="U10" s="66">
        <v>72</v>
      </c>
      <c r="V10" s="67">
        <f t="shared" si="6"/>
        <v>14286.275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38085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38085</v>
      </c>
      <c r="N11" s="24">
        <f t="shared" si="1"/>
        <v>38085</v>
      </c>
      <c r="O11" s="25">
        <f t="shared" si="2"/>
        <v>1047.3375000000001</v>
      </c>
      <c r="P11" s="26"/>
      <c r="Q11" s="26">
        <v>42</v>
      </c>
      <c r="R11" s="24">
        <f t="shared" si="3"/>
        <v>36995.662499999999</v>
      </c>
      <c r="S11" s="25">
        <f t="shared" si="4"/>
        <v>361.8075</v>
      </c>
      <c r="T11" s="27">
        <f t="shared" si="5"/>
        <v>319.8075</v>
      </c>
      <c r="U11" s="66">
        <v>315</v>
      </c>
      <c r="V11" s="67">
        <f t="shared" si="6"/>
        <v>36680.662499999999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13261</v>
      </c>
      <c r="N12" s="24">
        <f t="shared" si="1"/>
        <v>13261</v>
      </c>
      <c r="O12" s="25">
        <f t="shared" si="2"/>
        <v>364.67750000000001</v>
      </c>
      <c r="P12" s="26"/>
      <c r="Q12" s="26">
        <v>39</v>
      </c>
      <c r="R12" s="24">
        <f t="shared" si="3"/>
        <v>12857.3225</v>
      </c>
      <c r="S12" s="25">
        <f t="shared" si="4"/>
        <v>125.9795</v>
      </c>
      <c r="T12" s="27">
        <f t="shared" si="5"/>
        <v>86.979500000000002</v>
      </c>
      <c r="U12" s="66">
        <v>81</v>
      </c>
      <c r="V12" s="67">
        <f t="shared" si="6"/>
        <v>12776.3225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20455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20455</v>
      </c>
      <c r="N13" s="24">
        <f t="shared" si="1"/>
        <v>20455</v>
      </c>
      <c r="O13" s="25">
        <f t="shared" si="2"/>
        <v>562.51250000000005</v>
      </c>
      <c r="P13" s="26">
        <v>-3000</v>
      </c>
      <c r="Q13" s="26">
        <v>1</v>
      </c>
      <c r="R13" s="24">
        <f t="shared" si="3"/>
        <v>19891.487499999999</v>
      </c>
      <c r="S13" s="25">
        <f t="shared" si="4"/>
        <v>194.32249999999999</v>
      </c>
      <c r="T13" s="27">
        <f t="shared" si="5"/>
        <v>193.32249999999999</v>
      </c>
      <c r="U13" s="66">
        <v>126</v>
      </c>
      <c r="V13" s="67">
        <f t="shared" si="6"/>
        <v>19765.487499999999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55365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56265</v>
      </c>
      <c r="N14" s="24">
        <f t="shared" si="1"/>
        <v>56265</v>
      </c>
      <c r="O14" s="25">
        <f t="shared" si="2"/>
        <v>1547.2874999999999</v>
      </c>
      <c r="P14" s="26"/>
      <c r="Q14" s="26">
        <v>223</v>
      </c>
      <c r="R14" s="24">
        <f t="shared" si="3"/>
        <v>54494.712500000001</v>
      </c>
      <c r="S14" s="25">
        <f t="shared" si="4"/>
        <v>534.51750000000004</v>
      </c>
      <c r="T14" s="27">
        <f t="shared" si="5"/>
        <v>311.51750000000004</v>
      </c>
      <c r="U14" s="66">
        <v>324</v>
      </c>
      <c r="V14" s="67">
        <f t="shared" si="6"/>
        <v>54170.712500000001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29307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29307</v>
      </c>
      <c r="N15" s="24">
        <f t="shared" si="1"/>
        <v>29307</v>
      </c>
      <c r="O15" s="25">
        <f t="shared" si="2"/>
        <v>805.9425</v>
      </c>
      <c r="P15" s="26">
        <v>24020</v>
      </c>
      <c r="Q15" s="26">
        <v>213</v>
      </c>
      <c r="R15" s="24">
        <f t="shared" si="3"/>
        <v>28288.057499999999</v>
      </c>
      <c r="S15" s="25">
        <f t="shared" si="4"/>
        <v>278.41649999999998</v>
      </c>
      <c r="T15" s="27">
        <f t="shared" si="5"/>
        <v>65.416499999999985</v>
      </c>
      <c r="U15" s="66">
        <v>189</v>
      </c>
      <c r="V15" s="67">
        <f t="shared" si="6"/>
        <v>28099.057499999999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59251</v>
      </c>
      <c r="E16" s="30"/>
      <c r="F16" s="30"/>
      <c r="G16" s="30"/>
      <c r="H16" s="30">
        <v>200</v>
      </c>
      <c r="I16" s="20">
        <v>26</v>
      </c>
      <c r="J16" s="20"/>
      <c r="K16" s="20"/>
      <c r="L16" s="20"/>
      <c r="M16" s="20">
        <f t="shared" si="0"/>
        <v>61051</v>
      </c>
      <c r="N16" s="24">
        <f t="shared" si="1"/>
        <v>66017</v>
      </c>
      <c r="O16" s="25">
        <f t="shared" si="2"/>
        <v>1678.9024999999999</v>
      </c>
      <c r="P16" s="26">
        <v>-29580</v>
      </c>
      <c r="Q16" s="26">
        <v>171</v>
      </c>
      <c r="R16" s="24">
        <f t="shared" si="3"/>
        <v>64167.097500000003</v>
      </c>
      <c r="S16" s="25">
        <f t="shared" si="4"/>
        <v>579.98450000000003</v>
      </c>
      <c r="T16" s="27">
        <f t="shared" si="5"/>
        <v>408.98450000000003</v>
      </c>
      <c r="U16" s="66">
        <v>360</v>
      </c>
      <c r="V16" s="67">
        <f t="shared" si="6"/>
        <v>63807.097500000003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21121</v>
      </c>
      <c r="E17" s="30"/>
      <c r="F17" s="30">
        <v>50</v>
      </c>
      <c r="G17" s="30"/>
      <c r="H17" s="30">
        <v>100</v>
      </c>
      <c r="I17" s="20">
        <v>9</v>
      </c>
      <c r="J17" s="20"/>
      <c r="K17" s="20"/>
      <c r="L17" s="20"/>
      <c r="M17" s="20">
        <f t="shared" si="0"/>
        <v>22521</v>
      </c>
      <c r="N17" s="24">
        <f t="shared" si="1"/>
        <v>24240</v>
      </c>
      <c r="O17" s="25">
        <f t="shared" si="2"/>
        <v>619.32749999999999</v>
      </c>
      <c r="P17" s="26">
        <v>1000</v>
      </c>
      <c r="Q17" s="26">
        <v>98</v>
      </c>
      <c r="R17" s="24">
        <f t="shared" si="3"/>
        <v>23522.672500000001</v>
      </c>
      <c r="S17" s="25">
        <f t="shared" si="4"/>
        <v>213.9495</v>
      </c>
      <c r="T17" s="27">
        <f t="shared" si="5"/>
        <v>115.9495</v>
      </c>
      <c r="U17" s="66">
        <v>162</v>
      </c>
      <c r="V17" s="67">
        <f t="shared" si="6"/>
        <v>23360.672500000001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25075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25075</v>
      </c>
      <c r="N18" s="24">
        <f t="shared" si="1"/>
        <v>25985</v>
      </c>
      <c r="O18" s="25">
        <f t="shared" si="2"/>
        <v>689.5625</v>
      </c>
      <c r="P18" s="26"/>
      <c r="Q18" s="26">
        <v>100</v>
      </c>
      <c r="R18" s="24">
        <f t="shared" si="3"/>
        <v>25195.4375</v>
      </c>
      <c r="S18" s="25">
        <f t="shared" si="4"/>
        <v>238.21250000000001</v>
      </c>
      <c r="T18" s="27">
        <f t="shared" si="5"/>
        <v>138.21250000000001</v>
      </c>
      <c r="U18" s="66">
        <v>135</v>
      </c>
      <c r="V18" s="67">
        <f t="shared" si="6"/>
        <v>25060.4375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32065</v>
      </c>
      <c r="E19" s="30"/>
      <c r="F19" s="30"/>
      <c r="G19" s="30">
        <v>10</v>
      </c>
      <c r="H19" s="30">
        <v>60</v>
      </c>
      <c r="I19" s="20">
        <v>5</v>
      </c>
      <c r="J19" s="20"/>
      <c r="K19" s="20"/>
      <c r="L19" s="20"/>
      <c r="M19" s="20">
        <f t="shared" si="0"/>
        <v>32695</v>
      </c>
      <c r="N19" s="24">
        <f t="shared" si="1"/>
        <v>33650</v>
      </c>
      <c r="O19" s="25">
        <f t="shared" si="2"/>
        <v>899.11249999999995</v>
      </c>
      <c r="P19" s="26"/>
      <c r="Q19" s="26">
        <v>100</v>
      </c>
      <c r="R19" s="24">
        <f t="shared" si="3"/>
        <v>32650.887500000001</v>
      </c>
      <c r="S19" s="25">
        <f t="shared" si="4"/>
        <v>310.60250000000002</v>
      </c>
      <c r="T19" s="27">
        <f t="shared" si="5"/>
        <v>210.60250000000002</v>
      </c>
      <c r="U19" s="66">
        <v>198</v>
      </c>
      <c r="V19" s="67">
        <f t="shared" si="6"/>
        <v>32452.887500000001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18303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18303</v>
      </c>
      <c r="N20" s="24">
        <f t="shared" si="1"/>
        <v>18303</v>
      </c>
      <c r="O20" s="25">
        <f t="shared" si="2"/>
        <v>503.33249999999998</v>
      </c>
      <c r="P20" s="26">
        <v>-2000</v>
      </c>
      <c r="Q20" s="26">
        <v>120</v>
      </c>
      <c r="R20" s="24">
        <f t="shared" si="3"/>
        <v>17679.6675</v>
      </c>
      <c r="S20" s="25">
        <f t="shared" si="4"/>
        <v>173.8785</v>
      </c>
      <c r="T20" s="27">
        <f t="shared" si="5"/>
        <v>53.878500000000003</v>
      </c>
      <c r="U20" s="66">
        <v>108</v>
      </c>
      <c r="V20" s="67">
        <f t="shared" si="6"/>
        <v>17571.6675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16929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16929</v>
      </c>
      <c r="N21" s="24">
        <f t="shared" si="1"/>
        <v>16929</v>
      </c>
      <c r="O21" s="25">
        <f t="shared" si="2"/>
        <v>465.54750000000001</v>
      </c>
      <c r="P21" s="26"/>
      <c r="Q21" s="26">
        <v>20</v>
      </c>
      <c r="R21" s="24">
        <f t="shared" si="3"/>
        <v>16443.452499999999</v>
      </c>
      <c r="S21" s="25">
        <f t="shared" si="4"/>
        <v>160.82550000000001</v>
      </c>
      <c r="T21" s="27">
        <f t="shared" si="5"/>
        <v>140.82550000000001</v>
      </c>
      <c r="U21" s="66">
        <v>90</v>
      </c>
      <c r="V21" s="67">
        <f t="shared" si="6"/>
        <v>16353.452499999999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38973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38973</v>
      </c>
      <c r="N22" s="24">
        <f t="shared" si="1"/>
        <v>40310</v>
      </c>
      <c r="O22" s="25">
        <f t="shared" si="2"/>
        <v>1071.7574999999999</v>
      </c>
      <c r="P22" s="26">
        <v>-2000</v>
      </c>
      <c r="Q22" s="26">
        <v>150</v>
      </c>
      <c r="R22" s="24">
        <f t="shared" si="3"/>
        <v>39088.2425</v>
      </c>
      <c r="S22" s="25">
        <f t="shared" si="4"/>
        <v>370.24349999999998</v>
      </c>
      <c r="T22" s="27">
        <f t="shared" si="5"/>
        <v>220.24349999999998</v>
      </c>
      <c r="U22" s="66">
        <v>220</v>
      </c>
      <c r="V22" s="67">
        <f t="shared" si="6"/>
        <v>38868.2425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19352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19352</v>
      </c>
      <c r="N23" s="24">
        <f t="shared" si="1"/>
        <v>19352</v>
      </c>
      <c r="O23" s="25">
        <f t="shared" si="2"/>
        <v>532.17999999999995</v>
      </c>
      <c r="P23" s="26"/>
      <c r="Q23" s="26">
        <v>140</v>
      </c>
      <c r="R23" s="24">
        <f t="shared" si="3"/>
        <v>18679.82</v>
      </c>
      <c r="S23" s="25">
        <f t="shared" si="4"/>
        <v>183.84399999999999</v>
      </c>
      <c r="T23" s="27">
        <f t="shared" si="5"/>
        <v>43.843999999999994</v>
      </c>
      <c r="U23" s="66">
        <v>126</v>
      </c>
      <c r="V23" s="67">
        <f t="shared" si="6"/>
        <v>18553.82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51200</v>
      </c>
      <c r="E24" s="30"/>
      <c r="F24" s="30">
        <v>50</v>
      </c>
      <c r="G24" s="30"/>
      <c r="H24" s="30">
        <v>250</v>
      </c>
      <c r="I24" s="20"/>
      <c r="J24" s="20"/>
      <c r="K24" s="20"/>
      <c r="L24" s="20"/>
      <c r="M24" s="20">
        <f t="shared" si="0"/>
        <v>53950</v>
      </c>
      <c r="N24" s="24">
        <f t="shared" si="1"/>
        <v>53950</v>
      </c>
      <c r="O24" s="25">
        <f t="shared" si="2"/>
        <v>1483.625</v>
      </c>
      <c r="P24" s="26"/>
      <c r="Q24" s="26">
        <v>151</v>
      </c>
      <c r="R24" s="24">
        <f t="shared" si="3"/>
        <v>52315.375</v>
      </c>
      <c r="S24" s="25">
        <f t="shared" si="4"/>
        <v>512.52499999999998</v>
      </c>
      <c r="T24" s="27">
        <f t="shared" si="5"/>
        <v>361.52499999999998</v>
      </c>
      <c r="U24" s="66">
        <v>297</v>
      </c>
      <c r="V24" s="67">
        <f t="shared" si="6"/>
        <v>52018.375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17300</v>
      </c>
      <c r="E25" s="30"/>
      <c r="F25" s="30"/>
      <c r="G25" s="30">
        <v>90</v>
      </c>
      <c r="H25" s="30"/>
      <c r="I25" s="20">
        <v>2</v>
      </c>
      <c r="J25" s="20"/>
      <c r="K25" s="20"/>
      <c r="L25" s="20"/>
      <c r="M25" s="20">
        <f t="shared" si="0"/>
        <v>18110</v>
      </c>
      <c r="N25" s="24">
        <f t="shared" si="1"/>
        <v>18492</v>
      </c>
      <c r="O25" s="25">
        <f t="shared" si="2"/>
        <v>498.02499999999998</v>
      </c>
      <c r="P25" s="26"/>
      <c r="Q25" s="26">
        <v>90</v>
      </c>
      <c r="R25" s="24">
        <f t="shared" si="3"/>
        <v>17903.974999999999</v>
      </c>
      <c r="S25" s="25">
        <f t="shared" si="4"/>
        <v>172.04499999999999</v>
      </c>
      <c r="T25" s="27">
        <f t="shared" si="5"/>
        <v>82.044999999999987</v>
      </c>
      <c r="U25" s="66">
        <v>99</v>
      </c>
      <c r="V25" s="67">
        <f t="shared" si="6"/>
        <v>17804.974999999999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19007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19007</v>
      </c>
      <c r="N26" s="24">
        <f t="shared" si="1"/>
        <v>19007</v>
      </c>
      <c r="O26" s="25">
        <f t="shared" si="2"/>
        <v>522.6925</v>
      </c>
      <c r="P26" s="26"/>
      <c r="Q26" s="26"/>
      <c r="R26" s="24">
        <f t="shared" si="3"/>
        <v>18484.307499999999</v>
      </c>
      <c r="S26" s="25">
        <f t="shared" si="4"/>
        <v>180.56649999999999</v>
      </c>
      <c r="T26" s="27">
        <f t="shared" si="5"/>
        <v>180.56649999999999</v>
      </c>
      <c r="U26" s="66"/>
      <c r="V26" s="67">
        <f t="shared" si="6"/>
        <v>18484.307499999999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18111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18111</v>
      </c>
      <c r="N27" s="24">
        <f t="shared" si="1"/>
        <v>18111</v>
      </c>
      <c r="O27" s="25">
        <f t="shared" si="2"/>
        <v>498.05250000000001</v>
      </c>
      <c r="P27" s="26"/>
      <c r="Q27" s="26">
        <v>500</v>
      </c>
      <c r="R27" s="24">
        <f t="shared" si="3"/>
        <v>17112.947499999998</v>
      </c>
      <c r="S27" s="25">
        <f t="shared" si="4"/>
        <v>172.05449999999999</v>
      </c>
      <c r="T27" s="27">
        <f t="shared" si="5"/>
        <v>-327.94550000000004</v>
      </c>
      <c r="U27" s="66">
        <v>90</v>
      </c>
      <c r="V27" s="67">
        <f t="shared" si="6"/>
        <v>17022.947499999998</v>
      </c>
    </row>
    <row r="28" spans="1:22" ht="16.5" thickBot="1" x14ac:dyDescent="0.3">
      <c r="A28" s="95" t="s">
        <v>38</v>
      </c>
      <c r="B28" s="96"/>
      <c r="C28" s="97"/>
      <c r="D28" s="44">
        <f t="shared" ref="D28:E28" si="7">SUM(D7:D27)</f>
        <v>610337</v>
      </c>
      <c r="E28" s="45">
        <f t="shared" si="7"/>
        <v>0</v>
      </c>
      <c r="F28" s="45">
        <f t="shared" ref="F28:V28" si="8">SUM(F7:F27)</f>
        <v>100</v>
      </c>
      <c r="G28" s="45">
        <f t="shared" si="8"/>
        <v>100</v>
      </c>
      <c r="H28" s="45">
        <f t="shared" si="8"/>
        <v>710</v>
      </c>
      <c r="I28" s="45">
        <f t="shared" si="8"/>
        <v>50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4">
        <f t="shared" si="8"/>
        <v>618627</v>
      </c>
      <c r="N28" s="64">
        <f t="shared" si="8"/>
        <v>629087</v>
      </c>
      <c r="O28" s="65">
        <f t="shared" si="8"/>
        <v>17012.2425</v>
      </c>
      <c r="P28" s="64">
        <f t="shared" si="8"/>
        <v>-39260</v>
      </c>
      <c r="Q28" s="64">
        <f t="shared" si="8"/>
        <v>2540</v>
      </c>
      <c r="R28" s="64">
        <f t="shared" si="8"/>
        <v>609534.75750000007</v>
      </c>
      <c r="S28" s="64">
        <f t="shared" si="8"/>
        <v>5876.9564999999993</v>
      </c>
      <c r="T28" s="64">
        <f t="shared" si="8"/>
        <v>3336.9565000000002</v>
      </c>
      <c r="U28" s="64">
        <f t="shared" si="8"/>
        <v>3586</v>
      </c>
      <c r="V28" s="64">
        <f t="shared" si="8"/>
        <v>605948.75750000007</v>
      </c>
    </row>
    <row r="29" spans="1:22" ht="15.75" thickBot="1" x14ac:dyDescent="0.3">
      <c r="A29" s="98" t="s">
        <v>39</v>
      </c>
      <c r="B29" s="99"/>
      <c r="C29" s="100"/>
      <c r="D29" s="48">
        <f>D4+D5-D28</f>
        <v>229669</v>
      </c>
      <c r="E29" s="48">
        <f t="shared" ref="E29:L29" si="9">E4+E5-E28</f>
        <v>4455</v>
      </c>
      <c r="F29" s="48">
        <f t="shared" si="9"/>
        <v>11480</v>
      </c>
      <c r="G29" s="48">
        <f t="shared" si="9"/>
        <v>1090</v>
      </c>
      <c r="H29" s="48">
        <f t="shared" si="9"/>
        <v>18135</v>
      </c>
      <c r="I29" s="48">
        <f t="shared" si="9"/>
        <v>1100</v>
      </c>
      <c r="J29" s="48">
        <f t="shared" si="9"/>
        <v>414</v>
      </c>
      <c r="K29" s="48">
        <f t="shared" si="9"/>
        <v>444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3" priority="63" operator="equal">
      <formula>212030016606640</formula>
    </cfRule>
  </conditionalFormatting>
  <conditionalFormatting sqref="D29 E4:E6 E28:K29">
    <cfRule type="cellIs" dxfId="1002" priority="61" operator="equal">
      <formula>$E$4</formula>
    </cfRule>
    <cfRule type="cellIs" dxfId="1001" priority="62" operator="equal">
      <formula>2120</formula>
    </cfRule>
  </conditionalFormatting>
  <conditionalFormatting sqref="D29:E29 F4:F6 F28:F29">
    <cfRule type="cellIs" dxfId="1000" priority="59" operator="equal">
      <formula>$F$4</formula>
    </cfRule>
    <cfRule type="cellIs" dxfId="999" priority="60" operator="equal">
      <formula>300</formula>
    </cfRule>
  </conditionalFormatting>
  <conditionalFormatting sqref="G4:G6 G28:G29">
    <cfRule type="cellIs" dxfId="998" priority="57" operator="equal">
      <formula>$G$4</formula>
    </cfRule>
    <cfRule type="cellIs" dxfId="997" priority="58" operator="equal">
      <formula>1660</formula>
    </cfRule>
  </conditionalFormatting>
  <conditionalFormatting sqref="H4:H6 H28:H29">
    <cfRule type="cellIs" dxfId="996" priority="55" operator="equal">
      <formula>$H$4</formula>
    </cfRule>
    <cfRule type="cellIs" dxfId="995" priority="56" operator="equal">
      <formula>6640</formula>
    </cfRule>
  </conditionalFormatting>
  <conditionalFormatting sqref="T6:T28 U28:V28">
    <cfRule type="cellIs" dxfId="994" priority="54" operator="lessThan">
      <formula>0</formula>
    </cfRule>
  </conditionalFormatting>
  <conditionalFormatting sqref="T7:T27">
    <cfRule type="cellIs" dxfId="993" priority="51" operator="lessThan">
      <formula>0</formula>
    </cfRule>
    <cfRule type="cellIs" dxfId="992" priority="52" operator="lessThan">
      <formula>0</formula>
    </cfRule>
    <cfRule type="cellIs" dxfId="991" priority="53" operator="lessThan">
      <formula>0</formula>
    </cfRule>
  </conditionalFormatting>
  <conditionalFormatting sqref="E4:E6 E28:K28">
    <cfRule type="cellIs" dxfId="990" priority="50" operator="equal">
      <formula>$E$4</formula>
    </cfRule>
  </conditionalFormatting>
  <conditionalFormatting sqref="D28:D29 D6 D4:M4">
    <cfRule type="cellIs" dxfId="989" priority="49" operator="equal">
      <formula>$D$4</formula>
    </cfRule>
  </conditionalFormatting>
  <conditionalFormatting sqref="I4:I6 I28:I29">
    <cfRule type="cellIs" dxfId="988" priority="48" operator="equal">
      <formula>$I$4</formula>
    </cfRule>
  </conditionalFormatting>
  <conditionalFormatting sqref="J4:J6 J28:J29">
    <cfRule type="cellIs" dxfId="987" priority="47" operator="equal">
      <formula>$J$4</formula>
    </cfRule>
  </conditionalFormatting>
  <conditionalFormatting sqref="K4:K6 K28:K29">
    <cfRule type="cellIs" dxfId="986" priority="46" operator="equal">
      <formula>$K$4</formula>
    </cfRule>
  </conditionalFormatting>
  <conditionalFormatting sqref="M4:M6">
    <cfRule type="cellIs" dxfId="985" priority="45" operator="equal">
      <formula>$L$4</formula>
    </cfRule>
  </conditionalFormatting>
  <conditionalFormatting sqref="T7:T28 U28:V28">
    <cfRule type="cellIs" dxfId="984" priority="42" operator="lessThan">
      <formula>0</formula>
    </cfRule>
    <cfRule type="cellIs" dxfId="983" priority="43" operator="lessThan">
      <formula>0</formula>
    </cfRule>
    <cfRule type="cellIs" dxfId="982" priority="44" operator="lessThan">
      <formula>0</formula>
    </cfRule>
  </conditionalFormatting>
  <conditionalFormatting sqref="D5:K5">
    <cfRule type="cellIs" dxfId="981" priority="41" operator="greaterThan">
      <formula>0</formula>
    </cfRule>
  </conditionalFormatting>
  <conditionalFormatting sqref="T6:T28 U28:V28">
    <cfRule type="cellIs" dxfId="980" priority="40" operator="lessThan">
      <formula>0</formula>
    </cfRule>
  </conditionalFormatting>
  <conditionalFormatting sqref="T7:T27">
    <cfRule type="cellIs" dxfId="979" priority="37" operator="lessThan">
      <formula>0</formula>
    </cfRule>
    <cfRule type="cellIs" dxfId="978" priority="38" operator="lessThan">
      <formula>0</formula>
    </cfRule>
    <cfRule type="cellIs" dxfId="977" priority="39" operator="lessThan">
      <formula>0</formula>
    </cfRule>
  </conditionalFormatting>
  <conditionalFormatting sqref="T7:T28 U28:V28">
    <cfRule type="cellIs" dxfId="976" priority="34" operator="lessThan">
      <formula>0</formula>
    </cfRule>
    <cfRule type="cellIs" dxfId="975" priority="35" operator="lessThan">
      <formula>0</formula>
    </cfRule>
    <cfRule type="cellIs" dxfId="974" priority="36" operator="lessThan">
      <formula>0</formula>
    </cfRule>
  </conditionalFormatting>
  <conditionalFormatting sqref="D5:K5">
    <cfRule type="cellIs" dxfId="973" priority="33" operator="greaterThan">
      <formula>0</formula>
    </cfRule>
  </conditionalFormatting>
  <conditionalFormatting sqref="L4 L6 L28:L29">
    <cfRule type="cellIs" dxfId="972" priority="32" operator="equal">
      <formula>$L$4</formula>
    </cfRule>
  </conditionalFormatting>
  <conditionalFormatting sqref="D7:S7">
    <cfRule type="cellIs" dxfId="971" priority="31" operator="greaterThan">
      <formula>0</formula>
    </cfRule>
  </conditionalFormatting>
  <conditionalFormatting sqref="D9:S9">
    <cfRule type="cellIs" dxfId="970" priority="30" operator="greaterThan">
      <formula>0</formula>
    </cfRule>
  </conditionalFormatting>
  <conditionalFormatting sqref="D11:S11">
    <cfRule type="cellIs" dxfId="969" priority="29" operator="greaterThan">
      <formula>0</formula>
    </cfRule>
  </conditionalFormatting>
  <conditionalFormatting sqref="D13:S13">
    <cfRule type="cellIs" dxfId="968" priority="28" operator="greaterThan">
      <formula>0</formula>
    </cfRule>
  </conditionalFormatting>
  <conditionalFormatting sqref="D15:S15">
    <cfRule type="cellIs" dxfId="967" priority="27" operator="greaterThan">
      <formula>0</formula>
    </cfRule>
  </conditionalFormatting>
  <conditionalFormatting sqref="D17:S17">
    <cfRule type="cellIs" dxfId="966" priority="26" operator="greaterThan">
      <formula>0</formula>
    </cfRule>
  </conditionalFormatting>
  <conditionalFormatting sqref="D19:S19">
    <cfRule type="cellIs" dxfId="965" priority="25" operator="greaterThan">
      <formula>0</formula>
    </cfRule>
  </conditionalFormatting>
  <conditionalFormatting sqref="D21:S21">
    <cfRule type="cellIs" dxfId="964" priority="24" operator="greaterThan">
      <formula>0</formula>
    </cfRule>
  </conditionalFormatting>
  <conditionalFormatting sqref="D23:S23">
    <cfRule type="cellIs" dxfId="963" priority="23" operator="greaterThan">
      <formula>0</formula>
    </cfRule>
  </conditionalFormatting>
  <conditionalFormatting sqref="D25:S25">
    <cfRule type="cellIs" dxfId="962" priority="22" operator="greaterThan">
      <formula>0</formula>
    </cfRule>
  </conditionalFormatting>
  <conditionalFormatting sqref="D27:S27">
    <cfRule type="cellIs" dxfId="961" priority="21" operator="greaterThan">
      <formula>0</formula>
    </cfRule>
  </conditionalFormatting>
  <conditionalFormatting sqref="U6">
    <cfRule type="cellIs" dxfId="960" priority="20" operator="lessThan">
      <formula>0</formula>
    </cfRule>
  </conditionalFormatting>
  <conditionalFormatting sqref="U6">
    <cfRule type="cellIs" dxfId="959" priority="19" operator="lessThan">
      <formula>0</formula>
    </cfRule>
  </conditionalFormatting>
  <conditionalFormatting sqref="V6">
    <cfRule type="cellIs" dxfId="958" priority="18" operator="lessThan">
      <formula>0</formula>
    </cfRule>
  </conditionalFormatting>
  <conditionalFormatting sqref="V6">
    <cfRule type="cellIs" dxfId="957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67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'10'!D29</f>
        <v>229669</v>
      </c>
      <c r="E4" s="2">
        <f>'10'!E29</f>
        <v>4455</v>
      </c>
      <c r="F4" s="2">
        <f>'10'!F29</f>
        <v>11480</v>
      </c>
      <c r="G4" s="2">
        <f>'10'!G29</f>
        <v>1090</v>
      </c>
      <c r="H4" s="2">
        <f>'10'!H29</f>
        <v>18135</v>
      </c>
      <c r="I4" s="2">
        <f>'10'!I29</f>
        <v>1100</v>
      </c>
      <c r="J4" s="2">
        <f>'10'!J29</f>
        <v>414</v>
      </c>
      <c r="K4" s="2">
        <f>'10'!K29</f>
        <v>444</v>
      </c>
      <c r="L4" s="2">
        <f>'10'!L29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15500</v>
      </c>
      <c r="E7" s="22"/>
      <c r="F7" s="22"/>
      <c r="G7" s="22"/>
      <c r="H7" s="22"/>
      <c r="I7" s="23">
        <v>10</v>
      </c>
      <c r="J7" s="23"/>
      <c r="K7" s="23">
        <v>10</v>
      </c>
      <c r="L7" s="23"/>
      <c r="M7" s="20">
        <f>D7+E7*20+F7*10+G7*9+H7*9</f>
        <v>15500</v>
      </c>
      <c r="N7" s="24">
        <f>D7+E7*20+F7*10+G7*9+H7*9+I7*191+J7*191+K7*182+L7*100</f>
        <v>19230</v>
      </c>
      <c r="O7" s="25">
        <f>M7*2.75%</f>
        <v>426.25</v>
      </c>
      <c r="P7" s="26">
        <v>3626</v>
      </c>
      <c r="Q7" s="26">
        <v>104</v>
      </c>
      <c r="R7" s="24">
        <f>M7-(M7*2.75%)+I7*191+J7*191+K7*182+L7*100-Q7</f>
        <v>18699.75</v>
      </c>
      <c r="S7" s="25">
        <f>M7*0.95%</f>
        <v>147.25</v>
      </c>
      <c r="T7" s="27">
        <f>S7-Q7</f>
        <v>43.25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7157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7157</v>
      </c>
      <c r="N8" s="24">
        <f t="shared" ref="N8:N27" si="1">D8+E8*20+F8*10+G8*9+H8*9+I8*191+J8*191+K8*182+L8*100</f>
        <v>7157</v>
      </c>
      <c r="O8" s="25">
        <f t="shared" ref="O8:O27" si="2">M8*2.75%</f>
        <v>196.8175</v>
      </c>
      <c r="P8" s="26">
        <v>-1300</v>
      </c>
      <c r="Q8" s="26">
        <v>80</v>
      </c>
      <c r="R8" s="24">
        <f t="shared" ref="R8:R27" si="3">M8-(M8*2.75%)+I8*191+J8*191+K8*182+L8*100-Q8</f>
        <v>6880.1824999999999</v>
      </c>
      <c r="S8" s="25">
        <f t="shared" ref="S8:S27" si="4">M8*0.95%</f>
        <v>67.991500000000002</v>
      </c>
      <c r="T8" s="27">
        <f t="shared" ref="T8:T27" si="5">S8-Q8</f>
        <v>-12.008499999999998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11809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11809</v>
      </c>
      <c r="N9" s="24">
        <f t="shared" si="1"/>
        <v>11809</v>
      </c>
      <c r="O9" s="25">
        <f t="shared" si="2"/>
        <v>324.7475</v>
      </c>
      <c r="P9" s="26">
        <v>7500</v>
      </c>
      <c r="Q9" s="26">
        <v>144</v>
      </c>
      <c r="R9" s="24">
        <f t="shared" si="3"/>
        <v>11340.252500000001</v>
      </c>
      <c r="S9" s="25">
        <f t="shared" si="4"/>
        <v>112.18549999999999</v>
      </c>
      <c r="T9" s="27">
        <f t="shared" si="5"/>
        <v>-31.81450000000001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3581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3581</v>
      </c>
      <c r="N10" s="24">
        <f t="shared" si="1"/>
        <v>3581</v>
      </c>
      <c r="O10" s="25">
        <f t="shared" si="2"/>
        <v>98.477500000000006</v>
      </c>
      <c r="P10" s="26">
        <v>2000</v>
      </c>
      <c r="Q10" s="26">
        <v>22</v>
      </c>
      <c r="R10" s="24">
        <f t="shared" si="3"/>
        <v>3460.5225</v>
      </c>
      <c r="S10" s="25">
        <f t="shared" si="4"/>
        <v>34.019500000000001</v>
      </c>
      <c r="T10" s="27">
        <f t="shared" si="5"/>
        <v>12.019500000000001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3917</v>
      </c>
      <c r="E11" s="30">
        <v>50</v>
      </c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5867</v>
      </c>
      <c r="N11" s="24">
        <f t="shared" si="1"/>
        <v>5867</v>
      </c>
      <c r="O11" s="25">
        <f t="shared" si="2"/>
        <v>161.3425</v>
      </c>
      <c r="P11" s="26"/>
      <c r="Q11" s="26">
        <v>40</v>
      </c>
      <c r="R11" s="24">
        <f t="shared" si="3"/>
        <v>5665.6575000000003</v>
      </c>
      <c r="S11" s="25">
        <f t="shared" si="4"/>
        <v>55.736499999999999</v>
      </c>
      <c r="T11" s="27">
        <f t="shared" si="5"/>
        <v>15.736499999999999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3507</v>
      </c>
      <c r="N12" s="24">
        <f t="shared" si="1"/>
        <v>3507</v>
      </c>
      <c r="O12" s="25">
        <f t="shared" si="2"/>
        <v>96.442499999999995</v>
      </c>
      <c r="P12" s="26"/>
      <c r="Q12" s="26">
        <v>30</v>
      </c>
      <c r="R12" s="24">
        <f t="shared" si="3"/>
        <v>3380.5574999999999</v>
      </c>
      <c r="S12" s="25">
        <f t="shared" si="4"/>
        <v>33.316499999999998</v>
      </c>
      <c r="T12" s="27">
        <f t="shared" si="5"/>
        <v>3.3164999999999978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3337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6037</v>
      </c>
      <c r="N13" s="24">
        <f t="shared" si="1"/>
        <v>6037</v>
      </c>
      <c r="O13" s="25">
        <f t="shared" si="2"/>
        <v>166.01750000000001</v>
      </c>
      <c r="P13" s="26">
        <v>1500</v>
      </c>
      <c r="Q13" s="26"/>
      <c r="R13" s="24">
        <f t="shared" si="3"/>
        <v>5870.9825000000001</v>
      </c>
      <c r="S13" s="25">
        <f t="shared" si="4"/>
        <v>57.351500000000001</v>
      </c>
      <c r="T13" s="27">
        <f t="shared" si="5"/>
        <v>57.351500000000001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6114</v>
      </c>
      <c r="E14" s="30"/>
      <c r="F14" s="30"/>
      <c r="G14" s="30">
        <v>100</v>
      </c>
      <c r="H14" s="30">
        <v>100</v>
      </c>
      <c r="I14" s="20"/>
      <c r="J14" s="20"/>
      <c r="K14" s="20">
        <v>5</v>
      </c>
      <c r="L14" s="20"/>
      <c r="M14" s="20">
        <f t="shared" si="0"/>
        <v>7914</v>
      </c>
      <c r="N14" s="24">
        <f t="shared" si="1"/>
        <v>8824</v>
      </c>
      <c r="O14" s="25">
        <f t="shared" si="2"/>
        <v>217.63499999999999</v>
      </c>
      <c r="P14" s="26"/>
      <c r="Q14" s="26">
        <v>116</v>
      </c>
      <c r="R14" s="24">
        <f t="shared" si="3"/>
        <v>8490.3649999999998</v>
      </c>
      <c r="S14" s="25">
        <f t="shared" si="4"/>
        <v>75.182999999999993</v>
      </c>
      <c r="T14" s="27">
        <f t="shared" si="5"/>
        <v>-40.817000000000007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14200</v>
      </c>
      <c r="E15" s="30">
        <v>40</v>
      </c>
      <c r="F15" s="30">
        <v>30</v>
      </c>
      <c r="G15" s="30"/>
      <c r="H15" s="30"/>
      <c r="I15" s="20">
        <v>2</v>
      </c>
      <c r="J15" s="20">
        <v>3</v>
      </c>
      <c r="K15" s="20"/>
      <c r="L15" s="20"/>
      <c r="M15" s="20">
        <f t="shared" si="0"/>
        <v>15300</v>
      </c>
      <c r="N15" s="24">
        <f t="shared" si="1"/>
        <v>16255</v>
      </c>
      <c r="O15" s="25">
        <f t="shared" si="2"/>
        <v>420.75</v>
      </c>
      <c r="P15" s="26"/>
      <c r="Q15" s="26">
        <v>160</v>
      </c>
      <c r="R15" s="24">
        <f t="shared" si="3"/>
        <v>15674.25</v>
      </c>
      <c r="S15" s="25">
        <f t="shared" si="4"/>
        <v>145.35</v>
      </c>
      <c r="T15" s="27">
        <f t="shared" si="5"/>
        <v>-14.650000000000006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8059</v>
      </c>
      <c r="E16" s="30"/>
      <c r="F16" s="30"/>
      <c r="G16" s="30"/>
      <c r="H16" s="30"/>
      <c r="I16" s="20">
        <v>24</v>
      </c>
      <c r="J16" s="20"/>
      <c r="K16" s="20"/>
      <c r="L16" s="20"/>
      <c r="M16" s="20">
        <f t="shared" si="0"/>
        <v>8059</v>
      </c>
      <c r="N16" s="24">
        <f t="shared" si="1"/>
        <v>12643</v>
      </c>
      <c r="O16" s="25">
        <f t="shared" si="2"/>
        <v>221.6225</v>
      </c>
      <c r="P16" s="26">
        <v>15580</v>
      </c>
      <c r="Q16" s="26">
        <v>108</v>
      </c>
      <c r="R16" s="24">
        <f t="shared" si="3"/>
        <v>12313.377499999999</v>
      </c>
      <c r="S16" s="25">
        <f t="shared" si="4"/>
        <v>76.560500000000005</v>
      </c>
      <c r="T16" s="27">
        <f t="shared" si="5"/>
        <v>-31.439499999999995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10000</v>
      </c>
      <c r="E17" s="30">
        <v>50</v>
      </c>
      <c r="F17" s="30"/>
      <c r="G17" s="30"/>
      <c r="H17" s="30"/>
      <c r="I17" s="20">
        <v>5</v>
      </c>
      <c r="J17" s="20"/>
      <c r="K17" s="20">
        <v>5</v>
      </c>
      <c r="L17" s="20"/>
      <c r="M17" s="20">
        <f t="shared" si="0"/>
        <v>11000</v>
      </c>
      <c r="N17" s="24">
        <f t="shared" si="1"/>
        <v>12865</v>
      </c>
      <c r="O17" s="25">
        <f t="shared" si="2"/>
        <v>302.5</v>
      </c>
      <c r="P17" s="26"/>
      <c r="Q17" s="26">
        <v>102</v>
      </c>
      <c r="R17" s="24">
        <f t="shared" si="3"/>
        <v>12460.5</v>
      </c>
      <c r="S17" s="25">
        <f t="shared" si="4"/>
        <v>104.5</v>
      </c>
      <c r="T17" s="27">
        <f t="shared" si="5"/>
        <v>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0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0</v>
      </c>
      <c r="N18" s="24">
        <f t="shared" si="1"/>
        <v>910</v>
      </c>
      <c r="O18" s="25">
        <f t="shared" si="2"/>
        <v>0</v>
      </c>
      <c r="P18" s="26"/>
      <c r="Q18" s="26"/>
      <c r="R18" s="24">
        <f t="shared" si="3"/>
        <v>910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5813</v>
      </c>
      <c r="E19" s="30"/>
      <c r="F19" s="30">
        <v>10</v>
      </c>
      <c r="G19" s="30"/>
      <c r="H19" s="30">
        <v>10</v>
      </c>
      <c r="I19" s="20">
        <v>10</v>
      </c>
      <c r="J19" s="20"/>
      <c r="K19" s="20"/>
      <c r="L19" s="20"/>
      <c r="M19" s="20">
        <f t="shared" si="0"/>
        <v>6003</v>
      </c>
      <c r="N19" s="24">
        <f t="shared" si="1"/>
        <v>7913</v>
      </c>
      <c r="O19" s="25">
        <f t="shared" si="2"/>
        <v>165.08250000000001</v>
      </c>
      <c r="P19" s="26">
        <v>39740</v>
      </c>
      <c r="Q19" s="26">
        <v>90</v>
      </c>
      <c r="R19" s="24">
        <f t="shared" si="3"/>
        <v>7657.9174999999996</v>
      </c>
      <c r="S19" s="25">
        <f t="shared" si="4"/>
        <v>57.028500000000001</v>
      </c>
      <c r="T19" s="27">
        <f t="shared" si="5"/>
        <v>-32.971499999999999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4117</v>
      </c>
      <c r="E20" s="30"/>
      <c r="F20" s="30"/>
      <c r="G20" s="30"/>
      <c r="H20" s="30"/>
      <c r="I20" s="20">
        <v>2</v>
      </c>
      <c r="J20" s="20"/>
      <c r="K20" s="20"/>
      <c r="L20" s="20"/>
      <c r="M20" s="20">
        <f t="shared" si="0"/>
        <v>4117</v>
      </c>
      <c r="N20" s="24">
        <f t="shared" si="1"/>
        <v>4499</v>
      </c>
      <c r="O20" s="25">
        <f t="shared" si="2"/>
        <v>113.2175</v>
      </c>
      <c r="P20" s="26"/>
      <c r="Q20" s="26">
        <v>120</v>
      </c>
      <c r="R20" s="24">
        <f t="shared" si="3"/>
        <v>4265.7824999999993</v>
      </c>
      <c r="S20" s="25">
        <f t="shared" si="4"/>
        <v>39.111499999999999</v>
      </c>
      <c r="T20" s="27">
        <f t="shared" si="5"/>
        <v>-80.888499999999993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4172</v>
      </c>
      <c r="E21" s="30"/>
      <c r="F21" s="30"/>
      <c r="G21" s="30"/>
      <c r="H21" s="30">
        <v>50</v>
      </c>
      <c r="I21" s="20">
        <v>6</v>
      </c>
      <c r="J21" s="20"/>
      <c r="K21" s="20"/>
      <c r="L21" s="20"/>
      <c r="M21" s="20">
        <f t="shared" si="0"/>
        <v>4622</v>
      </c>
      <c r="N21" s="24">
        <f t="shared" si="1"/>
        <v>5768</v>
      </c>
      <c r="O21" s="25">
        <f t="shared" si="2"/>
        <v>127.105</v>
      </c>
      <c r="P21" s="26">
        <v>1600</v>
      </c>
      <c r="Q21" s="26">
        <v>20</v>
      </c>
      <c r="R21" s="24">
        <f t="shared" si="3"/>
        <v>5620.8950000000004</v>
      </c>
      <c r="S21" s="25">
        <f t="shared" si="4"/>
        <v>43.908999999999999</v>
      </c>
      <c r="T21" s="27">
        <f t="shared" si="5"/>
        <v>23.908999999999999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11742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11742</v>
      </c>
      <c r="N22" s="24">
        <f t="shared" si="1"/>
        <v>11742</v>
      </c>
      <c r="O22" s="25">
        <f t="shared" si="2"/>
        <v>322.90500000000003</v>
      </c>
      <c r="P22" s="26"/>
      <c r="Q22" s="26">
        <v>100</v>
      </c>
      <c r="R22" s="24">
        <f t="shared" si="3"/>
        <v>11319.094999999999</v>
      </c>
      <c r="S22" s="25">
        <f t="shared" si="4"/>
        <v>111.54899999999999</v>
      </c>
      <c r="T22" s="27">
        <f t="shared" si="5"/>
        <v>11.548999999999992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4109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4109</v>
      </c>
      <c r="N23" s="24">
        <f t="shared" si="1"/>
        <v>4109</v>
      </c>
      <c r="O23" s="25">
        <f t="shared" si="2"/>
        <v>112.9975</v>
      </c>
      <c r="P23" s="26"/>
      <c r="Q23" s="26">
        <v>30</v>
      </c>
      <c r="R23" s="24">
        <f>M23-(M23*2.75%)+I23*191+J23*191+K23*182+L23*100-Q23</f>
        <v>3966.0025000000001</v>
      </c>
      <c r="S23" s="25">
        <f t="shared" si="4"/>
        <v>39.035499999999999</v>
      </c>
      <c r="T23" s="27">
        <f t="shared" si="5"/>
        <v>9.035499999999999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16000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16000</v>
      </c>
      <c r="N24" s="24">
        <f t="shared" si="1"/>
        <v>16955</v>
      </c>
      <c r="O24" s="25">
        <f t="shared" si="2"/>
        <v>440</v>
      </c>
      <c r="P24" s="26">
        <v>-2000</v>
      </c>
      <c r="Q24" s="26">
        <v>115</v>
      </c>
      <c r="R24" s="24">
        <f t="shared" si="3"/>
        <v>16400</v>
      </c>
      <c r="S24" s="25">
        <f t="shared" si="4"/>
        <v>152</v>
      </c>
      <c r="T24" s="27">
        <f t="shared" si="5"/>
        <v>37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7199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7199</v>
      </c>
      <c r="N25" s="24">
        <f t="shared" si="1"/>
        <v>8109</v>
      </c>
      <c r="O25" s="25">
        <f t="shared" si="2"/>
        <v>197.9725</v>
      </c>
      <c r="P25" s="26">
        <v>16500</v>
      </c>
      <c r="Q25" s="26">
        <v>82</v>
      </c>
      <c r="R25" s="24">
        <f t="shared" si="3"/>
        <v>7829.0275000000001</v>
      </c>
      <c r="S25" s="25">
        <f t="shared" si="4"/>
        <v>68.390500000000003</v>
      </c>
      <c r="T25" s="27">
        <f t="shared" si="5"/>
        <v>-13.609499999999997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7689</v>
      </c>
      <c r="E26" s="29">
        <v>40</v>
      </c>
      <c r="F26" s="30">
        <v>50</v>
      </c>
      <c r="G26" s="30"/>
      <c r="H26" s="30">
        <v>30</v>
      </c>
      <c r="I26" s="20">
        <v>5</v>
      </c>
      <c r="J26" s="20"/>
      <c r="K26" s="20"/>
      <c r="L26" s="20"/>
      <c r="M26" s="20">
        <f t="shared" si="0"/>
        <v>9259</v>
      </c>
      <c r="N26" s="24">
        <f t="shared" si="1"/>
        <v>10214</v>
      </c>
      <c r="O26" s="25">
        <f t="shared" si="2"/>
        <v>254.6225</v>
      </c>
      <c r="P26" s="26">
        <v>4000</v>
      </c>
      <c r="Q26" s="26">
        <v>80</v>
      </c>
      <c r="R26" s="24">
        <f t="shared" si="3"/>
        <v>9879.3775000000005</v>
      </c>
      <c r="S26" s="25">
        <f t="shared" si="4"/>
        <v>87.960499999999996</v>
      </c>
      <c r="T26" s="27">
        <f t="shared" si="5"/>
        <v>7.9604999999999961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15629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15629</v>
      </c>
      <c r="N27" s="40">
        <f t="shared" si="1"/>
        <v>15629</v>
      </c>
      <c r="O27" s="25">
        <f t="shared" si="2"/>
        <v>429.79750000000001</v>
      </c>
      <c r="P27" s="41">
        <v>40500</v>
      </c>
      <c r="Q27" s="41">
        <v>100</v>
      </c>
      <c r="R27" s="24">
        <f t="shared" si="3"/>
        <v>15099.202499999999</v>
      </c>
      <c r="S27" s="42">
        <f t="shared" si="4"/>
        <v>148.47549999999998</v>
      </c>
      <c r="T27" s="43">
        <f t="shared" si="5"/>
        <v>48.475499999999982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163651</v>
      </c>
      <c r="E28" s="45">
        <f t="shared" si="6"/>
        <v>180</v>
      </c>
      <c r="F28" s="45">
        <f t="shared" ref="F28:T28" si="7">SUM(F7:F27)</f>
        <v>140</v>
      </c>
      <c r="G28" s="45">
        <f t="shared" si="7"/>
        <v>100</v>
      </c>
      <c r="H28" s="45">
        <f t="shared" si="7"/>
        <v>540</v>
      </c>
      <c r="I28" s="45">
        <f t="shared" si="7"/>
        <v>69</v>
      </c>
      <c r="J28" s="45">
        <f t="shared" si="7"/>
        <v>3</v>
      </c>
      <c r="K28" s="45">
        <f t="shared" si="7"/>
        <v>30</v>
      </c>
      <c r="L28" s="45">
        <f t="shared" si="7"/>
        <v>0</v>
      </c>
      <c r="M28" s="45">
        <f t="shared" si="7"/>
        <v>174411</v>
      </c>
      <c r="N28" s="45">
        <f t="shared" si="7"/>
        <v>193623</v>
      </c>
      <c r="O28" s="46">
        <f t="shared" si="7"/>
        <v>4796.3024999999998</v>
      </c>
      <c r="P28" s="45">
        <f t="shared" si="7"/>
        <v>129246</v>
      </c>
      <c r="Q28" s="45">
        <f t="shared" si="7"/>
        <v>1643</v>
      </c>
      <c r="R28" s="45">
        <f t="shared" si="7"/>
        <v>187183.69750000001</v>
      </c>
      <c r="S28" s="45">
        <f t="shared" si="7"/>
        <v>1656.9044999999999</v>
      </c>
      <c r="T28" s="47">
        <f t="shared" si="7"/>
        <v>13.904499999999956</v>
      </c>
    </row>
    <row r="29" spans="1:20" ht="15.75" thickBot="1" x14ac:dyDescent="0.3">
      <c r="A29" s="98" t="s">
        <v>39</v>
      </c>
      <c r="B29" s="99"/>
      <c r="C29" s="100"/>
      <c r="D29" s="48">
        <f>D4+D5-D28</f>
        <v>585498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17595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6" priority="43" operator="equal">
      <formula>212030016606640</formula>
    </cfRule>
  </conditionalFormatting>
  <conditionalFormatting sqref="D29 E4:E6 E28:K29">
    <cfRule type="cellIs" dxfId="955" priority="41" operator="equal">
      <formula>$E$4</formula>
    </cfRule>
    <cfRule type="cellIs" dxfId="954" priority="42" operator="equal">
      <formula>2120</formula>
    </cfRule>
  </conditionalFormatting>
  <conditionalFormatting sqref="D29:E29 F4:F6 F28:F29">
    <cfRule type="cellIs" dxfId="953" priority="39" operator="equal">
      <formula>$F$4</formula>
    </cfRule>
    <cfRule type="cellIs" dxfId="952" priority="40" operator="equal">
      <formula>300</formula>
    </cfRule>
  </conditionalFormatting>
  <conditionalFormatting sqref="G4:G6 G28:G29">
    <cfRule type="cellIs" dxfId="951" priority="37" operator="equal">
      <formula>$G$4</formula>
    </cfRule>
    <cfRule type="cellIs" dxfId="950" priority="38" operator="equal">
      <formula>1660</formula>
    </cfRule>
  </conditionalFormatting>
  <conditionalFormatting sqref="H4:H6 H28:H29">
    <cfRule type="cellIs" dxfId="949" priority="35" operator="equal">
      <formula>$H$4</formula>
    </cfRule>
    <cfRule type="cellIs" dxfId="948" priority="36" operator="equal">
      <formula>6640</formula>
    </cfRule>
  </conditionalFormatting>
  <conditionalFormatting sqref="T6:T28">
    <cfRule type="cellIs" dxfId="947" priority="34" operator="lessThan">
      <formula>0</formula>
    </cfRule>
  </conditionalFormatting>
  <conditionalFormatting sqref="T7:T27">
    <cfRule type="cellIs" dxfId="946" priority="31" operator="lessThan">
      <formula>0</formula>
    </cfRule>
    <cfRule type="cellIs" dxfId="945" priority="32" operator="lessThan">
      <formula>0</formula>
    </cfRule>
    <cfRule type="cellIs" dxfId="944" priority="33" operator="lessThan">
      <formula>0</formula>
    </cfRule>
  </conditionalFormatting>
  <conditionalFormatting sqref="E4:E6 E28:K28">
    <cfRule type="cellIs" dxfId="943" priority="30" operator="equal">
      <formula>$E$4</formula>
    </cfRule>
  </conditionalFormatting>
  <conditionalFormatting sqref="D28:D29 D6 D4:M4">
    <cfRule type="cellIs" dxfId="942" priority="29" operator="equal">
      <formula>$D$4</formula>
    </cfRule>
  </conditionalFormatting>
  <conditionalFormatting sqref="I4:I6 I28:I29">
    <cfRule type="cellIs" dxfId="941" priority="28" operator="equal">
      <formula>$I$4</formula>
    </cfRule>
  </conditionalFormatting>
  <conditionalFormatting sqref="J4:J6 J28:J29">
    <cfRule type="cellIs" dxfId="940" priority="27" operator="equal">
      <formula>$J$4</formula>
    </cfRule>
  </conditionalFormatting>
  <conditionalFormatting sqref="K4:K6 K28:K29">
    <cfRule type="cellIs" dxfId="939" priority="26" operator="equal">
      <formula>$K$4</formula>
    </cfRule>
  </conditionalFormatting>
  <conditionalFormatting sqref="M4:M6">
    <cfRule type="cellIs" dxfId="938" priority="25" operator="equal">
      <formula>$L$4</formula>
    </cfRule>
  </conditionalFormatting>
  <conditionalFormatting sqref="T7:T28">
    <cfRule type="cellIs" dxfId="937" priority="22" operator="lessThan">
      <formula>0</formula>
    </cfRule>
    <cfRule type="cellIs" dxfId="936" priority="23" operator="lessThan">
      <formula>0</formula>
    </cfRule>
    <cfRule type="cellIs" dxfId="935" priority="24" operator="lessThan">
      <formula>0</formula>
    </cfRule>
  </conditionalFormatting>
  <conditionalFormatting sqref="D5:K5">
    <cfRule type="cellIs" dxfId="934" priority="21" operator="greaterThan">
      <formula>0</formula>
    </cfRule>
  </conditionalFormatting>
  <conditionalFormatting sqref="T6:T28">
    <cfRule type="cellIs" dxfId="933" priority="20" operator="lessThan">
      <formula>0</formula>
    </cfRule>
  </conditionalFormatting>
  <conditionalFormatting sqref="T7:T27">
    <cfRule type="cellIs" dxfId="932" priority="17" operator="lessThan">
      <formula>0</formula>
    </cfRule>
    <cfRule type="cellIs" dxfId="931" priority="18" operator="lessThan">
      <formula>0</formula>
    </cfRule>
    <cfRule type="cellIs" dxfId="930" priority="19" operator="lessThan">
      <formula>0</formula>
    </cfRule>
  </conditionalFormatting>
  <conditionalFormatting sqref="T7:T28">
    <cfRule type="cellIs" dxfId="929" priority="14" operator="lessThan">
      <formula>0</formula>
    </cfRule>
    <cfRule type="cellIs" dxfId="928" priority="15" operator="lessThan">
      <formula>0</formula>
    </cfRule>
    <cfRule type="cellIs" dxfId="927" priority="16" operator="lessThan">
      <formula>0</formula>
    </cfRule>
  </conditionalFormatting>
  <conditionalFormatting sqref="D5:K5">
    <cfRule type="cellIs" dxfId="926" priority="13" operator="greaterThan">
      <formula>0</formula>
    </cfRule>
  </conditionalFormatting>
  <conditionalFormatting sqref="L4 L6 L28:L29">
    <cfRule type="cellIs" dxfId="925" priority="12" operator="equal">
      <formula>$L$4</formula>
    </cfRule>
  </conditionalFormatting>
  <conditionalFormatting sqref="D7:S7">
    <cfRule type="cellIs" dxfId="924" priority="11" operator="greaterThan">
      <formula>0</formula>
    </cfRule>
  </conditionalFormatting>
  <conditionalFormatting sqref="D9:S9">
    <cfRule type="cellIs" dxfId="923" priority="10" operator="greaterThan">
      <formula>0</formula>
    </cfRule>
  </conditionalFormatting>
  <conditionalFormatting sqref="D11:S11">
    <cfRule type="cellIs" dxfId="922" priority="9" operator="greaterThan">
      <formula>0</formula>
    </cfRule>
  </conditionalFormatting>
  <conditionalFormatting sqref="D13:S13">
    <cfRule type="cellIs" dxfId="921" priority="8" operator="greaterThan">
      <formula>0</formula>
    </cfRule>
  </conditionalFormatting>
  <conditionalFormatting sqref="D15:S15">
    <cfRule type="cellIs" dxfId="920" priority="7" operator="greaterThan">
      <formula>0</formula>
    </cfRule>
  </conditionalFormatting>
  <conditionalFormatting sqref="D17:S17">
    <cfRule type="cellIs" dxfId="919" priority="6" operator="greaterThan">
      <formula>0</formula>
    </cfRule>
  </conditionalFormatting>
  <conditionalFormatting sqref="D19:S19">
    <cfRule type="cellIs" dxfId="918" priority="5" operator="greaterThan">
      <formula>0</formula>
    </cfRule>
  </conditionalFormatting>
  <conditionalFormatting sqref="D21:S21">
    <cfRule type="cellIs" dxfId="917" priority="4" operator="greaterThan">
      <formula>0</formula>
    </cfRule>
  </conditionalFormatting>
  <conditionalFormatting sqref="D23:S23">
    <cfRule type="cellIs" dxfId="916" priority="3" operator="greaterThan">
      <formula>0</formula>
    </cfRule>
  </conditionalFormatting>
  <conditionalFormatting sqref="D25:S25">
    <cfRule type="cellIs" dxfId="915" priority="2" operator="greaterThan">
      <formula>0</formula>
    </cfRule>
  </conditionalFormatting>
  <conditionalFormatting sqref="D27:S27">
    <cfRule type="cellIs" dxfId="91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68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'11'!D29</f>
        <v>585498</v>
      </c>
      <c r="E4" s="2">
        <f>'11'!E29</f>
        <v>4275</v>
      </c>
      <c r="F4" s="2">
        <f>'11'!F29</f>
        <v>11340</v>
      </c>
      <c r="G4" s="2">
        <f>'11'!G29</f>
        <v>990</v>
      </c>
      <c r="H4" s="2">
        <f>'11'!H29</f>
        <v>17595</v>
      </c>
      <c r="I4" s="2">
        <f>'11'!I29</f>
        <v>1031</v>
      </c>
      <c r="J4" s="2">
        <f>'11'!J29</f>
        <v>411</v>
      </c>
      <c r="K4" s="2">
        <f>'11'!K29</f>
        <v>414</v>
      </c>
      <c r="L4" s="2">
        <f>'11'!L29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11392</v>
      </c>
      <c r="E7" s="22"/>
      <c r="F7" s="22"/>
      <c r="G7" s="22"/>
      <c r="H7" s="22">
        <v>100</v>
      </c>
      <c r="I7" s="23">
        <v>5</v>
      </c>
      <c r="J7" s="23"/>
      <c r="K7" s="23"/>
      <c r="L7" s="23"/>
      <c r="M7" s="20">
        <f>D7+E7*20+F7*10+G7*9+H7*9</f>
        <v>12292</v>
      </c>
      <c r="N7" s="24">
        <f>D7+E7*20+F7*10+G7*9+H7*9+I7*191+J7*191+K7*182+L7*100</f>
        <v>13247</v>
      </c>
      <c r="O7" s="25">
        <f>M7*2.75%</f>
        <v>338.03000000000003</v>
      </c>
      <c r="P7" s="26"/>
      <c r="Q7" s="26">
        <v>115</v>
      </c>
      <c r="R7" s="24">
        <f>M7-(M7*2.75%)+I7*191+J7*191+K7*182+L7*100-Q7</f>
        <v>12793.97</v>
      </c>
      <c r="S7" s="25">
        <f>M7*0.95%</f>
        <v>116.774</v>
      </c>
      <c r="T7" s="27">
        <f>S7-Q7</f>
        <v>1.7740000000000009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5285</v>
      </c>
      <c r="E8" s="30"/>
      <c r="F8" s="30">
        <v>100</v>
      </c>
      <c r="G8" s="30"/>
      <c r="H8" s="30">
        <v>100</v>
      </c>
      <c r="I8" s="20">
        <v>4</v>
      </c>
      <c r="J8" s="20"/>
      <c r="K8" s="20">
        <v>10</v>
      </c>
      <c r="L8" s="20"/>
      <c r="M8" s="20">
        <f t="shared" ref="M8:M27" si="0">D8+E8*20+F8*10+G8*9+H8*9</f>
        <v>7185</v>
      </c>
      <c r="N8" s="24">
        <f t="shared" ref="N8:N27" si="1">D8+E8*20+F8*10+G8*9+H8*9+I8*191+J8*191+K8*182+L8*100</f>
        <v>9769</v>
      </c>
      <c r="O8" s="25">
        <f t="shared" ref="O8:O27" si="2">M8*2.75%</f>
        <v>197.58750000000001</v>
      </c>
      <c r="P8" s="26"/>
      <c r="Q8" s="26">
        <v>81</v>
      </c>
      <c r="R8" s="24">
        <f t="shared" ref="R8:R27" si="3">M8-(M8*2.75%)+I8*191+J8*191+K8*182+L8*100-Q8</f>
        <v>9490.4125000000004</v>
      </c>
      <c r="S8" s="25">
        <f t="shared" ref="S8:S27" si="4">M8*0.95%</f>
        <v>68.257499999999993</v>
      </c>
      <c r="T8" s="27">
        <f t="shared" ref="T8:T27" si="5">S8-Q8</f>
        <v>-12.742500000000007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16832</v>
      </c>
      <c r="E9" s="30">
        <v>30</v>
      </c>
      <c r="F9" s="30">
        <v>40</v>
      </c>
      <c r="G9" s="30"/>
      <c r="H9" s="30">
        <v>190</v>
      </c>
      <c r="I9" s="20">
        <v>7</v>
      </c>
      <c r="J9" s="20">
        <v>1</v>
      </c>
      <c r="K9" s="20"/>
      <c r="L9" s="20"/>
      <c r="M9" s="20">
        <f t="shared" si="0"/>
        <v>19542</v>
      </c>
      <c r="N9" s="24">
        <f t="shared" si="1"/>
        <v>21070</v>
      </c>
      <c r="O9" s="25">
        <f t="shared" si="2"/>
        <v>537.40499999999997</v>
      </c>
      <c r="P9" s="26">
        <v>3500</v>
      </c>
      <c r="Q9" s="26">
        <v>152</v>
      </c>
      <c r="R9" s="24">
        <f t="shared" si="3"/>
        <v>20380.595000000001</v>
      </c>
      <c r="S9" s="25">
        <f t="shared" si="4"/>
        <v>185.649</v>
      </c>
      <c r="T9" s="27">
        <f t="shared" si="5"/>
        <v>33.649000000000001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4323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4323</v>
      </c>
      <c r="N10" s="24">
        <f t="shared" si="1"/>
        <v>5278</v>
      </c>
      <c r="O10" s="25">
        <f t="shared" si="2"/>
        <v>118.88250000000001</v>
      </c>
      <c r="P10" s="26"/>
      <c r="Q10" s="26">
        <v>29</v>
      </c>
      <c r="R10" s="24">
        <f t="shared" si="3"/>
        <v>5130.1175000000003</v>
      </c>
      <c r="S10" s="25">
        <f t="shared" si="4"/>
        <v>41.0685</v>
      </c>
      <c r="T10" s="27">
        <f t="shared" si="5"/>
        <v>12.0685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3633</v>
      </c>
      <c r="E11" s="30"/>
      <c r="F11" s="30"/>
      <c r="G11" s="32"/>
      <c r="H11" s="30"/>
      <c r="I11" s="20">
        <v>6</v>
      </c>
      <c r="J11" s="20"/>
      <c r="K11" s="20">
        <v>4</v>
      </c>
      <c r="L11" s="20"/>
      <c r="M11" s="20">
        <f t="shared" si="0"/>
        <v>3633</v>
      </c>
      <c r="N11" s="24">
        <f t="shared" si="1"/>
        <v>5507</v>
      </c>
      <c r="O11" s="25">
        <f t="shared" si="2"/>
        <v>99.907499999999999</v>
      </c>
      <c r="P11" s="26"/>
      <c r="Q11" s="26">
        <v>27</v>
      </c>
      <c r="R11" s="24">
        <f t="shared" si="3"/>
        <v>5380.0925000000007</v>
      </c>
      <c r="S11" s="25">
        <f t="shared" si="4"/>
        <v>34.513500000000001</v>
      </c>
      <c r="T11" s="27">
        <f t="shared" si="5"/>
        <v>7.5135000000000005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4636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4636</v>
      </c>
      <c r="N12" s="24">
        <f t="shared" si="1"/>
        <v>5546</v>
      </c>
      <c r="O12" s="25">
        <f t="shared" si="2"/>
        <v>127.49</v>
      </c>
      <c r="P12" s="26"/>
      <c r="Q12" s="26">
        <v>28</v>
      </c>
      <c r="R12" s="24">
        <f t="shared" si="3"/>
        <v>5390.51</v>
      </c>
      <c r="S12" s="25">
        <f t="shared" si="4"/>
        <v>44.042000000000002</v>
      </c>
      <c r="T12" s="27">
        <f t="shared" si="5"/>
        <v>16.042000000000002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3403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3403</v>
      </c>
      <c r="N13" s="24">
        <f t="shared" si="1"/>
        <v>3403</v>
      </c>
      <c r="O13" s="25">
        <f t="shared" si="2"/>
        <v>93.582499999999996</v>
      </c>
      <c r="P13" s="26">
        <v>500</v>
      </c>
      <c r="Q13" s="26"/>
      <c r="R13" s="24">
        <f t="shared" si="3"/>
        <v>3309.4175</v>
      </c>
      <c r="S13" s="25">
        <f t="shared" si="4"/>
        <v>32.328499999999998</v>
      </c>
      <c r="T13" s="27">
        <f t="shared" si="5"/>
        <v>32.328499999999998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8110</v>
      </c>
      <c r="E14" s="30"/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9110</v>
      </c>
      <c r="N14" s="24">
        <f t="shared" si="1"/>
        <v>9110</v>
      </c>
      <c r="O14" s="25">
        <f t="shared" si="2"/>
        <v>250.52500000000001</v>
      </c>
      <c r="P14" s="26"/>
      <c r="Q14" s="26">
        <v>130</v>
      </c>
      <c r="R14" s="24">
        <f t="shared" si="3"/>
        <v>8729.4750000000004</v>
      </c>
      <c r="S14" s="25">
        <f t="shared" si="4"/>
        <v>86.545000000000002</v>
      </c>
      <c r="T14" s="27">
        <f t="shared" si="5"/>
        <v>-43.454999999999998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14020</v>
      </c>
      <c r="E15" s="30"/>
      <c r="F15" s="30">
        <v>30</v>
      </c>
      <c r="G15" s="30"/>
      <c r="H15" s="30">
        <v>20</v>
      </c>
      <c r="I15" s="20"/>
      <c r="J15" s="20">
        <v>6</v>
      </c>
      <c r="K15" s="20"/>
      <c r="L15" s="20"/>
      <c r="M15" s="20">
        <f t="shared" si="0"/>
        <v>14500</v>
      </c>
      <c r="N15" s="24">
        <f t="shared" si="1"/>
        <v>15646</v>
      </c>
      <c r="O15" s="25">
        <f t="shared" si="2"/>
        <v>398.75</v>
      </c>
      <c r="P15" s="26">
        <v>41773</v>
      </c>
      <c r="Q15" s="26">
        <v>127</v>
      </c>
      <c r="R15" s="24">
        <f t="shared" si="3"/>
        <v>15120.25</v>
      </c>
      <c r="S15" s="25">
        <f t="shared" si="4"/>
        <v>137.75</v>
      </c>
      <c r="T15" s="27">
        <f t="shared" si="5"/>
        <v>10.75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9388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9388</v>
      </c>
      <c r="N16" s="24">
        <f t="shared" si="1"/>
        <v>9388</v>
      </c>
      <c r="O16" s="25">
        <f t="shared" si="2"/>
        <v>258.17</v>
      </c>
      <c r="P16" s="26">
        <v>8000</v>
      </c>
      <c r="Q16" s="26">
        <v>109</v>
      </c>
      <c r="R16" s="24">
        <f t="shared" si="3"/>
        <v>9020.83</v>
      </c>
      <c r="S16" s="25">
        <f t="shared" si="4"/>
        <v>89.185999999999993</v>
      </c>
      <c r="T16" s="27">
        <f t="shared" si="5"/>
        <v>-19.814000000000007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5724</v>
      </c>
      <c r="E17" s="30"/>
      <c r="F17" s="30"/>
      <c r="G17" s="30"/>
      <c r="H17" s="30">
        <v>80</v>
      </c>
      <c r="I17" s="20">
        <v>3</v>
      </c>
      <c r="J17" s="20"/>
      <c r="K17" s="20"/>
      <c r="L17" s="20"/>
      <c r="M17" s="20">
        <f t="shared" si="0"/>
        <v>6444</v>
      </c>
      <c r="N17" s="24">
        <f t="shared" si="1"/>
        <v>7017</v>
      </c>
      <c r="O17" s="25">
        <f t="shared" si="2"/>
        <v>177.21</v>
      </c>
      <c r="P17" s="26"/>
      <c r="Q17" s="26">
        <v>50</v>
      </c>
      <c r="R17" s="24">
        <f t="shared" si="3"/>
        <v>6789.79</v>
      </c>
      <c r="S17" s="25">
        <f t="shared" si="4"/>
        <v>61.217999999999996</v>
      </c>
      <c r="T17" s="27">
        <f t="shared" si="5"/>
        <v>11.217999999999996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7096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7096</v>
      </c>
      <c r="N18" s="24">
        <f t="shared" si="1"/>
        <v>7096</v>
      </c>
      <c r="O18" s="25">
        <f t="shared" si="2"/>
        <v>195.14000000000001</v>
      </c>
      <c r="P18" s="26"/>
      <c r="Q18" s="26">
        <v>100</v>
      </c>
      <c r="R18" s="24">
        <f t="shared" si="3"/>
        <v>6800.86</v>
      </c>
      <c r="S18" s="25">
        <f t="shared" si="4"/>
        <v>67.411999999999992</v>
      </c>
      <c r="T18" s="27">
        <f t="shared" si="5"/>
        <v>-32.588000000000008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11290</v>
      </c>
      <c r="E19" s="30">
        <v>10</v>
      </c>
      <c r="F19" s="30">
        <v>10</v>
      </c>
      <c r="G19" s="30"/>
      <c r="H19" s="30">
        <v>10</v>
      </c>
      <c r="I19" s="20">
        <v>5</v>
      </c>
      <c r="J19" s="20"/>
      <c r="K19" s="20"/>
      <c r="L19" s="20"/>
      <c r="M19" s="20">
        <f t="shared" si="0"/>
        <v>11680</v>
      </c>
      <c r="N19" s="24">
        <f t="shared" si="1"/>
        <v>12635</v>
      </c>
      <c r="O19" s="25">
        <f t="shared" si="2"/>
        <v>321.2</v>
      </c>
      <c r="P19" s="26"/>
      <c r="Q19" s="26">
        <v>100</v>
      </c>
      <c r="R19" s="24">
        <f t="shared" si="3"/>
        <v>12213.8</v>
      </c>
      <c r="S19" s="25">
        <f t="shared" si="4"/>
        <v>110.96</v>
      </c>
      <c r="T19" s="27">
        <f t="shared" si="5"/>
        <v>10.959999999999994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5655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5655</v>
      </c>
      <c r="N20" s="24">
        <f t="shared" si="1"/>
        <v>5655</v>
      </c>
      <c r="O20" s="25">
        <f t="shared" si="2"/>
        <v>155.51249999999999</v>
      </c>
      <c r="P20" s="26">
        <v>1500</v>
      </c>
      <c r="Q20" s="26">
        <v>120</v>
      </c>
      <c r="R20" s="24">
        <f t="shared" si="3"/>
        <v>5379.4875000000002</v>
      </c>
      <c r="S20" s="25">
        <f t="shared" si="4"/>
        <v>53.722499999999997</v>
      </c>
      <c r="T20" s="27">
        <f t="shared" si="5"/>
        <v>-66.277500000000003</v>
      </c>
      <c r="U20" t="s">
        <v>69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6584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6584</v>
      </c>
      <c r="N21" s="24">
        <f t="shared" si="1"/>
        <v>7348</v>
      </c>
      <c r="O21" s="25">
        <f t="shared" si="2"/>
        <v>181.06</v>
      </c>
      <c r="P21" s="26"/>
      <c r="Q21" s="26">
        <v>22</v>
      </c>
      <c r="R21" s="24">
        <f t="shared" si="3"/>
        <v>7144.94</v>
      </c>
      <c r="S21" s="25">
        <f t="shared" si="4"/>
        <v>62.548000000000002</v>
      </c>
      <c r="T21" s="27">
        <f t="shared" si="5"/>
        <v>40.548000000000002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19591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20041</v>
      </c>
      <c r="N22" s="24">
        <f t="shared" si="1"/>
        <v>20041</v>
      </c>
      <c r="O22" s="25">
        <f t="shared" si="2"/>
        <v>551.12750000000005</v>
      </c>
      <c r="P22" s="26">
        <v>2000</v>
      </c>
      <c r="Q22" s="26">
        <v>150</v>
      </c>
      <c r="R22" s="24">
        <f t="shared" si="3"/>
        <v>19339.872500000001</v>
      </c>
      <c r="S22" s="25">
        <f t="shared" si="4"/>
        <v>190.3895</v>
      </c>
      <c r="T22" s="27">
        <f t="shared" si="5"/>
        <v>40.389499999999998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5020</v>
      </c>
      <c r="N23" s="24">
        <f t="shared" si="1"/>
        <v>5020</v>
      </c>
      <c r="O23" s="25">
        <f t="shared" si="2"/>
        <v>138.05000000000001</v>
      </c>
      <c r="P23" s="26"/>
      <c r="Q23" s="26">
        <v>50</v>
      </c>
      <c r="R23" s="24">
        <f t="shared" si="3"/>
        <v>4831.95</v>
      </c>
      <c r="S23" s="25">
        <f t="shared" si="4"/>
        <v>47.69</v>
      </c>
      <c r="T23" s="27">
        <f t="shared" si="5"/>
        <v>-2.3100000000000023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18627</v>
      </c>
      <c r="E24" s="30">
        <v>30</v>
      </c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19227</v>
      </c>
      <c r="N24" s="24">
        <f t="shared" si="1"/>
        <v>20182</v>
      </c>
      <c r="O24" s="25">
        <f t="shared" si="2"/>
        <v>528.74249999999995</v>
      </c>
      <c r="P24" s="26">
        <v>-1000</v>
      </c>
      <c r="Q24" s="26">
        <v>124</v>
      </c>
      <c r="R24" s="24">
        <f t="shared" si="3"/>
        <v>19529.2575</v>
      </c>
      <c r="S24" s="25">
        <f t="shared" si="4"/>
        <v>182.65649999999999</v>
      </c>
      <c r="T24" s="27">
        <f t="shared" si="5"/>
        <v>58.656499999999994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/>
      <c r="J25" s="20">
        <v>5</v>
      </c>
      <c r="K25" s="20"/>
      <c r="L25" s="20"/>
      <c r="M25" s="20">
        <f t="shared" si="0"/>
        <v>6377</v>
      </c>
      <c r="N25" s="24">
        <f t="shared" si="1"/>
        <v>7332</v>
      </c>
      <c r="O25" s="25">
        <f t="shared" si="2"/>
        <v>175.36750000000001</v>
      </c>
      <c r="P25" s="26">
        <v>7900</v>
      </c>
      <c r="Q25" s="26">
        <v>87</v>
      </c>
      <c r="R25" s="24">
        <f t="shared" si="3"/>
        <v>7069.6324999999997</v>
      </c>
      <c r="S25" s="25">
        <f t="shared" si="4"/>
        <v>60.581499999999998</v>
      </c>
      <c r="T25" s="27">
        <f t="shared" si="5"/>
        <v>-26.418500000000002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6476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6476</v>
      </c>
      <c r="N26" s="24">
        <f t="shared" si="1"/>
        <v>6476</v>
      </c>
      <c r="O26" s="25">
        <f t="shared" si="2"/>
        <v>178.09</v>
      </c>
      <c r="P26" s="26">
        <v>4500</v>
      </c>
      <c r="Q26" s="26">
        <v>87</v>
      </c>
      <c r="R26" s="24">
        <f t="shared" si="3"/>
        <v>6210.91</v>
      </c>
      <c r="S26" s="25">
        <f t="shared" si="4"/>
        <v>61.521999999999998</v>
      </c>
      <c r="T26" s="27">
        <f t="shared" si="5"/>
        <v>-25.478000000000002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10182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10182</v>
      </c>
      <c r="N27" s="40">
        <f t="shared" si="1"/>
        <v>14002</v>
      </c>
      <c r="O27" s="25">
        <f t="shared" si="2"/>
        <v>280.005</v>
      </c>
      <c r="P27" s="41"/>
      <c r="Q27" s="41">
        <v>100</v>
      </c>
      <c r="R27" s="24">
        <f t="shared" si="3"/>
        <v>13621.995000000001</v>
      </c>
      <c r="S27" s="42">
        <f t="shared" si="4"/>
        <v>96.728999999999999</v>
      </c>
      <c r="T27" s="43">
        <f t="shared" si="5"/>
        <v>-3.2710000000000008</v>
      </c>
    </row>
    <row r="28" spans="1:21" ht="16.5" thickBot="1" x14ac:dyDescent="0.3">
      <c r="A28" s="95" t="s">
        <v>38</v>
      </c>
      <c r="B28" s="96"/>
      <c r="C28" s="97"/>
      <c r="D28" s="44">
        <f t="shared" ref="D28:E28" si="6">SUM(D7:D27)</f>
        <v>183644</v>
      </c>
      <c r="E28" s="45">
        <f t="shared" si="6"/>
        <v>70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550</v>
      </c>
      <c r="I28" s="45">
        <f t="shared" si="7"/>
        <v>64</v>
      </c>
      <c r="J28" s="45">
        <f t="shared" si="7"/>
        <v>12</v>
      </c>
      <c r="K28" s="45">
        <f t="shared" si="7"/>
        <v>19</v>
      </c>
      <c r="L28" s="45">
        <f t="shared" si="7"/>
        <v>0</v>
      </c>
      <c r="M28" s="45">
        <f t="shared" si="7"/>
        <v>192794</v>
      </c>
      <c r="N28" s="45">
        <f t="shared" si="7"/>
        <v>210768</v>
      </c>
      <c r="O28" s="46">
        <f t="shared" si="7"/>
        <v>5301.835</v>
      </c>
      <c r="P28" s="45">
        <f t="shared" si="7"/>
        <v>68673</v>
      </c>
      <c r="Q28" s="45">
        <f t="shared" si="7"/>
        <v>1788</v>
      </c>
      <c r="R28" s="45">
        <f t="shared" si="7"/>
        <v>203678.16500000004</v>
      </c>
      <c r="S28" s="45">
        <f t="shared" si="7"/>
        <v>1831.5430000000001</v>
      </c>
      <c r="T28" s="47">
        <f t="shared" si="7"/>
        <v>43.542999999999971</v>
      </c>
    </row>
    <row r="29" spans="1:21" ht="15.75" thickBot="1" x14ac:dyDescent="0.3">
      <c r="A29" s="98" t="s">
        <v>39</v>
      </c>
      <c r="B29" s="99"/>
      <c r="C29" s="100"/>
      <c r="D29" s="48">
        <f>D4+D5-D28</f>
        <v>713542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17045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3" priority="43" operator="equal">
      <formula>212030016606640</formula>
    </cfRule>
  </conditionalFormatting>
  <conditionalFormatting sqref="D29 E4:E6 E28:K29">
    <cfRule type="cellIs" dxfId="912" priority="41" operator="equal">
      <formula>$E$4</formula>
    </cfRule>
    <cfRule type="cellIs" dxfId="911" priority="42" operator="equal">
      <formula>2120</formula>
    </cfRule>
  </conditionalFormatting>
  <conditionalFormatting sqref="D29:E29 F4:F6 F28:F29">
    <cfRule type="cellIs" dxfId="910" priority="39" operator="equal">
      <formula>$F$4</formula>
    </cfRule>
    <cfRule type="cellIs" dxfId="909" priority="40" operator="equal">
      <formula>300</formula>
    </cfRule>
  </conditionalFormatting>
  <conditionalFormatting sqref="G4:G6 G28:G29">
    <cfRule type="cellIs" dxfId="908" priority="37" operator="equal">
      <formula>$G$4</formula>
    </cfRule>
    <cfRule type="cellIs" dxfId="907" priority="38" operator="equal">
      <formula>1660</formula>
    </cfRule>
  </conditionalFormatting>
  <conditionalFormatting sqref="H4:H6 H28:H29">
    <cfRule type="cellIs" dxfId="906" priority="35" operator="equal">
      <formula>$H$4</formula>
    </cfRule>
    <cfRule type="cellIs" dxfId="905" priority="36" operator="equal">
      <formula>6640</formula>
    </cfRule>
  </conditionalFormatting>
  <conditionalFormatting sqref="T6:T28">
    <cfRule type="cellIs" dxfId="904" priority="34" operator="lessThan">
      <formula>0</formula>
    </cfRule>
  </conditionalFormatting>
  <conditionalFormatting sqref="T7:T27">
    <cfRule type="cellIs" dxfId="903" priority="31" operator="lessThan">
      <formula>0</formula>
    </cfRule>
    <cfRule type="cellIs" dxfId="902" priority="32" operator="lessThan">
      <formula>0</formula>
    </cfRule>
    <cfRule type="cellIs" dxfId="901" priority="33" operator="lessThan">
      <formula>0</formula>
    </cfRule>
  </conditionalFormatting>
  <conditionalFormatting sqref="E4:E6 E28:K28">
    <cfRule type="cellIs" dxfId="900" priority="30" operator="equal">
      <formula>$E$4</formula>
    </cfRule>
  </conditionalFormatting>
  <conditionalFormatting sqref="D28:D29 D6 D4:M4">
    <cfRule type="cellIs" dxfId="899" priority="29" operator="equal">
      <formula>$D$4</formula>
    </cfRule>
  </conditionalFormatting>
  <conditionalFormatting sqref="I4:I6 I28:I29">
    <cfRule type="cellIs" dxfId="898" priority="28" operator="equal">
      <formula>$I$4</formula>
    </cfRule>
  </conditionalFormatting>
  <conditionalFormatting sqref="J4:J6 J28:J29">
    <cfRule type="cellIs" dxfId="897" priority="27" operator="equal">
      <formula>$J$4</formula>
    </cfRule>
  </conditionalFormatting>
  <conditionalFormatting sqref="K4:K6 K28:K29">
    <cfRule type="cellIs" dxfId="896" priority="26" operator="equal">
      <formula>$K$4</formula>
    </cfRule>
  </conditionalFormatting>
  <conditionalFormatting sqref="M4:M6">
    <cfRule type="cellIs" dxfId="895" priority="25" operator="equal">
      <formula>$L$4</formula>
    </cfRule>
  </conditionalFormatting>
  <conditionalFormatting sqref="T7:T28">
    <cfRule type="cellIs" dxfId="894" priority="22" operator="lessThan">
      <formula>0</formula>
    </cfRule>
    <cfRule type="cellIs" dxfId="893" priority="23" operator="lessThan">
      <formula>0</formula>
    </cfRule>
    <cfRule type="cellIs" dxfId="892" priority="24" operator="lessThan">
      <formula>0</formula>
    </cfRule>
  </conditionalFormatting>
  <conditionalFormatting sqref="D5:K5">
    <cfRule type="cellIs" dxfId="891" priority="21" operator="greaterThan">
      <formula>0</formula>
    </cfRule>
  </conditionalFormatting>
  <conditionalFormatting sqref="T6:T28">
    <cfRule type="cellIs" dxfId="890" priority="20" operator="lessThan">
      <formula>0</formula>
    </cfRule>
  </conditionalFormatting>
  <conditionalFormatting sqref="T7:T27">
    <cfRule type="cellIs" dxfId="889" priority="17" operator="lessThan">
      <formula>0</formula>
    </cfRule>
    <cfRule type="cellIs" dxfId="888" priority="18" operator="lessThan">
      <formula>0</formula>
    </cfRule>
    <cfRule type="cellIs" dxfId="887" priority="19" operator="lessThan">
      <formula>0</formula>
    </cfRule>
  </conditionalFormatting>
  <conditionalFormatting sqref="T7:T28">
    <cfRule type="cellIs" dxfId="886" priority="14" operator="lessThan">
      <formula>0</formula>
    </cfRule>
    <cfRule type="cellIs" dxfId="885" priority="15" operator="lessThan">
      <formula>0</formula>
    </cfRule>
    <cfRule type="cellIs" dxfId="884" priority="16" operator="lessThan">
      <formula>0</formula>
    </cfRule>
  </conditionalFormatting>
  <conditionalFormatting sqref="D5:K5">
    <cfRule type="cellIs" dxfId="883" priority="13" operator="greaterThan">
      <formula>0</formula>
    </cfRule>
  </conditionalFormatting>
  <conditionalFormatting sqref="L4 L6 L28:L29">
    <cfRule type="cellIs" dxfId="882" priority="12" operator="equal">
      <formula>$L$4</formula>
    </cfRule>
  </conditionalFormatting>
  <conditionalFormatting sqref="D7:S7">
    <cfRule type="cellIs" dxfId="881" priority="11" operator="greaterThan">
      <formula>0</formula>
    </cfRule>
  </conditionalFormatting>
  <conditionalFormatting sqref="D9:S9">
    <cfRule type="cellIs" dxfId="880" priority="10" operator="greaterThan">
      <formula>0</formula>
    </cfRule>
  </conditionalFormatting>
  <conditionalFormatting sqref="D11:S11">
    <cfRule type="cellIs" dxfId="879" priority="9" operator="greaterThan">
      <formula>0</formula>
    </cfRule>
  </conditionalFormatting>
  <conditionalFormatting sqref="D13:S13">
    <cfRule type="cellIs" dxfId="878" priority="8" operator="greaterThan">
      <formula>0</formula>
    </cfRule>
  </conditionalFormatting>
  <conditionalFormatting sqref="D15:S15">
    <cfRule type="cellIs" dxfId="877" priority="7" operator="greaterThan">
      <formula>0</formula>
    </cfRule>
  </conditionalFormatting>
  <conditionalFormatting sqref="D17:S17">
    <cfRule type="cellIs" dxfId="876" priority="6" operator="greaterThan">
      <formula>0</formula>
    </cfRule>
  </conditionalFormatting>
  <conditionalFormatting sqref="D19:S19">
    <cfRule type="cellIs" dxfId="875" priority="5" operator="greaterThan">
      <formula>0</formula>
    </cfRule>
  </conditionalFormatting>
  <conditionalFormatting sqref="D21:S21">
    <cfRule type="cellIs" dxfId="874" priority="4" operator="greaterThan">
      <formula>0</formula>
    </cfRule>
  </conditionalFormatting>
  <conditionalFormatting sqref="D23:S23">
    <cfRule type="cellIs" dxfId="873" priority="3" operator="greaterThan">
      <formula>0</formula>
    </cfRule>
  </conditionalFormatting>
  <conditionalFormatting sqref="D25:S25">
    <cfRule type="cellIs" dxfId="872" priority="2" operator="greaterThan">
      <formula>0</formula>
    </cfRule>
  </conditionalFormatting>
  <conditionalFormatting sqref="D27:S27">
    <cfRule type="cellIs" dxfId="871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'12'!D29</f>
        <v>713542</v>
      </c>
      <c r="E4" s="2">
        <f>'12'!E29</f>
        <v>4205</v>
      </c>
      <c r="F4" s="2">
        <f>'12'!F29</f>
        <v>11060</v>
      </c>
      <c r="G4" s="2">
        <f>'12'!G29</f>
        <v>990</v>
      </c>
      <c r="H4" s="2">
        <f>'12'!H29</f>
        <v>17045</v>
      </c>
      <c r="I4" s="2">
        <f>'12'!I29</f>
        <v>967</v>
      </c>
      <c r="J4" s="2">
        <f>'12'!J29</f>
        <v>399</v>
      </c>
      <c r="K4" s="2">
        <f>'12'!K29</f>
        <v>395</v>
      </c>
      <c r="L4" s="2">
        <f>'12'!L29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3084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3084</v>
      </c>
      <c r="N28" s="45">
        <f t="shared" si="7"/>
        <v>3084</v>
      </c>
      <c r="O28" s="46">
        <f t="shared" si="7"/>
        <v>84.81</v>
      </c>
      <c r="P28" s="45">
        <f t="shared" si="7"/>
        <v>0</v>
      </c>
      <c r="Q28" s="45">
        <f t="shared" si="7"/>
        <v>0</v>
      </c>
      <c r="R28" s="45">
        <f t="shared" si="7"/>
        <v>2999.19</v>
      </c>
      <c r="S28" s="45">
        <f t="shared" si="7"/>
        <v>29.298000000000002</v>
      </c>
      <c r="T28" s="47">
        <f t="shared" si="7"/>
        <v>29.298000000000002</v>
      </c>
    </row>
    <row r="29" spans="1:20" ht="15.75" thickBot="1" x14ac:dyDescent="0.3">
      <c r="A29" s="98" t="s">
        <v>39</v>
      </c>
      <c r="B29" s="99"/>
      <c r="C29" s="100"/>
      <c r="D29" s="48">
        <f>D4+D5-D28</f>
        <v>710458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17045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0" priority="43" operator="equal">
      <formula>212030016606640</formula>
    </cfRule>
  </conditionalFormatting>
  <conditionalFormatting sqref="D29 E4:E6 E28:K29">
    <cfRule type="cellIs" dxfId="869" priority="41" operator="equal">
      <formula>$E$4</formula>
    </cfRule>
    <cfRule type="cellIs" dxfId="868" priority="42" operator="equal">
      <formula>2120</formula>
    </cfRule>
  </conditionalFormatting>
  <conditionalFormatting sqref="D29:E29 F4:F6 F28:F29">
    <cfRule type="cellIs" dxfId="867" priority="39" operator="equal">
      <formula>$F$4</formula>
    </cfRule>
    <cfRule type="cellIs" dxfId="866" priority="40" operator="equal">
      <formula>300</formula>
    </cfRule>
  </conditionalFormatting>
  <conditionalFormatting sqref="G4:G6 G28:G29">
    <cfRule type="cellIs" dxfId="865" priority="37" operator="equal">
      <formula>$G$4</formula>
    </cfRule>
    <cfRule type="cellIs" dxfId="864" priority="38" operator="equal">
      <formula>1660</formula>
    </cfRule>
  </conditionalFormatting>
  <conditionalFormatting sqref="H4:H6 H28:H29">
    <cfRule type="cellIs" dxfId="863" priority="35" operator="equal">
      <formula>$H$4</formula>
    </cfRule>
    <cfRule type="cellIs" dxfId="862" priority="36" operator="equal">
      <formula>6640</formula>
    </cfRule>
  </conditionalFormatting>
  <conditionalFormatting sqref="T6:T28">
    <cfRule type="cellIs" dxfId="861" priority="34" operator="lessThan">
      <formula>0</formula>
    </cfRule>
  </conditionalFormatting>
  <conditionalFormatting sqref="T7:T27">
    <cfRule type="cellIs" dxfId="860" priority="31" operator="lessThan">
      <formula>0</formula>
    </cfRule>
    <cfRule type="cellIs" dxfId="859" priority="32" operator="lessThan">
      <formula>0</formula>
    </cfRule>
    <cfRule type="cellIs" dxfId="858" priority="33" operator="lessThan">
      <formula>0</formula>
    </cfRule>
  </conditionalFormatting>
  <conditionalFormatting sqref="E4:E6 E28:K28">
    <cfRule type="cellIs" dxfId="857" priority="30" operator="equal">
      <formula>$E$4</formula>
    </cfRule>
  </conditionalFormatting>
  <conditionalFormatting sqref="D28:D29 D6 D4:M4">
    <cfRule type="cellIs" dxfId="856" priority="29" operator="equal">
      <formula>$D$4</formula>
    </cfRule>
  </conditionalFormatting>
  <conditionalFormatting sqref="I4:I6 I28:I29">
    <cfRule type="cellIs" dxfId="855" priority="28" operator="equal">
      <formula>$I$4</formula>
    </cfRule>
  </conditionalFormatting>
  <conditionalFormatting sqref="J4:J6 J28:J29">
    <cfRule type="cellIs" dxfId="854" priority="27" operator="equal">
      <formula>$J$4</formula>
    </cfRule>
  </conditionalFormatting>
  <conditionalFormatting sqref="K4:K6 K28:K29">
    <cfRule type="cellIs" dxfId="853" priority="26" operator="equal">
      <formula>$K$4</formula>
    </cfRule>
  </conditionalFormatting>
  <conditionalFormatting sqref="M4:M6">
    <cfRule type="cellIs" dxfId="852" priority="25" operator="equal">
      <formula>$L$4</formula>
    </cfRule>
  </conditionalFormatting>
  <conditionalFormatting sqref="T7:T28">
    <cfRule type="cellIs" dxfId="851" priority="22" operator="lessThan">
      <formula>0</formula>
    </cfRule>
    <cfRule type="cellIs" dxfId="850" priority="23" operator="lessThan">
      <formula>0</formula>
    </cfRule>
    <cfRule type="cellIs" dxfId="849" priority="24" operator="lessThan">
      <formula>0</formula>
    </cfRule>
  </conditionalFormatting>
  <conditionalFormatting sqref="D5:K5">
    <cfRule type="cellIs" dxfId="848" priority="21" operator="greaterThan">
      <formula>0</formula>
    </cfRule>
  </conditionalFormatting>
  <conditionalFormatting sqref="T6:T28">
    <cfRule type="cellIs" dxfId="847" priority="20" operator="lessThan">
      <formula>0</formula>
    </cfRule>
  </conditionalFormatting>
  <conditionalFormatting sqref="T7:T27">
    <cfRule type="cellIs" dxfId="846" priority="17" operator="lessThan">
      <formula>0</formula>
    </cfRule>
    <cfRule type="cellIs" dxfId="845" priority="18" operator="lessThan">
      <formula>0</formula>
    </cfRule>
    <cfRule type="cellIs" dxfId="844" priority="19" operator="lessThan">
      <formula>0</formula>
    </cfRule>
  </conditionalFormatting>
  <conditionalFormatting sqref="T7:T28">
    <cfRule type="cellIs" dxfId="843" priority="14" operator="lessThan">
      <formula>0</formula>
    </cfRule>
    <cfRule type="cellIs" dxfId="842" priority="15" operator="lessThan">
      <formula>0</formula>
    </cfRule>
    <cfRule type="cellIs" dxfId="841" priority="16" operator="lessThan">
      <formula>0</formula>
    </cfRule>
  </conditionalFormatting>
  <conditionalFormatting sqref="D5:K5">
    <cfRule type="cellIs" dxfId="840" priority="13" operator="greaterThan">
      <formula>0</formula>
    </cfRule>
  </conditionalFormatting>
  <conditionalFormatting sqref="L4 L6 L28:L29">
    <cfRule type="cellIs" dxfId="839" priority="12" operator="equal">
      <formula>$L$4</formula>
    </cfRule>
  </conditionalFormatting>
  <conditionalFormatting sqref="D7:S7">
    <cfRule type="cellIs" dxfId="838" priority="11" operator="greaterThan">
      <formula>0</formula>
    </cfRule>
  </conditionalFormatting>
  <conditionalFormatting sqref="D9:S9">
    <cfRule type="cellIs" dxfId="837" priority="10" operator="greaterThan">
      <formula>0</formula>
    </cfRule>
  </conditionalFormatting>
  <conditionalFormatting sqref="D11:S11">
    <cfRule type="cellIs" dxfId="836" priority="9" operator="greaterThan">
      <formula>0</formula>
    </cfRule>
  </conditionalFormatting>
  <conditionalFormatting sqref="D13:S13">
    <cfRule type="cellIs" dxfId="835" priority="8" operator="greaterThan">
      <formula>0</formula>
    </cfRule>
  </conditionalFormatting>
  <conditionalFormatting sqref="D15:S15">
    <cfRule type="cellIs" dxfId="834" priority="7" operator="greaterThan">
      <formula>0</formula>
    </cfRule>
  </conditionalFormatting>
  <conditionalFormatting sqref="D17:S17">
    <cfRule type="cellIs" dxfId="833" priority="6" operator="greaterThan">
      <formula>0</formula>
    </cfRule>
  </conditionalFormatting>
  <conditionalFormatting sqref="D19:S19">
    <cfRule type="cellIs" dxfId="832" priority="5" operator="greaterThan">
      <formula>0</formula>
    </cfRule>
  </conditionalFormatting>
  <conditionalFormatting sqref="D21:S21">
    <cfRule type="cellIs" dxfId="831" priority="4" operator="greaterThan">
      <formula>0</formula>
    </cfRule>
  </conditionalFormatting>
  <conditionalFormatting sqref="D23:S23">
    <cfRule type="cellIs" dxfId="830" priority="3" operator="greaterThan">
      <formula>0</formula>
    </cfRule>
  </conditionalFormatting>
  <conditionalFormatting sqref="D25:S25">
    <cfRule type="cellIs" dxfId="829" priority="2" operator="greaterThan">
      <formula>0</formula>
    </cfRule>
  </conditionalFormatting>
  <conditionalFormatting sqref="D27:S27">
    <cfRule type="cellIs" dxfId="828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70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'13'!D29</f>
        <v>710458</v>
      </c>
      <c r="E4" s="2">
        <f>'13'!E29</f>
        <v>4205</v>
      </c>
      <c r="F4" s="2">
        <f>'13'!F29</f>
        <v>11060</v>
      </c>
      <c r="G4" s="2">
        <f>'13'!G29</f>
        <v>990</v>
      </c>
      <c r="H4" s="2">
        <f>'13'!H29</f>
        <v>17045</v>
      </c>
      <c r="I4" s="2">
        <f>'13'!I29</f>
        <v>967</v>
      </c>
      <c r="J4" s="2">
        <f>'13'!J29</f>
        <v>399</v>
      </c>
      <c r="K4" s="2">
        <f>'13'!K29</f>
        <v>395</v>
      </c>
      <c r="L4" s="2">
        <f>'13'!L29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9000</v>
      </c>
      <c r="E7" s="22"/>
      <c r="F7" s="22">
        <v>40</v>
      </c>
      <c r="G7" s="22">
        <v>20</v>
      </c>
      <c r="H7" s="22">
        <v>100</v>
      </c>
      <c r="I7" s="23"/>
      <c r="J7" s="23"/>
      <c r="K7" s="23">
        <v>1</v>
      </c>
      <c r="L7" s="23"/>
      <c r="M7" s="20">
        <f>D7+E7*20+F7*10+G7*9+H7*9</f>
        <v>10480</v>
      </c>
      <c r="N7" s="24">
        <f>D7+E7*20+F7*10+G7*9+H7*9+I7*191+J7*191+K7*182+L7*100</f>
        <v>10662</v>
      </c>
      <c r="O7" s="25">
        <f>M7*2.75%</f>
        <v>288.2</v>
      </c>
      <c r="P7" s="26"/>
      <c r="Q7" s="26">
        <v>99</v>
      </c>
      <c r="R7" s="24">
        <f>M7-(M7*2.75%)+I7*191+J7*191+K7*182+L7*100-Q7</f>
        <v>10274.799999999999</v>
      </c>
      <c r="S7" s="25">
        <f>M7*0.95%</f>
        <v>99.56</v>
      </c>
      <c r="T7" s="27">
        <f>S7-Q7</f>
        <v>0.56000000000000227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5771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5771</v>
      </c>
      <c r="N8" s="24">
        <f t="shared" ref="N8:N27" si="1">D8+E8*20+F8*10+G8*9+H8*9+I8*191+J8*191+K8*182+L8*100</f>
        <v>5771</v>
      </c>
      <c r="O8" s="25">
        <f t="shared" ref="O8:O27" si="2">M8*2.75%</f>
        <v>158.70250000000001</v>
      </c>
      <c r="P8" s="26">
        <v>1100</v>
      </c>
      <c r="Q8" s="26">
        <v>80</v>
      </c>
      <c r="R8" s="24">
        <f t="shared" ref="R8:R27" si="3">M8-(M8*2.75%)+I8*191+J8*191+K8*182+L8*100-Q8</f>
        <v>5532.2974999999997</v>
      </c>
      <c r="S8" s="25">
        <f t="shared" ref="S8:S27" si="4">M8*0.95%</f>
        <v>54.8245</v>
      </c>
      <c r="T8" s="27">
        <f t="shared" ref="T8:T27" si="5">S8-Q8</f>
        <v>-25.1755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14192</v>
      </c>
      <c r="E9" s="30"/>
      <c r="F9" s="30"/>
      <c r="G9" s="30"/>
      <c r="H9" s="30">
        <v>250</v>
      </c>
      <c r="I9" s="20"/>
      <c r="J9" s="20">
        <v>2</v>
      </c>
      <c r="K9" s="20">
        <v>5</v>
      </c>
      <c r="L9" s="20"/>
      <c r="M9" s="20">
        <f t="shared" si="0"/>
        <v>16442</v>
      </c>
      <c r="N9" s="24">
        <f t="shared" si="1"/>
        <v>17734</v>
      </c>
      <c r="O9" s="25">
        <f t="shared" si="2"/>
        <v>452.15500000000003</v>
      </c>
      <c r="P9" s="26">
        <v>8500</v>
      </c>
      <c r="Q9" s="26">
        <v>142</v>
      </c>
      <c r="R9" s="24">
        <f t="shared" si="3"/>
        <v>17139.845000000001</v>
      </c>
      <c r="S9" s="25">
        <f t="shared" si="4"/>
        <v>156.19899999999998</v>
      </c>
      <c r="T9" s="27">
        <f t="shared" si="5"/>
        <v>14.198999999999984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4355</v>
      </c>
      <c r="E10" s="30">
        <v>50</v>
      </c>
      <c r="F10" s="30">
        <v>20</v>
      </c>
      <c r="G10" s="30"/>
      <c r="H10" s="30"/>
      <c r="I10" s="20">
        <v>3</v>
      </c>
      <c r="J10" s="20">
        <v>2</v>
      </c>
      <c r="K10" s="20"/>
      <c r="L10" s="20"/>
      <c r="M10" s="20">
        <f t="shared" si="0"/>
        <v>5555</v>
      </c>
      <c r="N10" s="24">
        <f t="shared" si="1"/>
        <v>6510</v>
      </c>
      <c r="O10" s="25">
        <f t="shared" si="2"/>
        <v>152.76249999999999</v>
      </c>
      <c r="P10" s="26"/>
      <c r="Q10" s="26">
        <v>27</v>
      </c>
      <c r="R10" s="24">
        <f t="shared" si="3"/>
        <v>6330.2375000000002</v>
      </c>
      <c r="S10" s="25">
        <f t="shared" si="4"/>
        <v>52.772500000000001</v>
      </c>
      <c r="T10" s="27">
        <f t="shared" si="5"/>
        <v>25.772500000000001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50</v>
      </c>
      <c r="R11" s="24">
        <f t="shared" si="3"/>
        <v>5250.125</v>
      </c>
      <c r="S11" s="25">
        <f t="shared" si="4"/>
        <v>51.774999999999999</v>
      </c>
      <c r="T11" s="27">
        <f t="shared" si="5"/>
        <v>1.7749999999999986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3904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3904</v>
      </c>
      <c r="N12" s="24">
        <f t="shared" si="1"/>
        <v>3904</v>
      </c>
      <c r="O12" s="25">
        <f t="shared" si="2"/>
        <v>107.36</v>
      </c>
      <c r="P12" s="26"/>
      <c r="Q12" s="26">
        <v>26</v>
      </c>
      <c r="R12" s="24">
        <f t="shared" si="3"/>
        <v>3770.64</v>
      </c>
      <c r="S12" s="25">
        <f t="shared" si="4"/>
        <v>37.088000000000001</v>
      </c>
      <c r="T12" s="27">
        <f t="shared" si="5"/>
        <v>11.088000000000001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5722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5722</v>
      </c>
      <c r="N13" s="24">
        <f t="shared" si="1"/>
        <v>5722</v>
      </c>
      <c r="O13" s="25">
        <f t="shared" si="2"/>
        <v>157.35499999999999</v>
      </c>
      <c r="P13" s="26"/>
      <c r="Q13" s="26"/>
      <c r="R13" s="24">
        <f t="shared" si="3"/>
        <v>5564.6450000000004</v>
      </c>
      <c r="S13" s="25">
        <f t="shared" si="4"/>
        <v>54.359000000000002</v>
      </c>
      <c r="T13" s="27">
        <f t="shared" si="5"/>
        <v>54.359000000000002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14317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15217</v>
      </c>
      <c r="N14" s="24">
        <f t="shared" si="1"/>
        <v>17037</v>
      </c>
      <c r="O14" s="25">
        <f t="shared" si="2"/>
        <v>418.46750000000003</v>
      </c>
      <c r="P14" s="26"/>
      <c r="Q14" s="26">
        <v>129</v>
      </c>
      <c r="R14" s="24">
        <f t="shared" si="3"/>
        <v>16489.532500000001</v>
      </c>
      <c r="S14" s="25">
        <f t="shared" si="4"/>
        <v>144.5615</v>
      </c>
      <c r="T14" s="27">
        <f t="shared" si="5"/>
        <v>15.561499999999995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15859</v>
      </c>
      <c r="E15" s="30">
        <v>20</v>
      </c>
      <c r="F15" s="30"/>
      <c r="G15" s="30"/>
      <c r="H15" s="30">
        <v>10</v>
      </c>
      <c r="I15" s="20">
        <v>2</v>
      </c>
      <c r="J15" s="20"/>
      <c r="K15" s="20">
        <v>2</v>
      </c>
      <c r="L15" s="20"/>
      <c r="M15" s="20">
        <f t="shared" si="0"/>
        <v>16349</v>
      </c>
      <c r="N15" s="24">
        <f t="shared" si="1"/>
        <v>17095</v>
      </c>
      <c r="O15" s="25">
        <f t="shared" si="2"/>
        <v>449.59750000000003</v>
      </c>
      <c r="P15" s="26"/>
      <c r="Q15" s="26">
        <v>136</v>
      </c>
      <c r="R15" s="24">
        <f t="shared" si="3"/>
        <v>16509.4025</v>
      </c>
      <c r="S15" s="25">
        <f t="shared" si="4"/>
        <v>155.31549999999999</v>
      </c>
      <c r="T15" s="27">
        <f t="shared" si="5"/>
        <v>19.315499999999986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12156</v>
      </c>
      <c r="E16" s="30">
        <v>100</v>
      </c>
      <c r="F16" s="30">
        <v>100</v>
      </c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15156</v>
      </c>
      <c r="N16" s="24">
        <f t="shared" si="1"/>
        <v>17021</v>
      </c>
      <c r="O16" s="25">
        <f t="shared" si="2"/>
        <v>416.79</v>
      </c>
      <c r="P16" s="26">
        <v>-2000</v>
      </c>
      <c r="Q16" s="26">
        <v>254</v>
      </c>
      <c r="R16" s="24">
        <f t="shared" si="3"/>
        <v>16350.21</v>
      </c>
      <c r="S16" s="25">
        <f t="shared" si="4"/>
        <v>143.982</v>
      </c>
      <c r="T16" s="27">
        <f t="shared" si="5"/>
        <v>-110.018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1432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1432</v>
      </c>
      <c r="N17" s="24">
        <f t="shared" si="1"/>
        <v>1432</v>
      </c>
      <c r="O17" s="25">
        <f t="shared" si="2"/>
        <v>39.380000000000003</v>
      </c>
      <c r="P17" s="26"/>
      <c r="Q17" s="26"/>
      <c r="R17" s="24">
        <f t="shared" si="3"/>
        <v>1392.62</v>
      </c>
      <c r="S17" s="25">
        <f t="shared" si="4"/>
        <v>13.603999999999999</v>
      </c>
      <c r="T17" s="27">
        <f t="shared" si="5"/>
        <v>13.603999999999999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6171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6171</v>
      </c>
      <c r="N18" s="24">
        <f t="shared" si="1"/>
        <v>6171</v>
      </c>
      <c r="O18" s="25">
        <f t="shared" si="2"/>
        <v>169.70250000000001</v>
      </c>
      <c r="P18" s="26">
        <v>6800</v>
      </c>
      <c r="Q18" s="26">
        <v>100</v>
      </c>
      <c r="R18" s="24">
        <f t="shared" si="3"/>
        <v>5901.2974999999997</v>
      </c>
      <c r="S18" s="25">
        <f t="shared" si="4"/>
        <v>58.624499999999998</v>
      </c>
      <c r="T18" s="27">
        <f t="shared" si="5"/>
        <v>-41.375500000000002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6981</v>
      </c>
      <c r="E19" s="30"/>
      <c r="F19" s="30"/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7881</v>
      </c>
      <c r="N19" s="24">
        <f t="shared" si="1"/>
        <v>9791</v>
      </c>
      <c r="O19" s="25">
        <f t="shared" si="2"/>
        <v>216.72749999999999</v>
      </c>
      <c r="P19" s="26"/>
      <c r="Q19" s="26">
        <v>100</v>
      </c>
      <c r="R19" s="24">
        <f t="shared" si="3"/>
        <v>9474.2724999999991</v>
      </c>
      <c r="S19" s="25">
        <f t="shared" si="4"/>
        <v>74.869500000000002</v>
      </c>
      <c r="T19" s="27">
        <f t="shared" si="5"/>
        <v>-25.130499999999998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3238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3238</v>
      </c>
      <c r="N20" s="24">
        <f t="shared" si="1"/>
        <v>3238</v>
      </c>
      <c r="O20" s="25">
        <f t="shared" si="2"/>
        <v>89.045000000000002</v>
      </c>
      <c r="P20" s="26"/>
      <c r="Q20" s="26"/>
      <c r="R20" s="24">
        <f t="shared" si="3"/>
        <v>3148.9549999999999</v>
      </c>
      <c r="S20" s="25">
        <f t="shared" si="4"/>
        <v>30.760999999999999</v>
      </c>
      <c r="T20" s="27">
        <f t="shared" si="5"/>
        <v>30.760999999999999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6846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6846</v>
      </c>
      <c r="N21" s="24">
        <f t="shared" si="1"/>
        <v>7801</v>
      </c>
      <c r="O21" s="25">
        <f t="shared" si="2"/>
        <v>188.26500000000001</v>
      </c>
      <c r="P21" s="26"/>
      <c r="Q21" s="26">
        <v>20</v>
      </c>
      <c r="R21" s="24">
        <f t="shared" si="3"/>
        <v>7592.7349999999997</v>
      </c>
      <c r="S21" s="25">
        <f t="shared" si="4"/>
        <v>65.036999999999992</v>
      </c>
      <c r="T21" s="27">
        <f t="shared" si="5"/>
        <v>45.036999999999992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12950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12950</v>
      </c>
      <c r="N22" s="24">
        <f t="shared" si="1"/>
        <v>12950</v>
      </c>
      <c r="O22" s="25">
        <f t="shared" si="2"/>
        <v>356.125</v>
      </c>
      <c r="P22" s="26"/>
      <c r="Q22" s="26">
        <v>100</v>
      </c>
      <c r="R22" s="24">
        <f t="shared" si="3"/>
        <v>12493.875</v>
      </c>
      <c r="S22" s="25">
        <f t="shared" si="4"/>
        <v>123.02499999999999</v>
      </c>
      <c r="T22" s="27">
        <f t="shared" si="5"/>
        <v>23.024999999999991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6781</v>
      </c>
      <c r="N23" s="24">
        <f t="shared" si="1"/>
        <v>6781</v>
      </c>
      <c r="O23" s="25">
        <f t="shared" si="2"/>
        <v>186.47749999999999</v>
      </c>
      <c r="P23" s="26"/>
      <c r="Q23" s="26">
        <v>60</v>
      </c>
      <c r="R23" s="24">
        <f t="shared" si="3"/>
        <v>6534.5225</v>
      </c>
      <c r="S23" s="25">
        <f t="shared" si="4"/>
        <v>64.419499999999999</v>
      </c>
      <c r="T23" s="27">
        <f t="shared" si="5"/>
        <v>4.4194999999999993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17677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17677</v>
      </c>
      <c r="N24" s="24">
        <f t="shared" si="1"/>
        <v>17677</v>
      </c>
      <c r="O24" s="25">
        <f t="shared" si="2"/>
        <v>486.11750000000001</v>
      </c>
      <c r="P24" s="26">
        <v>-2000</v>
      </c>
      <c r="Q24" s="26">
        <v>121</v>
      </c>
      <c r="R24" s="24">
        <f t="shared" si="3"/>
        <v>17069.8825</v>
      </c>
      <c r="S24" s="25">
        <f t="shared" si="4"/>
        <v>167.9315</v>
      </c>
      <c r="T24" s="27">
        <f t="shared" si="5"/>
        <v>46.9315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7234</v>
      </c>
      <c r="E25" s="30">
        <v>10</v>
      </c>
      <c r="F25" s="30">
        <v>20</v>
      </c>
      <c r="G25" s="30"/>
      <c r="H25" s="30">
        <v>20</v>
      </c>
      <c r="I25" s="20">
        <v>6</v>
      </c>
      <c r="J25" s="20"/>
      <c r="K25" s="20"/>
      <c r="L25" s="20"/>
      <c r="M25" s="20">
        <f t="shared" si="0"/>
        <v>7814</v>
      </c>
      <c r="N25" s="24">
        <f t="shared" si="1"/>
        <v>8960</v>
      </c>
      <c r="O25" s="25">
        <f t="shared" si="2"/>
        <v>214.88499999999999</v>
      </c>
      <c r="P25" s="26"/>
      <c r="Q25" s="26">
        <v>82</v>
      </c>
      <c r="R25" s="24">
        <f t="shared" si="3"/>
        <v>8663.1149999999998</v>
      </c>
      <c r="S25" s="25">
        <f t="shared" si="4"/>
        <v>74.233000000000004</v>
      </c>
      <c r="T25" s="27">
        <f t="shared" si="5"/>
        <v>-7.7669999999999959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11253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11253</v>
      </c>
      <c r="N26" s="24">
        <f t="shared" si="1"/>
        <v>12208</v>
      </c>
      <c r="O26" s="25">
        <f t="shared" si="2"/>
        <v>309.45749999999998</v>
      </c>
      <c r="P26" s="26">
        <v>-1000</v>
      </c>
      <c r="Q26" s="26">
        <v>108</v>
      </c>
      <c r="R26" s="24">
        <f t="shared" si="3"/>
        <v>11790.5425</v>
      </c>
      <c r="S26" s="25">
        <f t="shared" si="4"/>
        <v>106.90349999999999</v>
      </c>
      <c r="T26" s="27">
        <f t="shared" si="5"/>
        <v>-1.096500000000006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8448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8448</v>
      </c>
      <c r="N27" s="40">
        <f t="shared" si="1"/>
        <v>8448</v>
      </c>
      <c r="O27" s="25">
        <f t="shared" si="2"/>
        <v>232.32</v>
      </c>
      <c r="P27" s="41"/>
      <c r="Q27" s="41">
        <v>100</v>
      </c>
      <c r="R27" s="24">
        <f t="shared" si="3"/>
        <v>8115.68</v>
      </c>
      <c r="S27" s="42">
        <f t="shared" si="4"/>
        <v>80.256</v>
      </c>
      <c r="T27" s="43">
        <f t="shared" si="5"/>
        <v>-19.744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179737</v>
      </c>
      <c r="E28" s="45">
        <f t="shared" si="6"/>
        <v>180</v>
      </c>
      <c r="F28" s="45">
        <f t="shared" ref="F28:T28" si="7">SUM(F7:F27)</f>
        <v>180</v>
      </c>
      <c r="G28" s="45">
        <f t="shared" si="7"/>
        <v>20</v>
      </c>
      <c r="H28" s="45">
        <f t="shared" si="7"/>
        <v>580</v>
      </c>
      <c r="I28" s="45">
        <f t="shared" si="7"/>
        <v>36</v>
      </c>
      <c r="J28" s="45">
        <f t="shared" si="7"/>
        <v>4</v>
      </c>
      <c r="K28" s="45">
        <f t="shared" si="7"/>
        <v>23</v>
      </c>
      <c r="L28" s="45">
        <f t="shared" si="7"/>
        <v>0</v>
      </c>
      <c r="M28" s="45">
        <f t="shared" si="7"/>
        <v>190537</v>
      </c>
      <c r="N28" s="45">
        <f t="shared" si="7"/>
        <v>202363</v>
      </c>
      <c r="O28" s="46">
        <f t="shared" si="7"/>
        <v>5239.7674999999999</v>
      </c>
      <c r="P28" s="45">
        <f t="shared" si="7"/>
        <v>11400</v>
      </c>
      <c r="Q28" s="45">
        <f t="shared" si="7"/>
        <v>1734</v>
      </c>
      <c r="R28" s="45">
        <f t="shared" si="7"/>
        <v>195389.23250000001</v>
      </c>
      <c r="S28" s="45">
        <f t="shared" si="7"/>
        <v>1810.1014999999998</v>
      </c>
      <c r="T28" s="47">
        <f t="shared" si="7"/>
        <v>76.101499999999945</v>
      </c>
    </row>
    <row r="29" spans="1:20" ht="15.75" thickBot="1" x14ac:dyDescent="0.3">
      <c r="A29" s="98" t="s">
        <v>39</v>
      </c>
      <c r="B29" s="99"/>
      <c r="C29" s="100"/>
      <c r="D29" s="48">
        <f>D4+D5-D28</f>
        <v>530721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16465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7" priority="43" operator="equal">
      <formula>212030016606640</formula>
    </cfRule>
  </conditionalFormatting>
  <conditionalFormatting sqref="D29 E4:E6 E28:K29">
    <cfRule type="cellIs" dxfId="826" priority="41" operator="equal">
      <formula>$E$4</formula>
    </cfRule>
    <cfRule type="cellIs" dxfId="825" priority="42" operator="equal">
      <formula>2120</formula>
    </cfRule>
  </conditionalFormatting>
  <conditionalFormatting sqref="D29:E29 F4:F6 F28:F29">
    <cfRule type="cellIs" dxfId="824" priority="39" operator="equal">
      <formula>$F$4</formula>
    </cfRule>
    <cfRule type="cellIs" dxfId="823" priority="40" operator="equal">
      <formula>300</formula>
    </cfRule>
  </conditionalFormatting>
  <conditionalFormatting sqref="G4:G6 G28:G29">
    <cfRule type="cellIs" dxfId="822" priority="37" operator="equal">
      <formula>$G$4</formula>
    </cfRule>
    <cfRule type="cellIs" dxfId="821" priority="38" operator="equal">
      <formula>1660</formula>
    </cfRule>
  </conditionalFormatting>
  <conditionalFormatting sqref="H4:H6 H28:H29">
    <cfRule type="cellIs" dxfId="820" priority="35" operator="equal">
      <formula>$H$4</formula>
    </cfRule>
    <cfRule type="cellIs" dxfId="819" priority="36" operator="equal">
      <formula>6640</formula>
    </cfRule>
  </conditionalFormatting>
  <conditionalFormatting sqref="T6:T28">
    <cfRule type="cellIs" dxfId="818" priority="34" operator="lessThan">
      <formula>0</formula>
    </cfRule>
  </conditionalFormatting>
  <conditionalFormatting sqref="T7:T27">
    <cfRule type="cellIs" dxfId="817" priority="31" operator="lessThan">
      <formula>0</formula>
    </cfRule>
    <cfRule type="cellIs" dxfId="816" priority="32" operator="lessThan">
      <formula>0</formula>
    </cfRule>
    <cfRule type="cellIs" dxfId="815" priority="33" operator="lessThan">
      <formula>0</formula>
    </cfRule>
  </conditionalFormatting>
  <conditionalFormatting sqref="E4:E6 E28:K28">
    <cfRule type="cellIs" dxfId="814" priority="30" operator="equal">
      <formula>$E$4</formula>
    </cfRule>
  </conditionalFormatting>
  <conditionalFormatting sqref="D28:D29 D6 D4:M4">
    <cfRule type="cellIs" dxfId="813" priority="29" operator="equal">
      <formula>$D$4</formula>
    </cfRule>
  </conditionalFormatting>
  <conditionalFormatting sqref="I4:I6 I28:I29">
    <cfRule type="cellIs" dxfId="812" priority="28" operator="equal">
      <formula>$I$4</formula>
    </cfRule>
  </conditionalFormatting>
  <conditionalFormatting sqref="J4:J6 J28:J29">
    <cfRule type="cellIs" dxfId="811" priority="27" operator="equal">
      <formula>$J$4</formula>
    </cfRule>
  </conditionalFormatting>
  <conditionalFormatting sqref="K4:K6 K28:K29">
    <cfRule type="cellIs" dxfId="810" priority="26" operator="equal">
      <formula>$K$4</formula>
    </cfRule>
  </conditionalFormatting>
  <conditionalFormatting sqref="M4:M6">
    <cfRule type="cellIs" dxfId="809" priority="25" operator="equal">
      <formula>$L$4</formula>
    </cfRule>
  </conditionalFormatting>
  <conditionalFormatting sqref="T7:T28">
    <cfRule type="cellIs" dxfId="808" priority="22" operator="lessThan">
      <formula>0</formula>
    </cfRule>
    <cfRule type="cellIs" dxfId="807" priority="23" operator="lessThan">
      <formula>0</formula>
    </cfRule>
    <cfRule type="cellIs" dxfId="806" priority="24" operator="lessThan">
      <formula>0</formula>
    </cfRule>
  </conditionalFormatting>
  <conditionalFormatting sqref="D5:K5">
    <cfRule type="cellIs" dxfId="805" priority="21" operator="greaterThan">
      <formula>0</formula>
    </cfRule>
  </conditionalFormatting>
  <conditionalFormatting sqref="T6:T28">
    <cfRule type="cellIs" dxfId="804" priority="20" operator="lessThan">
      <formula>0</formula>
    </cfRule>
  </conditionalFormatting>
  <conditionalFormatting sqref="T7:T27">
    <cfRule type="cellIs" dxfId="803" priority="17" operator="lessThan">
      <formula>0</formula>
    </cfRule>
    <cfRule type="cellIs" dxfId="802" priority="18" operator="lessThan">
      <formula>0</formula>
    </cfRule>
    <cfRule type="cellIs" dxfId="801" priority="19" operator="lessThan">
      <formula>0</formula>
    </cfRule>
  </conditionalFormatting>
  <conditionalFormatting sqref="T7:T28">
    <cfRule type="cellIs" dxfId="800" priority="14" operator="lessThan">
      <formula>0</formula>
    </cfRule>
    <cfRule type="cellIs" dxfId="799" priority="15" operator="lessThan">
      <formula>0</formula>
    </cfRule>
    <cfRule type="cellIs" dxfId="798" priority="16" operator="lessThan">
      <formula>0</formula>
    </cfRule>
  </conditionalFormatting>
  <conditionalFormatting sqref="D5:K5">
    <cfRule type="cellIs" dxfId="797" priority="13" operator="greaterThan">
      <formula>0</formula>
    </cfRule>
  </conditionalFormatting>
  <conditionalFormatting sqref="L4 L6 L28:L29">
    <cfRule type="cellIs" dxfId="796" priority="12" operator="equal">
      <formula>$L$4</formula>
    </cfRule>
  </conditionalFormatting>
  <conditionalFormatting sqref="D7:S7">
    <cfRule type="cellIs" dxfId="795" priority="11" operator="greaterThan">
      <formula>0</formula>
    </cfRule>
  </conditionalFormatting>
  <conditionalFormatting sqref="D9:S9">
    <cfRule type="cellIs" dxfId="794" priority="10" operator="greaterThan">
      <formula>0</formula>
    </cfRule>
  </conditionalFormatting>
  <conditionalFormatting sqref="D11:S11">
    <cfRule type="cellIs" dxfId="793" priority="9" operator="greaterThan">
      <formula>0</formula>
    </cfRule>
  </conditionalFormatting>
  <conditionalFormatting sqref="D13:S13">
    <cfRule type="cellIs" dxfId="792" priority="8" operator="greaterThan">
      <formula>0</formula>
    </cfRule>
  </conditionalFormatting>
  <conditionalFormatting sqref="D15:S15">
    <cfRule type="cellIs" dxfId="791" priority="7" operator="greaterThan">
      <formula>0</formula>
    </cfRule>
  </conditionalFormatting>
  <conditionalFormatting sqref="D17:S17">
    <cfRule type="cellIs" dxfId="790" priority="6" operator="greaterThan">
      <formula>0</formula>
    </cfRule>
  </conditionalFormatting>
  <conditionalFormatting sqref="D19:S19">
    <cfRule type="cellIs" dxfId="789" priority="5" operator="greaterThan">
      <formula>0</formula>
    </cfRule>
  </conditionalFormatting>
  <conditionalFormatting sqref="D21:S21">
    <cfRule type="cellIs" dxfId="788" priority="4" operator="greaterThan">
      <formula>0</formula>
    </cfRule>
  </conditionalFormatting>
  <conditionalFormatting sqref="D23:S23">
    <cfRule type="cellIs" dxfId="787" priority="3" operator="greaterThan">
      <formula>0</formula>
    </cfRule>
  </conditionalFormatting>
  <conditionalFormatting sqref="D25:S25">
    <cfRule type="cellIs" dxfId="786" priority="2" operator="greaterThan">
      <formula>0</formula>
    </cfRule>
  </conditionalFormatting>
  <conditionalFormatting sqref="D27:S27">
    <cfRule type="cellIs" dxfId="78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72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'14'!D29</f>
        <v>530721</v>
      </c>
      <c r="E4" s="2">
        <f>'14'!E29</f>
        <v>4025</v>
      </c>
      <c r="F4" s="2">
        <f>'14'!F29</f>
        <v>10880</v>
      </c>
      <c r="G4" s="2">
        <f>'14'!G29</f>
        <v>970</v>
      </c>
      <c r="H4" s="2">
        <f>'14'!H29</f>
        <v>16465</v>
      </c>
      <c r="I4" s="2">
        <f>'14'!I29</f>
        <v>931</v>
      </c>
      <c r="J4" s="2">
        <f>'14'!J29</f>
        <v>395</v>
      </c>
      <c r="K4" s="2">
        <f>'14'!K29</f>
        <v>372</v>
      </c>
      <c r="L4" s="2">
        <f>'14'!L29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254857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9137</v>
      </c>
      <c r="E7" s="22"/>
      <c r="F7" s="22"/>
      <c r="G7" s="22"/>
      <c r="H7" s="22">
        <v>20</v>
      </c>
      <c r="I7" s="23"/>
      <c r="J7" s="23"/>
      <c r="K7" s="23"/>
      <c r="L7" s="23"/>
      <c r="M7" s="20">
        <f>D7+E7*20+F7*10+G7*9+H7*9</f>
        <v>9317</v>
      </c>
      <c r="N7" s="24">
        <f>D7+E7*20+F7*10+G7*9+H7*9+I7*191+J7*191+K7*182+L7*100</f>
        <v>9317</v>
      </c>
      <c r="O7" s="25">
        <f>M7*2.75%</f>
        <v>256.21750000000003</v>
      </c>
      <c r="P7" s="26"/>
      <c r="Q7" s="26">
        <v>85</v>
      </c>
      <c r="R7" s="24">
        <f>M7-(M7*2.75%)+I7*191+J7*191+K7*182+L7*100-Q7</f>
        <v>8975.7824999999993</v>
      </c>
      <c r="S7" s="25">
        <f>M7*0.95%</f>
        <v>88.511499999999998</v>
      </c>
      <c r="T7" s="27">
        <f>S7-Q7</f>
        <v>3.5114999999999981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5515</v>
      </c>
      <c r="N8" s="24">
        <f t="shared" ref="N8:N27" si="1">D8+E8*20+F8*10+G8*9+H8*9+I8*191+J8*191+K8*182+L8*100</f>
        <v>5515</v>
      </c>
      <c r="O8" s="25">
        <f t="shared" ref="O8:O27" si="2">M8*2.75%</f>
        <v>151.66249999999999</v>
      </c>
      <c r="P8" s="26">
        <v>1155</v>
      </c>
      <c r="Q8" s="26">
        <v>80</v>
      </c>
      <c r="R8" s="24">
        <f t="shared" ref="R8:R27" si="3">M8-(M8*2.75%)+I8*191+J8*191+K8*182+L8*100-Q8</f>
        <v>5283.3374999999996</v>
      </c>
      <c r="S8" s="25">
        <f t="shared" ref="S8:S27" si="4">M8*0.95%</f>
        <v>52.392499999999998</v>
      </c>
      <c r="T8" s="27">
        <f t="shared" ref="T8:T27" si="5">S8-Q8</f>
        <v>-27.607500000000002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14691</v>
      </c>
      <c r="E9" s="30"/>
      <c r="F9" s="30"/>
      <c r="G9" s="30">
        <v>50</v>
      </c>
      <c r="H9" s="30">
        <v>130</v>
      </c>
      <c r="I9" s="20"/>
      <c r="J9" s="20"/>
      <c r="K9" s="20"/>
      <c r="L9" s="20"/>
      <c r="M9" s="20">
        <f t="shared" si="0"/>
        <v>16311</v>
      </c>
      <c r="N9" s="24">
        <f t="shared" si="1"/>
        <v>16311</v>
      </c>
      <c r="O9" s="25">
        <f t="shared" si="2"/>
        <v>448.55250000000001</v>
      </c>
      <c r="P9" s="26">
        <v>-4000</v>
      </c>
      <c r="Q9" s="26">
        <v>142</v>
      </c>
      <c r="R9" s="24">
        <f t="shared" si="3"/>
        <v>15720.4475</v>
      </c>
      <c r="S9" s="25">
        <f t="shared" si="4"/>
        <v>154.9545</v>
      </c>
      <c r="T9" s="27">
        <f t="shared" si="5"/>
        <v>12.954499999999996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3018</v>
      </c>
      <c r="N10" s="24">
        <f t="shared" si="1"/>
        <v>3018</v>
      </c>
      <c r="O10" s="25">
        <f t="shared" si="2"/>
        <v>82.995000000000005</v>
      </c>
      <c r="P10" s="26"/>
      <c r="Q10" s="26">
        <v>15</v>
      </c>
      <c r="R10" s="24">
        <f t="shared" si="3"/>
        <v>2920.0050000000001</v>
      </c>
      <c r="S10" s="25">
        <f t="shared" si="4"/>
        <v>28.670999999999999</v>
      </c>
      <c r="T10" s="27">
        <f t="shared" si="5"/>
        <v>13.670999999999999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2365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2365</v>
      </c>
      <c r="N11" s="24">
        <f t="shared" si="1"/>
        <v>2365</v>
      </c>
      <c r="O11" s="25">
        <f t="shared" si="2"/>
        <v>65.037499999999994</v>
      </c>
      <c r="P11" s="26"/>
      <c r="Q11" s="26"/>
      <c r="R11" s="24">
        <f t="shared" si="3"/>
        <v>2299.9625000000001</v>
      </c>
      <c r="S11" s="25">
        <f t="shared" si="4"/>
        <v>22.467500000000001</v>
      </c>
      <c r="T11" s="27">
        <f t="shared" si="5"/>
        <v>22.467500000000001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3250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3250</v>
      </c>
      <c r="N12" s="24">
        <f t="shared" si="1"/>
        <v>4160</v>
      </c>
      <c r="O12" s="25">
        <f t="shared" si="2"/>
        <v>89.375</v>
      </c>
      <c r="P12" s="26"/>
      <c r="Q12" s="26">
        <v>20</v>
      </c>
      <c r="R12" s="24">
        <f t="shared" si="3"/>
        <v>4050.625</v>
      </c>
      <c r="S12" s="25">
        <f t="shared" si="4"/>
        <v>30.875</v>
      </c>
      <c r="T12" s="27">
        <f t="shared" si="5"/>
        <v>10.875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2386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2386</v>
      </c>
      <c r="N13" s="24">
        <f t="shared" si="1"/>
        <v>2386</v>
      </c>
      <c r="O13" s="25">
        <f t="shared" si="2"/>
        <v>65.614999999999995</v>
      </c>
      <c r="P13" s="26"/>
      <c r="Q13" s="26"/>
      <c r="R13" s="24">
        <f t="shared" si="3"/>
        <v>2320.3850000000002</v>
      </c>
      <c r="S13" s="25">
        <f t="shared" si="4"/>
        <v>22.666999999999998</v>
      </c>
      <c r="T13" s="27">
        <f t="shared" si="5"/>
        <v>22.666999999999998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7872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7872</v>
      </c>
      <c r="N14" s="24">
        <f t="shared" si="1"/>
        <v>7872</v>
      </c>
      <c r="O14" s="25">
        <f t="shared" si="2"/>
        <v>216.48</v>
      </c>
      <c r="P14" s="26"/>
      <c r="Q14" s="26">
        <v>135</v>
      </c>
      <c r="R14" s="24">
        <f t="shared" si="3"/>
        <v>7520.52</v>
      </c>
      <c r="S14" s="25">
        <f t="shared" si="4"/>
        <v>74.783999999999992</v>
      </c>
      <c r="T14" s="27">
        <f t="shared" si="5"/>
        <v>-60.216000000000008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11323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11503</v>
      </c>
      <c r="N15" s="24">
        <f t="shared" si="1"/>
        <v>11503</v>
      </c>
      <c r="O15" s="25">
        <f t="shared" si="2"/>
        <v>316.33249999999998</v>
      </c>
      <c r="P15" s="26">
        <v>30630</v>
      </c>
      <c r="Q15" s="26">
        <v>127</v>
      </c>
      <c r="R15" s="24">
        <f t="shared" si="3"/>
        <v>11059.6675</v>
      </c>
      <c r="S15" s="25">
        <f t="shared" si="4"/>
        <v>109.27849999999999</v>
      </c>
      <c r="T15" s="27">
        <f t="shared" si="5"/>
        <v>-17.721500000000006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14900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15800</v>
      </c>
      <c r="N16" s="24">
        <f t="shared" si="1"/>
        <v>15800</v>
      </c>
      <c r="O16" s="25">
        <f t="shared" si="2"/>
        <v>434.5</v>
      </c>
      <c r="P16" s="26">
        <v>7000</v>
      </c>
      <c r="Q16" s="26">
        <v>115</v>
      </c>
      <c r="R16" s="24">
        <f t="shared" si="3"/>
        <v>15250.5</v>
      </c>
      <c r="S16" s="25">
        <f t="shared" si="4"/>
        <v>150.1</v>
      </c>
      <c r="T16" s="27">
        <f t="shared" si="5"/>
        <v>35.099999999999994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6385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6385</v>
      </c>
      <c r="N17" s="24">
        <f t="shared" si="1"/>
        <v>6385</v>
      </c>
      <c r="O17" s="25">
        <f t="shared" si="2"/>
        <v>175.58750000000001</v>
      </c>
      <c r="P17" s="26"/>
      <c r="Q17" s="26">
        <v>50</v>
      </c>
      <c r="R17" s="24">
        <f t="shared" si="3"/>
        <v>6159.4125000000004</v>
      </c>
      <c r="S17" s="25">
        <f t="shared" si="4"/>
        <v>60.657499999999999</v>
      </c>
      <c r="T17" s="27">
        <f t="shared" si="5"/>
        <v>10.657499999999999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9150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9150</v>
      </c>
      <c r="N18" s="24">
        <f t="shared" si="1"/>
        <v>9150</v>
      </c>
      <c r="O18" s="25">
        <f t="shared" si="2"/>
        <v>251.625</v>
      </c>
      <c r="P18" s="26"/>
      <c r="Q18" s="26">
        <v>150</v>
      </c>
      <c r="R18" s="24">
        <f t="shared" si="3"/>
        <v>8748.375</v>
      </c>
      <c r="S18" s="25">
        <f t="shared" si="4"/>
        <v>86.924999999999997</v>
      </c>
      <c r="T18" s="27">
        <f t="shared" si="5"/>
        <v>-63.075000000000003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6265</v>
      </c>
      <c r="E19" s="30">
        <v>10</v>
      </c>
      <c r="F19" s="30">
        <v>30</v>
      </c>
      <c r="G19" s="30"/>
      <c r="H19" s="30">
        <v>170</v>
      </c>
      <c r="I19" s="20">
        <v>5</v>
      </c>
      <c r="J19" s="20"/>
      <c r="K19" s="20">
        <v>3</v>
      </c>
      <c r="L19" s="20"/>
      <c r="M19" s="20">
        <f t="shared" si="0"/>
        <v>8295</v>
      </c>
      <c r="N19" s="24">
        <f t="shared" si="1"/>
        <v>9796</v>
      </c>
      <c r="O19" s="25">
        <f t="shared" si="2"/>
        <v>228.11250000000001</v>
      </c>
      <c r="P19" s="26">
        <v>29600</v>
      </c>
      <c r="Q19" s="26">
        <v>90</v>
      </c>
      <c r="R19" s="24">
        <f t="shared" si="3"/>
        <v>9477.8875000000007</v>
      </c>
      <c r="S19" s="25">
        <f t="shared" si="4"/>
        <v>78.802499999999995</v>
      </c>
      <c r="T19" s="27">
        <f t="shared" si="5"/>
        <v>-11.197500000000005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4484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4484</v>
      </c>
      <c r="N20" s="24">
        <f t="shared" si="1"/>
        <v>4484</v>
      </c>
      <c r="O20" s="25">
        <f t="shared" si="2"/>
        <v>123.31</v>
      </c>
      <c r="P20" s="26">
        <v>1960</v>
      </c>
      <c r="Q20" s="26">
        <v>120</v>
      </c>
      <c r="R20" s="24">
        <f t="shared" si="3"/>
        <v>4240.6899999999996</v>
      </c>
      <c r="S20" s="25">
        <f t="shared" si="4"/>
        <v>42.597999999999999</v>
      </c>
      <c r="T20" s="27">
        <f t="shared" si="5"/>
        <v>-77.402000000000001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5302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5302</v>
      </c>
      <c r="N21" s="24">
        <f t="shared" si="1"/>
        <v>6257</v>
      </c>
      <c r="O21" s="25">
        <f t="shared" si="2"/>
        <v>145.80500000000001</v>
      </c>
      <c r="P21" s="26"/>
      <c r="Q21" s="26">
        <v>21</v>
      </c>
      <c r="R21" s="24">
        <f t="shared" si="3"/>
        <v>6090.1949999999997</v>
      </c>
      <c r="S21" s="25">
        <f t="shared" si="4"/>
        <v>50.369</v>
      </c>
      <c r="T21" s="27">
        <f t="shared" si="5"/>
        <v>29.369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>
        <v>100</v>
      </c>
      <c r="I22" s="20"/>
      <c r="J22" s="20"/>
      <c r="K22" s="20"/>
      <c r="L22" s="20"/>
      <c r="M22" s="20">
        <f t="shared" si="0"/>
        <v>17147</v>
      </c>
      <c r="N22" s="24">
        <f t="shared" si="1"/>
        <v>17147</v>
      </c>
      <c r="O22" s="25">
        <f t="shared" si="2"/>
        <v>471.54250000000002</v>
      </c>
      <c r="P22" s="26"/>
      <c r="Q22" s="26">
        <v>150</v>
      </c>
      <c r="R22" s="24">
        <f t="shared" si="3"/>
        <v>16525.4575</v>
      </c>
      <c r="S22" s="25">
        <f t="shared" si="4"/>
        <v>162.8965</v>
      </c>
      <c r="T22" s="27">
        <f t="shared" si="5"/>
        <v>12.896500000000003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4059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4059</v>
      </c>
      <c r="N23" s="24">
        <f t="shared" si="1"/>
        <v>4059</v>
      </c>
      <c r="O23" s="25">
        <f t="shared" si="2"/>
        <v>111.6225</v>
      </c>
      <c r="P23" s="26"/>
      <c r="Q23" s="26">
        <v>40</v>
      </c>
      <c r="R23" s="24">
        <f t="shared" si="3"/>
        <v>3907.3775000000001</v>
      </c>
      <c r="S23" s="25">
        <f t="shared" si="4"/>
        <v>38.560499999999998</v>
      </c>
      <c r="T23" s="27">
        <f t="shared" si="5"/>
        <v>-1.4395000000000024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23133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24033</v>
      </c>
      <c r="N24" s="24">
        <f t="shared" si="1"/>
        <v>24033</v>
      </c>
      <c r="O24" s="25">
        <f t="shared" si="2"/>
        <v>660.90750000000003</v>
      </c>
      <c r="P24" s="26">
        <v>7000</v>
      </c>
      <c r="Q24" s="26">
        <v>132</v>
      </c>
      <c r="R24" s="24">
        <f t="shared" si="3"/>
        <v>23240.092499999999</v>
      </c>
      <c r="S24" s="25">
        <f t="shared" si="4"/>
        <v>228.3135</v>
      </c>
      <c r="T24" s="27">
        <f t="shared" si="5"/>
        <v>96.313500000000005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8450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8450</v>
      </c>
      <c r="N25" s="24">
        <f t="shared" si="1"/>
        <v>8832</v>
      </c>
      <c r="O25" s="25">
        <f t="shared" si="2"/>
        <v>232.375</v>
      </c>
      <c r="P25" s="26">
        <v>9200</v>
      </c>
      <c r="Q25" s="26">
        <v>82</v>
      </c>
      <c r="R25" s="24">
        <f t="shared" si="3"/>
        <v>8517.625</v>
      </c>
      <c r="S25" s="25">
        <f t="shared" si="4"/>
        <v>80.274999999999991</v>
      </c>
      <c r="T25" s="27">
        <f t="shared" si="5"/>
        <v>-1.7250000000000085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6014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6014</v>
      </c>
      <c r="N26" s="24">
        <f t="shared" si="1"/>
        <v>6014</v>
      </c>
      <c r="O26" s="25">
        <f t="shared" si="2"/>
        <v>165.38499999999999</v>
      </c>
      <c r="P26" s="26"/>
      <c r="Q26" s="26">
        <v>78</v>
      </c>
      <c r="R26" s="24">
        <f t="shared" si="3"/>
        <v>5770.6149999999998</v>
      </c>
      <c r="S26" s="25">
        <f t="shared" si="4"/>
        <v>57.132999999999996</v>
      </c>
      <c r="T26" s="27">
        <f t="shared" si="5"/>
        <v>-20.867000000000004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6273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6273</v>
      </c>
      <c r="N27" s="40">
        <f t="shared" si="1"/>
        <v>6273</v>
      </c>
      <c r="O27" s="25">
        <f t="shared" si="2"/>
        <v>172.50749999999999</v>
      </c>
      <c r="P27" s="41"/>
      <c r="Q27" s="41">
        <v>100</v>
      </c>
      <c r="R27" s="24">
        <f t="shared" si="3"/>
        <v>6000.4925000000003</v>
      </c>
      <c r="S27" s="42">
        <f t="shared" si="4"/>
        <v>59.593499999999999</v>
      </c>
      <c r="T27" s="43">
        <f t="shared" si="5"/>
        <v>-40.406500000000001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170219</v>
      </c>
      <c r="E28" s="45">
        <f t="shared" si="6"/>
        <v>10</v>
      </c>
      <c r="F28" s="45">
        <f t="shared" ref="F28:T28" si="7">SUM(F7:F27)</f>
        <v>30</v>
      </c>
      <c r="G28" s="45">
        <f t="shared" si="7"/>
        <v>50</v>
      </c>
      <c r="H28" s="45">
        <f t="shared" si="7"/>
        <v>640</v>
      </c>
      <c r="I28" s="45">
        <f t="shared" si="7"/>
        <v>12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176929</v>
      </c>
      <c r="N28" s="45">
        <f t="shared" si="7"/>
        <v>180677</v>
      </c>
      <c r="O28" s="46">
        <f t="shared" si="7"/>
        <v>4865.5474999999997</v>
      </c>
      <c r="P28" s="45">
        <f t="shared" si="7"/>
        <v>82545</v>
      </c>
      <c r="Q28" s="45">
        <f t="shared" si="7"/>
        <v>1732</v>
      </c>
      <c r="R28" s="45">
        <f t="shared" si="7"/>
        <v>174079.45250000001</v>
      </c>
      <c r="S28" s="45">
        <f t="shared" si="7"/>
        <v>1680.8254999999999</v>
      </c>
      <c r="T28" s="47">
        <f t="shared" si="7"/>
        <v>-51.174500000000059</v>
      </c>
    </row>
    <row r="29" spans="1:20" ht="15.75" thickBot="1" x14ac:dyDescent="0.3">
      <c r="A29" s="98" t="s">
        <v>39</v>
      </c>
      <c r="B29" s="99"/>
      <c r="C29" s="100"/>
      <c r="D29" s="48">
        <f>D4+D5-D28</f>
        <v>615359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15825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4" priority="43" operator="equal">
      <formula>212030016606640</formula>
    </cfRule>
  </conditionalFormatting>
  <conditionalFormatting sqref="D29 E4:E6 E28:K29">
    <cfRule type="cellIs" dxfId="783" priority="41" operator="equal">
      <formula>$E$4</formula>
    </cfRule>
    <cfRule type="cellIs" dxfId="782" priority="42" operator="equal">
      <formula>2120</formula>
    </cfRule>
  </conditionalFormatting>
  <conditionalFormatting sqref="D29:E29 F4:F6 F28:F29">
    <cfRule type="cellIs" dxfId="781" priority="39" operator="equal">
      <formula>$F$4</formula>
    </cfRule>
    <cfRule type="cellIs" dxfId="780" priority="40" operator="equal">
      <formula>300</formula>
    </cfRule>
  </conditionalFormatting>
  <conditionalFormatting sqref="G4:G6 G28:G29">
    <cfRule type="cellIs" dxfId="779" priority="37" operator="equal">
      <formula>$G$4</formula>
    </cfRule>
    <cfRule type="cellIs" dxfId="778" priority="38" operator="equal">
      <formula>1660</formula>
    </cfRule>
  </conditionalFormatting>
  <conditionalFormatting sqref="H4:H6 H28:H29">
    <cfRule type="cellIs" dxfId="777" priority="35" operator="equal">
      <formula>$H$4</formula>
    </cfRule>
    <cfRule type="cellIs" dxfId="776" priority="36" operator="equal">
      <formula>6640</formula>
    </cfRule>
  </conditionalFormatting>
  <conditionalFormatting sqref="T6:T28">
    <cfRule type="cellIs" dxfId="775" priority="34" operator="lessThan">
      <formula>0</formula>
    </cfRule>
  </conditionalFormatting>
  <conditionalFormatting sqref="T7:T27">
    <cfRule type="cellIs" dxfId="774" priority="31" operator="lessThan">
      <formula>0</formula>
    </cfRule>
    <cfRule type="cellIs" dxfId="773" priority="32" operator="lessThan">
      <formula>0</formula>
    </cfRule>
    <cfRule type="cellIs" dxfId="772" priority="33" operator="lessThan">
      <formula>0</formula>
    </cfRule>
  </conditionalFormatting>
  <conditionalFormatting sqref="E4:E6 E28:K28">
    <cfRule type="cellIs" dxfId="771" priority="30" operator="equal">
      <formula>$E$4</formula>
    </cfRule>
  </conditionalFormatting>
  <conditionalFormatting sqref="D28:D29 D6 D4:M4">
    <cfRule type="cellIs" dxfId="770" priority="29" operator="equal">
      <formula>$D$4</formula>
    </cfRule>
  </conditionalFormatting>
  <conditionalFormatting sqref="I4:I6 I28:I29">
    <cfRule type="cellIs" dxfId="769" priority="28" operator="equal">
      <formula>$I$4</formula>
    </cfRule>
  </conditionalFormatting>
  <conditionalFormatting sqref="J4:J6 J28:J29">
    <cfRule type="cellIs" dxfId="768" priority="27" operator="equal">
      <formula>$J$4</formula>
    </cfRule>
  </conditionalFormatting>
  <conditionalFormatting sqref="K4:K6 K28:K29">
    <cfRule type="cellIs" dxfId="767" priority="26" operator="equal">
      <formula>$K$4</formula>
    </cfRule>
  </conditionalFormatting>
  <conditionalFormatting sqref="M4:M6">
    <cfRule type="cellIs" dxfId="766" priority="25" operator="equal">
      <formula>$L$4</formula>
    </cfRule>
  </conditionalFormatting>
  <conditionalFormatting sqref="T7:T28">
    <cfRule type="cellIs" dxfId="765" priority="22" operator="lessThan">
      <formula>0</formula>
    </cfRule>
    <cfRule type="cellIs" dxfId="764" priority="23" operator="lessThan">
      <formula>0</formula>
    </cfRule>
    <cfRule type="cellIs" dxfId="763" priority="24" operator="lessThan">
      <formula>0</formula>
    </cfRule>
  </conditionalFormatting>
  <conditionalFormatting sqref="D5:K5">
    <cfRule type="cellIs" dxfId="762" priority="21" operator="greaterThan">
      <formula>0</formula>
    </cfRule>
  </conditionalFormatting>
  <conditionalFormatting sqref="T6:T28">
    <cfRule type="cellIs" dxfId="761" priority="20" operator="lessThan">
      <formula>0</formula>
    </cfRule>
  </conditionalFormatting>
  <conditionalFormatting sqref="T7:T27">
    <cfRule type="cellIs" dxfId="760" priority="17" operator="lessThan">
      <formula>0</formula>
    </cfRule>
    <cfRule type="cellIs" dxfId="759" priority="18" operator="lessThan">
      <formula>0</formula>
    </cfRule>
    <cfRule type="cellIs" dxfId="758" priority="19" operator="lessThan">
      <formula>0</formula>
    </cfRule>
  </conditionalFormatting>
  <conditionalFormatting sqref="T7:T28">
    <cfRule type="cellIs" dxfId="757" priority="14" operator="lessThan">
      <formula>0</formula>
    </cfRule>
    <cfRule type="cellIs" dxfId="756" priority="15" operator="lessThan">
      <formula>0</formula>
    </cfRule>
    <cfRule type="cellIs" dxfId="755" priority="16" operator="lessThan">
      <formula>0</formula>
    </cfRule>
  </conditionalFormatting>
  <conditionalFormatting sqref="D5:K5">
    <cfRule type="cellIs" dxfId="754" priority="13" operator="greaterThan">
      <formula>0</formula>
    </cfRule>
  </conditionalFormatting>
  <conditionalFormatting sqref="L4 L6 L28:L29">
    <cfRule type="cellIs" dxfId="753" priority="12" operator="equal">
      <formula>$L$4</formula>
    </cfRule>
  </conditionalFormatting>
  <conditionalFormatting sqref="D7:S7">
    <cfRule type="cellIs" dxfId="752" priority="11" operator="greaterThan">
      <formula>0</formula>
    </cfRule>
  </conditionalFormatting>
  <conditionalFormatting sqref="D9:S9">
    <cfRule type="cellIs" dxfId="751" priority="10" operator="greaterThan">
      <formula>0</formula>
    </cfRule>
  </conditionalFormatting>
  <conditionalFormatting sqref="D11:S11">
    <cfRule type="cellIs" dxfId="750" priority="9" operator="greaterThan">
      <formula>0</formula>
    </cfRule>
  </conditionalFormatting>
  <conditionalFormatting sqref="D13:S13">
    <cfRule type="cellIs" dxfId="749" priority="8" operator="greaterThan">
      <formula>0</formula>
    </cfRule>
  </conditionalFormatting>
  <conditionalFormatting sqref="D15:S15">
    <cfRule type="cellIs" dxfId="748" priority="7" operator="greaterThan">
      <formula>0</formula>
    </cfRule>
  </conditionalFormatting>
  <conditionalFormatting sqref="D17:S17">
    <cfRule type="cellIs" dxfId="747" priority="6" operator="greaterThan">
      <formula>0</formula>
    </cfRule>
  </conditionalFormatting>
  <conditionalFormatting sqref="D19:S19">
    <cfRule type="cellIs" dxfId="746" priority="5" operator="greaterThan">
      <formula>0</formula>
    </cfRule>
  </conditionalFormatting>
  <conditionalFormatting sqref="D21:S21">
    <cfRule type="cellIs" dxfId="745" priority="4" operator="greaterThan">
      <formula>0</formula>
    </cfRule>
  </conditionalFormatting>
  <conditionalFormatting sqref="D23:S23">
    <cfRule type="cellIs" dxfId="744" priority="3" operator="greaterThan">
      <formula>0</formula>
    </cfRule>
  </conditionalFormatting>
  <conditionalFormatting sqref="D25:S25">
    <cfRule type="cellIs" dxfId="743" priority="2" operator="greaterThan">
      <formula>0</formula>
    </cfRule>
  </conditionalFormatting>
  <conditionalFormatting sqref="D27:S27">
    <cfRule type="cellIs" dxfId="74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74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'15'!D29</f>
        <v>615359</v>
      </c>
      <c r="E4" s="2">
        <f>'15'!E29</f>
        <v>4015</v>
      </c>
      <c r="F4" s="2">
        <f>'15'!F29</f>
        <v>10850</v>
      </c>
      <c r="G4" s="2">
        <f>'15'!G29</f>
        <v>920</v>
      </c>
      <c r="H4" s="2">
        <f>'15'!H29</f>
        <v>15825</v>
      </c>
      <c r="I4" s="2">
        <f>'15'!I29</f>
        <v>1419</v>
      </c>
      <c r="J4" s="2">
        <f>'15'!J29</f>
        <v>595</v>
      </c>
      <c r="K4" s="2">
        <f>'15'!K29</f>
        <v>364</v>
      </c>
      <c r="L4" s="2">
        <f>'15'!L29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8072</v>
      </c>
      <c r="E7" s="22"/>
      <c r="F7" s="22"/>
      <c r="G7" s="22"/>
      <c r="H7" s="22"/>
      <c r="I7" s="23">
        <v>20</v>
      </c>
      <c r="J7" s="23"/>
      <c r="K7" s="23"/>
      <c r="L7" s="23"/>
      <c r="M7" s="20">
        <f>D7+E7*20+F7*10+G7*9+H7*9</f>
        <v>8072</v>
      </c>
      <c r="N7" s="24">
        <f>D7+E7*20+F7*10+G7*9+H7*9+I7*191+J7*191+K7*182+L7*100</f>
        <v>11892</v>
      </c>
      <c r="O7" s="25">
        <f>M7*2.75%</f>
        <v>221.98</v>
      </c>
      <c r="P7" s="26">
        <v>4238</v>
      </c>
      <c r="Q7" s="26">
        <v>98</v>
      </c>
      <c r="R7" s="24">
        <f>M7-(M7*2.75%)+I7*191+J7*191+K7*182+L7*100-Q7</f>
        <v>11572.02</v>
      </c>
      <c r="S7" s="25">
        <f>M7*0.95%</f>
        <v>76.683999999999997</v>
      </c>
      <c r="T7" s="27">
        <f>S7-Q7</f>
        <v>-21.316000000000003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5924</v>
      </c>
      <c r="E8" s="30"/>
      <c r="F8" s="30"/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5924</v>
      </c>
      <c r="N8" s="24">
        <f t="shared" ref="N8:N27" si="1">D8+E8*20+F8*10+G8*9+H8*9+I8*191+J8*191+K8*182+L8*100</f>
        <v>6306</v>
      </c>
      <c r="O8" s="25">
        <f t="shared" ref="O8:O27" si="2">M8*2.75%</f>
        <v>162.91</v>
      </c>
      <c r="P8" s="26"/>
      <c r="Q8" s="26">
        <v>53</v>
      </c>
      <c r="R8" s="24">
        <f t="shared" ref="R8:R27" si="3">M8-(M8*2.75%)+I8*191+J8*191+K8*182+L8*100-Q8</f>
        <v>6090.09</v>
      </c>
      <c r="S8" s="25">
        <f t="shared" ref="S8:S27" si="4">M8*0.95%</f>
        <v>56.277999999999999</v>
      </c>
      <c r="T8" s="27">
        <f t="shared" ref="T8:T27" si="5">S8-Q8</f>
        <v>3.2779999999999987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18906</v>
      </c>
      <c r="E9" s="30">
        <v>10</v>
      </c>
      <c r="F9" s="30">
        <v>60</v>
      </c>
      <c r="G9" s="30"/>
      <c r="H9" s="30">
        <v>90</v>
      </c>
      <c r="I9" s="20">
        <v>5</v>
      </c>
      <c r="J9" s="20"/>
      <c r="K9" s="20"/>
      <c r="L9" s="20"/>
      <c r="M9" s="20">
        <f t="shared" si="0"/>
        <v>20516</v>
      </c>
      <c r="N9" s="24">
        <f t="shared" si="1"/>
        <v>21471</v>
      </c>
      <c r="O9" s="25">
        <f t="shared" si="2"/>
        <v>564.19000000000005</v>
      </c>
      <c r="P9" s="26">
        <v>5000</v>
      </c>
      <c r="Q9" s="26">
        <v>137</v>
      </c>
      <c r="R9" s="24">
        <f t="shared" si="3"/>
        <v>20769.810000000001</v>
      </c>
      <c r="S9" s="25">
        <f t="shared" si="4"/>
        <v>194.90199999999999</v>
      </c>
      <c r="T9" s="27">
        <f t="shared" si="5"/>
        <v>57.901999999999987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3404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3404</v>
      </c>
      <c r="N10" s="24">
        <f t="shared" si="1"/>
        <v>3586</v>
      </c>
      <c r="O10" s="25">
        <f t="shared" si="2"/>
        <v>93.61</v>
      </c>
      <c r="P10" s="26"/>
      <c r="Q10" s="26">
        <v>22</v>
      </c>
      <c r="R10" s="24">
        <f t="shared" si="3"/>
        <v>3470.39</v>
      </c>
      <c r="S10" s="25">
        <f t="shared" si="4"/>
        <v>32.338000000000001</v>
      </c>
      <c r="T10" s="27">
        <f t="shared" si="5"/>
        <v>10.338000000000001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1749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1749</v>
      </c>
      <c r="N11" s="24">
        <f t="shared" si="1"/>
        <v>1749</v>
      </c>
      <c r="O11" s="25">
        <f t="shared" si="2"/>
        <v>48.097500000000004</v>
      </c>
      <c r="P11" s="26"/>
      <c r="Q11" s="26"/>
      <c r="R11" s="24">
        <f t="shared" si="3"/>
        <v>1700.9024999999999</v>
      </c>
      <c r="S11" s="25">
        <f t="shared" si="4"/>
        <v>16.615500000000001</v>
      </c>
      <c r="T11" s="27">
        <f t="shared" si="5"/>
        <v>16.615500000000001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6626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6626</v>
      </c>
      <c r="N12" s="24">
        <f t="shared" si="1"/>
        <v>6626</v>
      </c>
      <c r="O12" s="25">
        <f t="shared" si="2"/>
        <v>182.215</v>
      </c>
      <c r="P12" s="26"/>
      <c r="Q12" s="26">
        <v>32</v>
      </c>
      <c r="R12" s="24">
        <f t="shared" si="3"/>
        <v>6411.7849999999999</v>
      </c>
      <c r="S12" s="25">
        <f t="shared" si="4"/>
        <v>62.946999999999996</v>
      </c>
      <c r="T12" s="27">
        <f t="shared" si="5"/>
        <v>30.946999999999996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5009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5009</v>
      </c>
      <c r="N13" s="24">
        <f t="shared" si="1"/>
        <v>5009</v>
      </c>
      <c r="O13" s="25">
        <f t="shared" si="2"/>
        <v>137.7475</v>
      </c>
      <c r="P13" s="26"/>
      <c r="Q13" s="26">
        <v>1</v>
      </c>
      <c r="R13" s="24">
        <f t="shared" si="3"/>
        <v>4870.2524999999996</v>
      </c>
      <c r="S13" s="25">
        <f t="shared" si="4"/>
        <v>47.585499999999996</v>
      </c>
      <c r="T13" s="27">
        <f t="shared" si="5"/>
        <v>46.585499999999996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15005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15905</v>
      </c>
      <c r="N14" s="24">
        <f t="shared" si="1"/>
        <v>15905</v>
      </c>
      <c r="O14" s="25">
        <f t="shared" si="2"/>
        <v>437.38749999999999</v>
      </c>
      <c r="P14" s="26"/>
      <c r="Q14" s="26">
        <v>147</v>
      </c>
      <c r="R14" s="24">
        <f t="shared" si="3"/>
        <v>15320.612499999999</v>
      </c>
      <c r="S14" s="25">
        <f t="shared" si="4"/>
        <v>151.0975</v>
      </c>
      <c r="T14" s="27">
        <f t="shared" si="5"/>
        <v>4.0974999999999966</v>
      </c>
    </row>
    <row r="15" spans="1:20" ht="15.75" x14ac:dyDescent="0.25">
      <c r="A15" s="28">
        <v>9</v>
      </c>
      <c r="B15" s="20">
        <v>1908446142</v>
      </c>
      <c r="C15" s="33">
        <v>18920</v>
      </c>
      <c r="D15" s="29">
        <v>20944</v>
      </c>
      <c r="E15" s="30"/>
      <c r="F15" s="30"/>
      <c r="G15" s="30"/>
      <c r="H15" s="30"/>
      <c r="I15" s="20"/>
      <c r="J15" s="20">
        <v>1</v>
      </c>
      <c r="K15" s="20"/>
      <c r="L15" s="20"/>
      <c r="M15" s="20">
        <f t="shared" si="0"/>
        <v>20944</v>
      </c>
      <c r="N15" s="24">
        <f t="shared" si="1"/>
        <v>21135</v>
      </c>
      <c r="O15" s="25">
        <f t="shared" si="2"/>
        <v>575.96</v>
      </c>
      <c r="P15" s="26"/>
      <c r="Q15" s="26">
        <v>140</v>
      </c>
      <c r="R15" s="24">
        <f t="shared" si="3"/>
        <v>20419.04</v>
      </c>
      <c r="S15" s="25">
        <f t="shared" si="4"/>
        <v>198.96799999999999</v>
      </c>
      <c r="T15" s="27">
        <f t="shared" si="5"/>
        <v>58.967999999999989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11918</v>
      </c>
      <c r="E16" s="30"/>
      <c r="F16" s="30"/>
      <c r="G16" s="30"/>
      <c r="H16" s="30">
        <v>100</v>
      </c>
      <c r="I16" s="20">
        <v>25</v>
      </c>
      <c r="J16" s="20"/>
      <c r="K16" s="20">
        <v>6</v>
      </c>
      <c r="L16" s="20"/>
      <c r="M16" s="20">
        <f t="shared" si="0"/>
        <v>12818</v>
      </c>
      <c r="N16" s="24">
        <f t="shared" si="1"/>
        <v>18685</v>
      </c>
      <c r="O16" s="25">
        <f t="shared" si="2"/>
        <v>352.495</v>
      </c>
      <c r="P16" s="26"/>
      <c r="Q16" s="26">
        <v>134</v>
      </c>
      <c r="R16" s="24">
        <f t="shared" si="3"/>
        <v>18198.504999999997</v>
      </c>
      <c r="S16" s="25">
        <f t="shared" si="4"/>
        <v>121.771</v>
      </c>
      <c r="T16" s="27">
        <f t="shared" si="5"/>
        <v>-12.228999999999999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8322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8322</v>
      </c>
      <c r="N17" s="24">
        <f t="shared" si="1"/>
        <v>8322</v>
      </c>
      <c r="O17" s="25">
        <f t="shared" si="2"/>
        <v>228.85499999999999</v>
      </c>
      <c r="P17" s="26">
        <v>1392</v>
      </c>
      <c r="Q17" s="26">
        <v>60</v>
      </c>
      <c r="R17" s="24">
        <f t="shared" si="3"/>
        <v>8033.1450000000004</v>
      </c>
      <c r="S17" s="25">
        <f t="shared" si="4"/>
        <v>79.058999999999997</v>
      </c>
      <c r="T17" s="27">
        <f t="shared" si="5"/>
        <v>19.058999999999997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11624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11624</v>
      </c>
      <c r="N18" s="24">
        <f t="shared" si="1"/>
        <v>11624</v>
      </c>
      <c r="O18" s="25">
        <f t="shared" si="2"/>
        <v>319.66000000000003</v>
      </c>
      <c r="P18" s="26">
        <v>14650</v>
      </c>
      <c r="Q18" s="26">
        <v>104</v>
      </c>
      <c r="R18" s="24">
        <f t="shared" si="3"/>
        <v>11200.34</v>
      </c>
      <c r="S18" s="25">
        <f t="shared" si="4"/>
        <v>110.428</v>
      </c>
      <c r="T18" s="27">
        <f t="shared" si="5"/>
        <v>6.4279999999999973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12281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12281</v>
      </c>
      <c r="N19" s="24">
        <f t="shared" si="1"/>
        <v>13236</v>
      </c>
      <c r="O19" s="25">
        <f t="shared" si="2"/>
        <v>337.72750000000002</v>
      </c>
      <c r="P19" s="26"/>
      <c r="Q19" s="26">
        <v>100</v>
      </c>
      <c r="R19" s="24">
        <f t="shared" si="3"/>
        <v>12798.272499999999</v>
      </c>
      <c r="S19" s="25">
        <f t="shared" si="4"/>
        <v>116.6695</v>
      </c>
      <c r="T19" s="27">
        <f t="shared" si="5"/>
        <v>16.669499999999999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3857</v>
      </c>
      <c r="E20" s="30"/>
      <c r="F20" s="30">
        <v>100</v>
      </c>
      <c r="G20" s="30"/>
      <c r="H20" s="30">
        <v>250</v>
      </c>
      <c r="I20" s="20"/>
      <c r="J20" s="20"/>
      <c r="K20" s="20">
        <v>3</v>
      </c>
      <c r="L20" s="20"/>
      <c r="M20" s="20">
        <f t="shared" si="0"/>
        <v>7107</v>
      </c>
      <c r="N20" s="24">
        <f t="shared" si="1"/>
        <v>7653</v>
      </c>
      <c r="O20" s="25">
        <f t="shared" si="2"/>
        <v>195.4425</v>
      </c>
      <c r="P20" s="26"/>
      <c r="Q20" s="26">
        <v>120</v>
      </c>
      <c r="R20" s="24">
        <f t="shared" si="3"/>
        <v>7337.5574999999999</v>
      </c>
      <c r="S20" s="25">
        <f t="shared" si="4"/>
        <v>67.516499999999994</v>
      </c>
      <c r="T20" s="27">
        <f t="shared" si="5"/>
        <v>-52.483500000000006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9566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10466</v>
      </c>
      <c r="N21" s="24">
        <f t="shared" si="1"/>
        <v>11994</v>
      </c>
      <c r="O21" s="25">
        <f t="shared" si="2"/>
        <v>287.815</v>
      </c>
      <c r="P21" s="26">
        <v>-165</v>
      </c>
      <c r="Q21" s="26">
        <v>21</v>
      </c>
      <c r="R21" s="24">
        <f t="shared" si="3"/>
        <v>11685.184999999999</v>
      </c>
      <c r="S21" s="25">
        <f t="shared" si="4"/>
        <v>99.426999999999992</v>
      </c>
      <c r="T21" s="27">
        <f t="shared" si="5"/>
        <v>78.426999999999992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16200</v>
      </c>
      <c r="N22" s="24">
        <f t="shared" si="1"/>
        <v>16200</v>
      </c>
      <c r="O22" s="25">
        <f t="shared" si="2"/>
        <v>445.5</v>
      </c>
      <c r="P22" s="26"/>
      <c r="Q22" s="26">
        <v>100</v>
      </c>
      <c r="R22" s="24">
        <f t="shared" si="3"/>
        <v>15654.5</v>
      </c>
      <c r="S22" s="25">
        <f t="shared" si="4"/>
        <v>153.9</v>
      </c>
      <c r="T22" s="27">
        <f t="shared" si="5"/>
        <v>53.900000000000006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5448</v>
      </c>
      <c r="E23" s="30">
        <v>100</v>
      </c>
      <c r="F23" s="30">
        <v>100</v>
      </c>
      <c r="G23" s="30"/>
      <c r="H23" s="30"/>
      <c r="I23" s="20"/>
      <c r="J23" s="20"/>
      <c r="K23" s="20"/>
      <c r="L23" s="20"/>
      <c r="M23" s="20">
        <f t="shared" si="0"/>
        <v>8448</v>
      </c>
      <c r="N23" s="24">
        <f t="shared" si="1"/>
        <v>8448</v>
      </c>
      <c r="O23" s="25">
        <f t="shared" si="2"/>
        <v>232.32</v>
      </c>
      <c r="P23" s="26"/>
      <c r="Q23" s="26">
        <v>50</v>
      </c>
      <c r="R23" s="24">
        <f t="shared" si="3"/>
        <v>8165.68</v>
      </c>
      <c r="S23" s="25">
        <f t="shared" si="4"/>
        <v>80.256</v>
      </c>
      <c r="T23" s="27">
        <f t="shared" si="5"/>
        <v>30.256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18753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18753</v>
      </c>
      <c r="N24" s="24">
        <f t="shared" si="1"/>
        <v>18753</v>
      </c>
      <c r="O24" s="25">
        <f t="shared" si="2"/>
        <v>515.70749999999998</v>
      </c>
      <c r="P24" s="26">
        <v>-3000</v>
      </c>
      <c r="Q24" s="26">
        <v>107</v>
      </c>
      <c r="R24" s="24">
        <f t="shared" si="3"/>
        <v>18130.2925</v>
      </c>
      <c r="S24" s="25">
        <f t="shared" si="4"/>
        <v>178.15350000000001</v>
      </c>
      <c r="T24" s="27">
        <f t="shared" si="5"/>
        <v>71.153500000000008</v>
      </c>
    </row>
    <row r="25" spans="1:20" ht="15.75" x14ac:dyDescent="0.25">
      <c r="A25" s="28">
        <v>19</v>
      </c>
      <c r="B25" s="20">
        <v>1908446152</v>
      </c>
      <c r="C25" s="20">
        <v>6820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81</v>
      </c>
      <c r="R25" s="24">
        <f t="shared" si="3"/>
        <v>7819.59</v>
      </c>
      <c r="S25" s="25">
        <f t="shared" si="4"/>
        <v>77.177999999999997</v>
      </c>
      <c r="T25" s="27">
        <f t="shared" si="5"/>
        <v>-3.8220000000000027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8020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8020</v>
      </c>
      <c r="N26" s="24">
        <f t="shared" si="1"/>
        <v>9930</v>
      </c>
      <c r="O26" s="25">
        <f t="shared" si="2"/>
        <v>220.55</v>
      </c>
      <c r="P26" s="26"/>
      <c r="Q26" s="26">
        <v>99</v>
      </c>
      <c r="R26" s="24">
        <f t="shared" si="3"/>
        <v>9610.4500000000007</v>
      </c>
      <c r="S26" s="25">
        <f t="shared" si="4"/>
        <v>76.19</v>
      </c>
      <c r="T26" s="27">
        <f t="shared" si="5"/>
        <v>-22.810000000000002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11969</v>
      </c>
      <c r="E27" s="38"/>
      <c r="F27" s="39"/>
      <c r="G27" s="39"/>
      <c r="H27" s="39"/>
      <c r="I27" s="31">
        <v>20</v>
      </c>
      <c r="J27" s="31">
        <v>10</v>
      </c>
      <c r="K27" s="31"/>
      <c r="L27" s="31"/>
      <c r="M27" s="31">
        <f t="shared" si="0"/>
        <v>11969</v>
      </c>
      <c r="N27" s="40">
        <f t="shared" si="1"/>
        <v>17699</v>
      </c>
      <c r="O27" s="25">
        <f t="shared" si="2"/>
        <v>329.14749999999998</v>
      </c>
      <c r="P27" s="41">
        <v>16000</v>
      </c>
      <c r="Q27" s="41">
        <v>150</v>
      </c>
      <c r="R27" s="24">
        <f t="shared" si="3"/>
        <v>17219.852500000001</v>
      </c>
      <c r="S27" s="42">
        <f t="shared" si="4"/>
        <v>113.7055</v>
      </c>
      <c r="T27" s="43">
        <f t="shared" si="5"/>
        <v>-36.294499999999999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211721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640</v>
      </c>
      <c r="I28" s="45">
        <f t="shared" si="7"/>
        <v>95</v>
      </c>
      <c r="J28" s="45">
        <f t="shared" si="7"/>
        <v>11</v>
      </c>
      <c r="K28" s="45">
        <f t="shared" si="7"/>
        <v>10</v>
      </c>
      <c r="L28" s="45">
        <f t="shared" si="7"/>
        <v>0</v>
      </c>
      <c r="M28" s="45">
        <f t="shared" si="7"/>
        <v>222281</v>
      </c>
      <c r="N28" s="45">
        <f t="shared" si="7"/>
        <v>244347</v>
      </c>
      <c r="O28" s="46">
        <f t="shared" si="7"/>
        <v>6112.7274999999991</v>
      </c>
      <c r="P28" s="45">
        <f t="shared" si="7"/>
        <v>38115</v>
      </c>
      <c r="Q28" s="45">
        <f t="shared" si="7"/>
        <v>1756</v>
      </c>
      <c r="R28" s="45">
        <f t="shared" si="7"/>
        <v>236478.27250000002</v>
      </c>
      <c r="S28" s="45">
        <f t="shared" si="7"/>
        <v>2111.6695</v>
      </c>
      <c r="T28" s="47">
        <f t="shared" si="7"/>
        <v>355.66949999999986</v>
      </c>
    </row>
    <row r="29" spans="1:20" ht="15.75" thickBot="1" x14ac:dyDescent="0.3">
      <c r="A29" s="98" t="s">
        <v>39</v>
      </c>
      <c r="B29" s="99"/>
      <c r="C29" s="100"/>
      <c r="D29" s="48">
        <f>D4+D5-D28</f>
        <v>507534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15185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1" priority="43" operator="equal">
      <formula>212030016606640</formula>
    </cfRule>
  </conditionalFormatting>
  <conditionalFormatting sqref="D29 E4:E6 E28:K29">
    <cfRule type="cellIs" dxfId="740" priority="41" operator="equal">
      <formula>$E$4</formula>
    </cfRule>
    <cfRule type="cellIs" dxfId="739" priority="42" operator="equal">
      <formula>2120</formula>
    </cfRule>
  </conditionalFormatting>
  <conditionalFormatting sqref="D29:E29 F4:F6 F28:F29">
    <cfRule type="cellIs" dxfId="738" priority="39" operator="equal">
      <formula>$F$4</formula>
    </cfRule>
    <cfRule type="cellIs" dxfId="737" priority="40" operator="equal">
      <formula>300</formula>
    </cfRule>
  </conditionalFormatting>
  <conditionalFormatting sqref="G4:G6 G28:G29">
    <cfRule type="cellIs" dxfId="736" priority="37" operator="equal">
      <formula>$G$4</formula>
    </cfRule>
    <cfRule type="cellIs" dxfId="735" priority="38" operator="equal">
      <formula>1660</formula>
    </cfRule>
  </conditionalFormatting>
  <conditionalFormatting sqref="H4:H6 H28:H29">
    <cfRule type="cellIs" dxfId="734" priority="35" operator="equal">
      <formula>$H$4</formula>
    </cfRule>
    <cfRule type="cellIs" dxfId="733" priority="36" operator="equal">
      <formula>6640</formula>
    </cfRule>
  </conditionalFormatting>
  <conditionalFormatting sqref="T6:T28">
    <cfRule type="cellIs" dxfId="732" priority="34" operator="lessThan">
      <formula>0</formula>
    </cfRule>
  </conditionalFormatting>
  <conditionalFormatting sqref="T7:T27">
    <cfRule type="cellIs" dxfId="731" priority="31" operator="lessThan">
      <formula>0</formula>
    </cfRule>
    <cfRule type="cellIs" dxfId="730" priority="32" operator="lessThan">
      <formula>0</formula>
    </cfRule>
    <cfRule type="cellIs" dxfId="729" priority="33" operator="lessThan">
      <formula>0</formula>
    </cfRule>
  </conditionalFormatting>
  <conditionalFormatting sqref="E4:E6 E28:K28">
    <cfRule type="cellIs" dxfId="728" priority="30" operator="equal">
      <formula>$E$4</formula>
    </cfRule>
  </conditionalFormatting>
  <conditionalFormatting sqref="D28:D29 D6 D4:M4">
    <cfRule type="cellIs" dxfId="727" priority="29" operator="equal">
      <formula>$D$4</formula>
    </cfRule>
  </conditionalFormatting>
  <conditionalFormatting sqref="I4:I6 I28:I29">
    <cfRule type="cellIs" dxfId="726" priority="28" operator="equal">
      <formula>$I$4</formula>
    </cfRule>
  </conditionalFormatting>
  <conditionalFormatting sqref="J4:J6 J28:J29">
    <cfRule type="cellIs" dxfId="725" priority="27" operator="equal">
      <formula>$J$4</formula>
    </cfRule>
  </conditionalFormatting>
  <conditionalFormatting sqref="K4:K6 K28:K29">
    <cfRule type="cellIs" dxfId="724" priority="26" operator="equal">
      <formula>$K$4</formula>
    </cfRule>
  </conditionalFormatting>
  <conditionalFormatting sqref="M4:M6">
    <cfRule type="cellIs" dxfId="723" priority="25" operator="equal">
      <formula>$L$4</formula>
    </cfRule>
  </conditionalFormatting>
  <conditionalFormatting sqref="T7:T28">
    <cfRule type="cellIs" dxfId="722" priority="22" operator="lessThan">
      <formula>0</formula>
    </cfRule>
    <cfRule type="cellIs" dxfId="721" priority="23" operator="lessThan">
      <formula>0</formula>
    </cfRule>
    <cfRule type="cellIs" dxfId="720" priority="24" operator="lessThan">
      <formula>0</formula>
    </cfRule>
  </conditionalFormatting>
  <conditionalFormatting sqref="D5:K5">
    <cfRule type="cellIs" dxfId="719" priority="21" operator="greaterThan">
      <formula>0</formula>
    </cfRule>
  </conditionalFormatting>
  <conditionalFormatting sqref="T6:T28">
    <cfRule type="cellIs" dxfId="718" priority="20" operator="lessThan">
      <formula>0</formula>
    </cfRule>
  </conditionalFormatting>
  <conditionalFormatting sqref="T7:T27">
    <cfRule type="cellIs" dxfId="717" priority="17" operator="lessThan">
      <formula>0</formula>
    </cfRule>
    <cfRule type="cellIs" dxfId="716" priority="18" operator="lessThan">
      <formula>0</formula>
    </cfRule>
    <cfRule type="cellIs" dxfId="715" priority="19" operator="lessThan">
      <formula>0</formula>
    </cfRule>
  </conditionalFormatting>
  <conditionalFormatting sqref="T7:T28">
    <cfRule type="cellIs" dxfId="714" priority="14" operator="lessThan">
      <formula>0</formula>
    </cfRule>
    <cfRule type="cellIs" dxfId="713" priority="15" operator="lessThan">
      <formula>0</formula>
    </cfRule>
    <cfRule type="cellIs" dxfId="712" priority="16" operator="lessThan">
      <formula>0</formula>
    </cfRule>
  </conditionalFormatting>
  <conditionalFormatting sqref="D5:K5">
    <cfRule type="cellIs" dxfId="711" priority="13" operator="greaterThan">
      <formula>0</formula>
    </cfRule>
  </conditionalFormatting>
  <conditionalFormatting sqref="L4 L6 L28:L29">
    <cfRule type="cellIs" dxfId="710" priority="12" operator="equal">
      <formula>$L$4</formula>
    </cfRule>
  </conditionalFormatting>
  <conditionalFormatting sqref="D7:S7">
    <cfRule type="cellIs" dxfId="709" priority="11" operator="greaterThan">
      <formula>0</formula>
    </cfRule>
  </conditionalFormatting>
  <conditionalFormatting sqref="D9:S9">
    <cfRule type="cellIs" dxfId="708" priority="10" operator="greaterThan">
      <formula>0</formula>
    </cfRule>
  </conditionalFormatting>
  <conditionalFormatting sqref="D11:S11">
    <cfRule type="cellIs" dxfId="707" priority="9" operator="greaterThan">
      <formula>0</formula>
    </cfRule>
  </conditionalFormatting>
  <conditionalFormatting sqref="D13:S13">
    <cfRule type="cellIs" dxfId="706" priority="8" operator="greaterThan">
      <formula>0</formula>
    </cfRule>
  </conditionalFormatting>
  <conditionalFormatting sqref="D15:S15">
    <cfRule type="cellIs" dxfId="705" priority="7" operator="greaterThan">
      <formula>0</formula>
    </cfRule>
  </conditionalFormatting>
  <conditionalFormatting sqref="D17:S17">
    <cfRule type="cellIs" dxfId="704" priority="6" operator="greaterThan">
      <formula>0</formula>
    </cfRule>
  </conditionalFormatting>
  <conditionalFormatting sqref="D19:S19">
    <cfRule type="cellIs" dxfId="703" priority="5" operator="greaterThan">
      <formula>0</formula>
    </cfRule>
  </conditionalFormatting>
  <conditionalFormatting sqref="D21:S21">
    <cfRule type="cellIs" dxfId="702" priority="4" operator="greaterThan">
      <formula>0</formula>
    </cfRule>
  </conditionalFormatting>
  <conditionalFormatting sqref="D23:S23">
    <cfRule type="cellIs" dxfId="701" priority="3" operator="greaterThan">
      <formula>0</formula>
    </cfRule>
  </conditionalFormatting>
  <conditionalFormatting sqref="D25:S25">
    <cfRule type="cellIs" dxfId="700" priority="2" operator="greaterThan">
      <formula>0</formula>
    </cfRule>
  </conditionalFormatting>
  <conditionalFormatting sqref="D27:S27">
    <cfRule type="cellIs" dxfId="69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74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'16'!D29</f>
        <v>507534</v>
      </c>
      <c r="E4" s="2">
        <f>'16'!E29</f>
        <v>3905</v>
      </c>
      <c r="F4" s="2">
        <f>'16'!F29</f>
        <v>10590</v>
      </c>
      <c r="G4" s="2">
        <f>'16'!G29</f>
        <v>920</v>
      </c>
      <c r="H4" s="2">
        <f>'16'!H29</f>
        <v>15185</v>
      </c>
      <c r="I4" s="2">
        <f>'16'!I29</f>
        <v>1324</v>
      </c>
      <c r="J4" s="2">
        <f>'16'!J29</f>
        <v>584</v>
      </c>
      <c r="K4" s="2">
        <f>'16'!K29</f>
        <v>354</v>
      </c>
      <c r="L4" s="2">
        <f>'16'!L29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12002</v>
      </c>
      <c r="E7" s="22">
        <v>45</v>
      </c>
      <c r="F7" s="22">
        <v>30</v>
      </c>
      <c r="G7" s="22"/>
      <c r="H7" s="22">
        <v>80</v>
      </c>
      <c r="I7" s="23"/>
      <c r="J7" s="23"/>
      <c r="K7" s="23"/>
      <c r="L7" s="23"/>
      <c r="M7" s="20">
        <f>D7+E7*20+F7*10+G7*9+H7*9</f>
        <v>13922</v>
      </c>
      <c r="N7" s="24">
        <f>D7+E7*20+F7*10+G7*9+H7*9+I7*191+J7*191+K7*182+L7*100</f>
        <v>13922</v>
      </c>
      <c r="O7" s="25">
        <f>M7*2.75%</f>
        <v>382.85500000000002</v>
      </c>
      <c r="P7" s="26"/>
      <c r="Q7" s="26">
        <v>104</v>
      </c>
      <c r="R7" s="24">
        <f>M7-(M7*2.75%)+I7*191+J7*191+K7*182+L7*100-Q7</f>
        <v>13435.145</v>
      </c>
      <c r="S7" s="25">
        <f>M7*0.95%</f>
        <v>132.25899999999999</v>
      </c>
      <c r="T7" s="27">
        <f>S7-Q7</f>
        <v>28.258999999999986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7559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7559</v>
      </c>
      <c r="N8" s="24">
        <f t="shared" ref="N8:N27" si="1">D8+E8*20+F8*10+G8*9+H8*9+I8*191+J8*191+K8*182+L8*100</f>
        <v>7559</v>
      </c>
      <c r="O8" s="25">
        <f t="shared" ref="O8:O27" si="2">M8*2.75%</f>
        <v>207.8725</v>
      </c>
      <c r="P8" s="26"/>
      <c r="Q8" s="26">
        <v>80</v>
      </c>
      <c r="R8" s="24">
        <f t="shared" ref="R8:R27" si="3">M8-(M8*2.75%)+I8*191+J8*191+K8*182+L8*100-Q8</f>
        <v>7271.1274999999996</v>
      </c>
      <c r="S8" s="25">
        <f t="shared" ref="S8:S27" si="4">M8*0.95%</f>
        <v>71.810500000000005</v>
      </c>
      <c r="T8" s="27">
        <f t="shared" ref="T8:T27" si="5">S8-Q8</f>
        <v>-8.1894999999999953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25180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25180</v>
      </c>
      <c r="N9" s="24">
        <f t="shared" si="1"/>
        <v>25180</v>
      </c>
      <c r="O9" s="25">
        <f t="shared" si="2"/>
        <v>692.45</v>
      </c>
      <c r="P9" s="26"/>
      <c r="Q9" s="26">
        <v>127</v>
      </c>
      <c r="R9" s="24">
        <f t="shared" si="3"/>
        <v>24360.55</v>
      </c>
      <c r="S9" s="25">
        <f t="shared" si="4"/>
        <v>239.21</v>
      </c>
      <c r="T9" s="27">
        <f t="shared" si="5"/>
        <v>112.21000000000001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4741</v>
      </c>
      <c r="E10" s="30"/>
      <c r="F10" s="30">
        <v>30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5311</v>
      </c>
      <c r="N10" s="24">
        <f t="shared" si="1"/>
        <v>6266</v>
      </c>
      <c r="O10" s="25">
        <f t="shared" si="2"/>
        <v>146.05250000000001</v>
      </c>
      <c r="P10" s="26"/>
      <c r="Q10" s="26">
        <v>29</v>
      </c>
      <c r="R10" s="24">
        <f t="shared" si="3"/>
        <v>6090.9475000000002</v>
      </c>
      <c r="S10" s="25">
        <f t="shared" si="4"/>
        <v>50.454499999999996</v>
      </c>
      <c r="T10" s="27">
        <f t="shared" si="5"/>
        <v>21.454499999999996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1647</v>
      </c>
      <c r="N11" s="24">
        <f t="shared" si="1"/>
        <v>1647</v>
      </c>
      <c r="O11" s="25">
        <f t="shared" si="2"/>
        <v>45.292499999999997</v>
      </c>
      <c r="P11" s="26">
        <v>4000</v>
      </c>
      <c r="Q11" s="26"/>
      <c r="R11" s="24">
        <f t="shared" si="3"/>
        <v>1601.7075</v>
      </c>
      <c r="S11" s="25">
        <f t="shared" si="4"/>
        <v>15.6465</v>
      </c>
      <c r="T11" s="27">
        <f t="shared" si="5"/>
        <v>15.6465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6474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6474</v>
      </c>
      <c r="N12" s="24">
        <f t="shared" si="1"/>
        <v>6474</v>
      </c>
      <c r="O12" s="25">
        <f t="shared" si="2"/>
        <v>178.035</v>
      </c>
      <c r="P12" s="26"/>
      <c r="Q12" s="26">
        <v>35</v>
      </c>
      <c r="R12" s="24">
        <f t="shared" si="3"/>
        <v>6260.9650000000001</v>
      </c>
      <c r="S12" s="25">
        <f t="shared" si="4"/>
        <v>61.503</v>
      </c>
      <c r="T12" s="27">
        <f t="shared" si="5"/>
        <v>26.503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5348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5348</v>
      </c>
      <c r="N13" s="24">
        <f t="shared" si="1"/>
        <v>5348</v>
      </c>
      <c r="O13" s="25">
        <f t="shared" si="2"/>
        <v>147.07</v>
      </c>
      <c r="P13" s="26"/>
      <c r="Q13" s="26"/>
      <c r="R13" s="24">
        <f t="shared" si="3"/>
        <v>5200.93</v>
      </c>
      <c r="S13" s="25">
        <f t="shared" si="4"/>
        <v>50.805999999999997</v>
      </c>
      <c r="T13" s="27">
        <f t="shared" si="5"/>
        <v>50.805999999999997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11011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11011</v>
      </c>
      <c r="N14" s="24">
        <f t="shared" si="1"/>
        <v>11011</v>
      </c>
      <c r="O14" s="25">
        <f t="shared" si="2"/>
        <v>302.80250000000001</v>
      </c>
      <c r="P14" s="26"/>
      <c r="Q14" s="26">
        <v>149</v>
      </c>
      <c r="R14" s="24">
        <f t="shared" si="3"/>
        <v>10559.1975</v>
      </c>
      <c r="S14" s="25">
        <f t="shared" si="4"/>
        <v>104.6045</v>
      </c>
      <c r="T14" s="27">
        <f t="shared" si="5"/>
        <v>-44.395499999999998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10886</v>
      </c>
      <c r="E15" s="30"/>
      <c r="F15" s="30"/>
      <c r="G15" s="30"/>
      <c r="H15" s="30"/>
      <c r="I15" s="20">
        <v>5</v>
      </c>
      <c r="J15" s="20">
        <v>2</v>
      </c>
      <c r="K15" s="20"/>
      <c r="L15" s="20"/>
      <c r="M15" s="20">
        <f t="shared" si="0"/>
        <v>10886</v>
      </c>
      <c r="N15" s="24">
        <f t="shared" si="1"/>
        <v>12223</v>
      </c>
      <c r="O15" s="25">
        <f t="shared" si="2"/>
        <v>299.36500000000001</v>
      </c>
      <c r="P15" s="26">
        <v>29980</v>
      </c>
      <c r="Q15" s="26">
        <v>124</v>
      </c>
      <c r="R15" s="24">
        <f t="shared" si="3"/>
        <v>11799.635</v>
      </c>
      <c r="S15" s="25">
        <f t="shared" si="4"/>
        <v>103.417</v>
      </c>
      <c r="T15" s="27">
        <f t="shared" si="5"/>
        <v>-20.582999999999998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15673</v>
      </c>
      <c r="E16" s="30"/>
      <c r="F16" s="30"/>
      <c r="G16" s="30"/>
      <c r="H16" s="30">
        <v>100</v>
      </c>
      <c r="I16" s="20">
        <v>2</v>
      </c>
      <c r="J16" s="20"/>
      <c r="K16" s="20">
        <v>5</v>
      </c>
      <c r="L16" s="20"/>
      <c r="M16" s="20">
        <f t="shared" si="0"/>
        <v>16573</v>
      </c>
      <c r="N16" s="24">
        <f t="shared" si="1"/>
        <v>17865</v>
      </c>
      <c r="O16" s="25">
        <f t="shared" si="2"/>
        <v>455.75749999999999</v>
      </c>
      <c r="P16" s="26"/>
      <c r="Q16" s="26">
        <v>119</v>
      </c>
      <c r="R16" s="24">
        <f t="shared" si="3"/>
        <v>17290.2425</v>
      </c>
      <c r="S16" s="25">
        <f t="shared" si="4"/>
        <v>157.4435</v>
      </c>
      <c r="T16" s="27">
        <f t="shared" si="5"/>
        <v>38.4435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6634</v>
      </c>
      <c r="E17" s="30"/>
      <c r="F17" s="30">
        <v>100</v>
      </c>
      <c r="G17" s="30"/>
      <c r="H17" s="30">
        <v>100</v>
      </c>
      <c r="I17" s="20">
        <v>8</v>
      </c>
      <c r="J17" s="20"/>
      <c r="K17" s="20"/>
      <c r="L17" s="20"/>
      <c r="M17" s="20">
        <f t="shared" si="0"/>
        <v>8534</v>
      </c>
      <c r="N17" s="24">
        <f t="shared" si="1"/>
        <v>10062</v>
      </c>
      <c r="O17" s="25">
        <f t="shared" si="2"/>
        <v>234.685</v>
      </c>
      <c r="P17" s="26"/>
      <c r="Q17" s="26">
        <v>60</v>
      </c>
      <c r="R17" s="24">
        <f t="shared" si="3"/>
        <v>9767.3150000000005</v>
      </c>
      <c r="S17" s="25">
        <f t="shared" si="4"/>
        <v>81.072999999999993</v>
      </c>
      <c r="T17" s="27">
        <f t="shared" si="5"/>
        <v>21.072999999999993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6274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6274</v>
      </c>
      <c r="N18" s="24">
        <f t="shared" si="1"/>
        <v>6274</v>
      </c>
      <c r="O18" s="25">
        <f t="shared" si="2"/>
        <v>172.535</v>
      </c>
      <c r="P18" s="26"/>
      <c r="Q18" s="26">
        <v>101</v>
      </c>
      <c r="R18" s="24">
        <f t="shared" si="3"/>
        <v>6000.4650000000001</v>
      </c>
      <c r="S18" s="25">
        <f t="shared" si="4"/>
        <v>59.603000000000002</v>
      </c>
      <c r="T18" s="27">
        <f t="shared" si="5"/>
        <v>-41.396999999999998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11143</v>
      </c>
      <c r="E19" s="30"/>
      <c r="F19" s="30">
        <v>30</v>
      </c>
      <c r="G19" s="30"/>
      <c r="H19" s="30">
        <v>90</v>
      </c>
      <c r="I19" s="20">
        <v>3</v>
      </c>
      <c r="J19" s="20"/>
      <c r="K19" s="20"/>
      <c r="L19" s="20"/>
      <c r="M19" s="20">
        <f t="shared" si="0"/>
        <v>12253</v>
      </c>
      <c r="N19" s="24">
        <f t="shared" si="1"/>
        <v>12826</v>
      </c>
      <c r="O19" s="25">
        <f t="shared" si="2"/>
        <v>336.95749999999998</v>
      </c>
      <c r="P19" s="26"/>
      <c r="Q19" s="26">
        <v>100</v>
      </c>
      <c r="R19" s="24">
        <f t="shared" si="3"/>
        <v>12389.0425</v>
      </c>
      <c r="S19" s="25">
        <f t="shared" si="4"/>
        <v>116.40349999999999</v>
      </c>
      <c r="T19" s="27">
        <f t="shared" si="5"/>
        <v>16.403499999999994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7204</v>
      </c>
      <c r="N20" s="24">
        <f t="shared" si="1"/>
        <v>9114</v>
      </c>
      <c r="O20" s="25">
        <f t="shared" si="2"/>
        <v>198.11</v>
      </c>
      <c r="P20" s="26"/>
      <c r="Q20" s="26">
        <v>120</v>
      </c>
      <c r="R20" s="24">
        <f t="shared" si="3"/>
        <v>8795.89</v>
      </c>
      <c r="S20" s="25">
        <f t="shared" si="4"/>
        <v>68.438000000000002</v>
      </c>
      <c r="T20" s="27">
        <f t="shared" si="5"/>
        <v>-51.561999999999998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7965</v>
      </c>
      <c r="E21" s="30">
        <v>10</v>
      </c>
      <c r="F21" s="30">
        <v>50</v>
      </c>
      <c r="G21" s="30"/>
      <c r="H21" s="30"/>
      <c r="I21" s="20"/>
      <c r="J21" s="20"/>
      <c r="K21" s="20"/>
      <c r="L21" s="20"/>
      <c r="M21" s="20">
        <f t="shared" si="0"/>
        <v>8665</v>
      </c>
      <c r="N21" s="24">
        <f t="shared" si="1"/>
        <v>8665</v>
      </c>
      <c r="O21" s="25">
        <f t="shared" si="2"/>
        <v>238.28749999999999</v>
      </c>
      <c r="P21" s="26">
        <v>160</v>
      </c>
      <c r="Q21" s="26">
        <v>20</v>
      </c>
      <c r="R21" s="24">
        <f t="shared" si="3"/>
        <v>8406.7124999999996</v>
      </c>
      <c r="S21" s="25">
        <f t="shared" si="4"/>
        <v>82.317499999999995</v>
      </c>
      <c r="T21" s="27">
        <f t="shared" si="5"/>
        <v>62.317499999999995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19759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19759</v>
      </c>
      <c r="N22" s="24">
        <f t="shared" si="1"/>
        <v>22624</v>
      </c>
      <c r="O22" s="25">
        <f t="shared" si="2"/>
        <v>543.37250000000006</v>
      </c>
      <c r="P22" s="26"/>
      <c r="Q22" s="26">
        <v>150</v>
      </c>
      <c r="R22" s="24">
        <f t="shared" si="3"/>
        <v>21930.627499999999</v>
      </c>
      <c r="S22" s="25">
        <f t="shared" si="4"/>
        <v>187.7105</v>
      </c>
      <c r="T22" s="27">
        <f t="shared" si="5"/>
        <v>37.710499999999996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7039</v>
      </c>
      <c r="N23" s="24">
        <f t="shared" si="1"/>
        <v>7039</v>
      </c>
      <c r="O23" s="25">
        <f t="shared" si="2"/>
        <v>193.57249999999999</v>
      </c>
      <c r="P23" s="26"/>
      <c r="Q23" s="26">
        <v>70</v>
      </c>
      <c r="R23" s="24">
        <f t="shared" si="3"/>
        <v>6775.4274999999998</v>
      </c>
      <c r="S23" s="25">
        <f t="shared" si="4"/>
        <v>66.870499999999993</v>
      </c>
      <c r="T23" s="27">
        <f t="shared" si="5"/>
        <v>-3.1295000000000073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19329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19329</v>
      </c>
      <c r="N24" s="24">
        <f t="shared" si="1"/>
        <v>20284</v>
      </c>
      <c r="O24" s="25">
        <f t="shared" si="2"/>
        <v>531.54750000000001</v>
      </c>
      <c r="P24" s="26"/>
      <c r="Q24" s="26">
        <v>122</v>
      </c>
      <c r="R24" s="24">
        <f t="shared" si="3"/>
        <v>19630.452499999999</v>
      </c>
      <c r="S24" s="25">
        <f t="shared" si="4"/>
        <v>183.62549999999999</v>
      </c>
      <c r="T24" s="27">
        <f t="shared" si="5"/>
        <v>61.625499999999988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7096</v>
      </c>
      <c r="E25" s="30"/>
      <c r="F25" s="30"/>
      <c r="G25" s="30"/>
      <c r="H25" s="30"/>
      <c r="I25" s="20">
        <v>6</v>
      </c>
      <c r="J25" s="20"/>
      <c r="K25" s="20"/>
      <c r="L25" s="20"/>
      <c r="M25" s="20">
        <f t="shared" si="0"/>
        <v>7096</v>
      </c>
      <c r="N25" s="24">
        <f t="shared" si="1"/>
        <v>8242</v>
      </c>
      <c r="O25" s="25">
        <f t="shared" si="2"/>
        <v>195.14000000000001</v>
      </c>
      <c r="P25" s="26"/>
      <c r="Q25" s="26">
        <v>81</v>
      </c>
      <c r="R25" s="24">
        <f t="shared" si="3"/>
        <v>7965.86</v>
      </c>
      <c r="S25" s="25">
        <f t="shared" si="4"/>
        <v>67.411999999999992</v>
      </c>
      <c r="T25" s="27">
        <f t="shared" si="5"/>
        <v>-13.588000000000008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7021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7021</v>
      </c>
      <c r="N26" s="24">
        <f t="shared" si="1"/>
        <v>7976</v>
      </c>
      <c r="O26" s="25">
        <f t="shared" si="2"/>
        <v>193.07750000000001</v>
      </c>
      <c r="P26" s="26"/>
      <c r="Q26" s="26">
        <v>52</v>
      </c>
      <c r="R26" s="24">
        <f t="shared" si="3"/>
        <v>7730.9224999999997</v>
      </c>
      <c r="S26" s="25">
        <f t="shared" si="4"/>
        <v>66.6995</v>
      </c>
      <c r="T26" s="27">
        <f t="shared" si="5"/>
        <v>14.6995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4111</v>
      </c>
      <c r="E27" s="38"/>
      <c r="F27" s="39"/>
      <c r="G27" s="39"/>
      <c r="H27" s="39"/>
      <c r="I27" s="31">
        <v>10</v>
      </c>
      <c r="J27" s="31">
        <v>10</v>
      </c>
      <c r="K27" s="31"/>
      <c r="L27" s="31"/>
      <c r="M27" s="31">
        <f t="shared" si="0"/>
        <v>4111</v>
      </c>
      <c r="N27" s="40">
        <f t="shared" si="1"/>
        <v>7931</v>
      </c>
      <c r="O27" s="25">
        <f t="shared" si="2"/>
        <v>113.05249999999999</v>
      </c>
      <c r="P27" s="41">
        <v>20000</v>
      </c>
      <c r="Q27" s="41">
        <v>100</v>
      </c>
      <c r="R27" s="24">
        <f t="shared" si="3"/>
        <v>7717.9475000000002</v>
      </c>
      <c r="S27" s="42">
        <f t="shared" si="4"/>
        <v>39.054499999999997</v>
      </c>
      <c r="T27" s="43">
        <f t="shared" si="5"/>
        <v>-60.945500000000003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204096</v>
      </c>
      <c r="E28" s="45">
        <f t="shared" si="6"/>
        <v>55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400</v>
      </c>
      <c r="I28" s="45">
        <f t="shared" si="7"/>
        <v>74</v>
      </c>
      <c r="J28" s="45">
        <f t="shared" si="7"/>
        <v>12</v>
      </c>
      <c r="K28" s="45">
        <f t="shared" si="7"/>
        <v>5</v>
      </c>
      <c r="L28" s="45">
        <f t="shared" si="7"/>
        <v>0</v>
      </c>
      <c r="M28" s="45">
        <f t="shared" si="7"/>
        <v>211196</v>
      </c>
      <c r="N28" s="45">
        <f t="shared" si="7"/>
        <v>228532</v>
      </c>
      <c r="O28" s="46">
        <f t="shared" si="7"/>
        <v>5807.89</v>
      </c>
      <c r="P28" s="45">
        <f t="shared" si="7"/>
        <v>54140</v>
      </c>
      <c r="Q28" s="45">
        <f t="shared" si="7"/>
        <v>1743</v>
      </c>
      <c r="R28" s="45">
        <f t="shared" si="7"/>
        <v>220981.10999999993</v>
      </c>
      <c r="S28" s="45">
        <f t="shared" si="7"/>
        <v>2006.3619999999999</v>
      </c>
      <c r="T28" s="47">
        <f t="shared" si="7"/>
        <v>263.36199999999991</v>
      </c>
    </row>
    <row r="29" spans="1:20" ht="15.75" thickBot="1" x14ac:dyDescent="0.3">
      <c r="A29" s="98" t="s">
        <v>39</v>
      </c>
      <c r="B29" s="99"/>
      <c r="C29" s="100"/>
      <c r="D29" s="48">
        <f>D4+D5-D28</f>
        <v>615126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14785</v>
      </c>
      <c r="I29" s="48">
        <f t="shared" si="8"/>
        <v>1250</v>
      </c>
      <c r="J29" s="48">
        <f t="shared" si="8"/>
        <v>572</v>
      </c>
      <c r="K29" s="48">
        <f t="shared" si="8"/>
        <v>349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8" priority="43" operator="equal">
      <formula>212030016606640</formula>
    </cfRule>
  </conditionalFormatting>
  <conditionalFormatting sqref="D29 E4:E6 E28:K29">
    <cfRule type="cellIs" dxfId="697" priority="41" operator="equal">
      <formula>$E$4</formula>
    </cfRule>
    <cfRule type="cellIs" dxfId="696" priority="42" operator="equal">
      <formula>2120</formula>
    </cfRule>
  </conditionalFormatting>
  <conditionalFormatting sqref="D29:E29 F4:F6 F28:F29">
    <cfRule type="cellIs" dxfId="695" priority="39" operator="equal">
      <formula>$F$4</formula>
    </cfRule>
    <cfRule type="cellIs" dxfId="694" priority="40" operator="equal">
      <formula>300</formula>
    </cfRule>
  </conditionalFormatting>
  <conditionalFormatting sqref="G4:G6 G28:G29">
    <cfRule type="cellIs" dxfId="693" priority="37" operator="equal">
      <formula>$G$4</formula>
    </cfRule>
    <cfRule type="cellIs" dxfId="692" priority="38" operator="equal">
      <formula>1660</formula>
    </cfRule>
  </conditionalFormatting>
  <conditionalFormatting sqref="H4:H6 H28:H29">
    <cfRule type="cellIs" dxfId="691" priority="35" operator="equal">
      <formula>$H$4</formula>
    </cfRule>
    <cfRule type="cellIs" dxfId="690" priority="36" operator="equal">
      <formula>6640</formula>
    </cfRule>
  </conditionalFormatting>
  <conditionalFormatting sqref="T6:T28">
    <cfRule type="cellIs" dxfId="689" priority="34" operator="lessThan">
      <formula>0</formula>
    </cfRule>
  </conditionalFormatting>
  <conditionalFormatting sqref="T7:T27">
    <cfRule type="cellIs" dxfId="688" priority="31" operator="lessThan">
      <formula>0</formula>
    </cfRule>
    <cfRule type="cellIs" dxfId="687" priority="32" operator="lessThan">
      <formula>0</formula>
    </cfRule>
    <cfRule type="cellIs" dxfId="686" priority="33" operator="lessThan">
      <formula>0</formula>
    </cfRule>
  </conditionalFormatting>
  <conditionalFormatting sqref="E4:E6 E28:K28">
    <cfRule type="cellIs" dxfId="685" priority="30" operator="equal">
      <formula>$E$4</formula>
    </cfRule>
  </conditionalFormatting>
  <conditionalFormatting sqref="D28:D29 D6 D4:M4">
    <cfRule type="cellIs" dxfId="684" priority="29" operator="equal">
      <formula>$D$4</formula>
    </cfRule>
  </conditionalFormatting>
  <conditionalFormatting sqref="I4:I6 I28:I29">
    <cfRule type="cellIs" dxfId="683" priority="28" operator="equal">
      <formula>$I$4</formula>
    </cfRule>
  </conditionalFormatting>
  <conditionalFormatting sqref="J4:J6 J28:J29">
    <cfRule type="cellIs" dxfId="682" priority="27" operator="equal">
      <formula>$J$4</formula>
    </cfRule>
  </conditionalFormatting>
  <conditionalFormatting sqref="K4:K6 K28:K29">
    <cfRule type="cellIs" dxfId="681" priority="26" operator="equal">
      <formula>$K$4</formula>
    </cfRule>
  </conditionalFormatting>
  <conditionalFormatting sqref="M4:M6">
    <cfRule type="cellIs" dxfId="680" priority="25" operator="equal">
      <formula>$L$4</formula>
    </cfRule>
  </conditionalFormatting>
  <conditionalFormatting sqref="T7:T28">
    <cfRule type="cellIs" dxfId="679" priority="22" operator="lessThan">
      <formula>0</formula>
    </cfRule>
    <cfRule type="cellIs" dxfId="678" priority="23" operator="lessThan">
      <formula>0</formula>
    </cfRule>
    <cfRule type="cellIs" dxfId="677" priority="24" operator="lessThan">
      <formula>0</formula>
    </cfRule>
  </conditionalFormatting>
  <conditionalFormatting sqref="D5:K5">
    <cfRule type="cellIs" dxfId="676" priority="21" operator="greaterThan">
      <formula>0</formula>
    </cfRule>
  </conditionalFormatting>
  <conditionalFormatting sqref="T6:T28">
    <cfRule type="cellIs" dxfId="675" priority="20" operator="lessThan">
      <formula>0</formula>
    </cfRule>
  </conditionalFormatting>
  <conditionalFormatting sqref="T7:T27">
    <cfRule type="cellIs" dxfId="674" priority="17" operator="lessThan">
      <formula>0</formula>
    </cfRule>
    <cfRule type="cellIs" dxfId="673" priority="18" operator="lessThan">
      <formula>0</formula>
    </cfRule>
    <cfRule type="cellIs" dxfId="672" priority="19" operator="lessThan">
      <formula>0</formula>
    </cfRule>
  </conditionalFormatting>
  <conditionalFormatting sqref="T7:T28">
    <cfRule type="cellIs" dxfId="671" priority="14" operator="lessThan">
      <formula>0</formula>
    </cfRule>
    <cfRule type="cellIs" dxfId="670" priority="15" operator="lessThan">
      <formula>0</formula>
    </cfRule>
    <cfRule type="cellIs" dxfId="669" priority="16" operator="lessThan">
      <formula>0</formula>
    </cfRule>
  </conditionalFormatting>
  <conditionalFormatting sqref="D5:K5">
    <cfRule type="cellIs" dxfId="668" priority="13" operator="greaterThan">
      <formula>0</formula>
    </cfRule>
  </conditionalFormatting>
  <conditionalFormatting sqref="L4 L6 L28:L29">
    <cfRule type="cellIs" dxfId="667" priority="12" operator="equal">
      <formula>$L$4</formula>
    </cfRule>
  </conditionalFormatting>
  <conditionalFormatting sqref="D7:S7">
    <cfRule type="cellIs" dxfId="666" priority="11" operator="greaterThan">
      <formula>0</formula>
    </cfRule>
  </conditionalFormatting>
  <conditionalFormatting sqref="D9:S9">
    <cfRule type="cellIs" dxfId="665" priority="10" operator="greaterThan">
      <formula>0</formula>
    </cfRule>
  </conditionalFormatting>
  <conditionalFormatting sqref="D11:S11">
    <cfRule type="cellIs" dxfId="664" priority="9" operator="greaterThan">
      <formula>0</formula>
    </cfRule>
  </conditionalFormatting>
  <conditionalFormatting sqref="D13:S13">
    <cfRule type="cellIs" dxfId="663" priority="8" operator="greaterThan">
      <formula>0</formula>
    </cfRule>
  </conditionalFormatting>
  <conditionalFormatting sqref="D15:S15">
    <cfRule type="cellIs" dxfId="662" priority="7" operator="greaterThan">
      <formula>0</formula>
    </cfRule>
  </conditionalFormatting>
  <conditionalFormatting sqref="D17:S17">
    <cfRule type="cellIs" dxfId="661" priority="6" operator="greaterThan">
      <formula>0</formula>
    </cfRule>
  </conditionalFormatting>
  <conditionalFormatting sqref="D19:S19">
    <cfRule type="cellIs" dxfId="660" priority="5" operator="greaterThan">
      <formula>0</formula>
    </cfRule>
  </conditionalFormatting>
  <conditionalFormatting sqref="D21:S21">
    <cfRule type="cellIs" dxfId="659" priority="4" operator="greaterThan">
      <formula>0</formula>
    </cfRule>
  </conditionalFormatting>
  <conditionalFormatting sqref="D23:S23">
    <cfRule type="cellIs" dxfId="658" priority="3" operator="greaterThan">
      <formula>0</formula>
    </cfRule>
  </conditionalFormatting>
  <conditionalFormatting sqref="D25:S25">
    <cfRule type="cellIs" dxfId="657" priority="2" operator="greaterThan">
      <formula>0</formula>
    </cfRule>
  </conditionalFormatting>
  <conditionalFormatting sqref="D27:S27">
    <cfRule type="cellIs" dxfId="65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6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140625" customWidth="1"/>
    <col min="8" max="8" width="8.5703125" customWidth="1"/>
    <col min="9" max="9" width="11.5703125" bestFit="1" customWidth="1"/>
    <col min="12" max="12" width="0" hidden="1" customWidth="1"/>
    <col min="13" max="13" width="9.140625" hidden="1" customWidth="1"/>
    <col min="14" max="14" width="12.28515625" customWidth="1"/>
    <col min="15" max="15" width="11.28515625" customWidth="1"/>
    <col min="16" max="16" width="9.140625" customWidth="1"/>
    <col min="18" max="18" width="10.85546875" bestFit="1" customWidth="1"/>
    <col min="21" max="21" width="7.28515625" customWidth="1"/>
  </cols>
  <sheetData>
    <row r="1" spans="1:22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2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2" ht="18.75" x14ac:dyDescent="0.25">
      <c r="A3" s="105" t="s">
        <v>75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2" x14ac:dyDescent="0.25">
      <c r="A4" s="109" t="s">
        <v>1</v>
      </c>
      <c r="B4" s="109"/>
      <c r="C4" s="1"/>
      <c r="D4" s="2">
        <f>'17'!D29</f>
        <v>615126</v>
      </c>
      <c r="E4" s="2">
        <f>'17'!E29</f>
        <v>3850</v>
      </c>
      <c r="F4" s="2">
        <f>'17'!F29</f>
        <v>10350</v>
      </c>
      <c r="G4" s="2">
        <f>'17'!G29</f>
        <v>920</v>
      </c>
      <c r="H4" s="2">
        <f>'17'!H29</f>
        <v>14785</v>
      </c>
      <c r="I4" s="2">
        <f>'17'!I29</f>
        <v>1250</v>
      </c>
      <c r="J4" s="2">
        <f>'17'!J29</f>
        <v>572</v>
      </c>
      <c r="K4" s="2">
        <f>'17'!K29</f>
        <v>349</v>
      </c>
      <c r="L4" s="2">
        <f>'17'!L29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32064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32064</v>
      </c>
      <c r="N7" s="24">
        <f>D7+E7*20+F7*10+G7*9+H7*9+I7*191+J7*191+K7*182+L7*100</f>
        <v>32064</v>
      </c>
      <c r="O7" s="25">
        <f>M7*2.75%</f>
        <v>881.76</v>
      </c>
      <c r="P7" s="26">
        <v>-1062</v>
      </c>
      <c r="Q7" s="26">
        <v>100</v>
      </c>
      <c r="R7" s="29">
        <f>M7-(M7*2.75%)+I7*191+J7*191+K7*182+L7*100-Q7</f>
        <v>31082.240000000002</v>
      </c>
      <c r="S7" s="25">
        <f>M7*0.95%</f>
        <v>304.608</v>
      </c>
      <c r="T7" s="84">
        <f>S7-Q7</f>
        <v>204.608</v>
      </c>
      <c r="U7" s="66">
        <v>198</v>
      </c>
      <c r="V7" s="87">
        <f>R7-U7</f>
        <v>30884.240000000002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14410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14410</v>
      </c>
      <c r="N8" s="24">
        <f t="shared" ref="N8:N27" si="1">D8+E8*20+F8*10+G8*9+H8*9+I8*191+J8*191+K8*182+L8*100</f>
        <v>14410</v>
      </c>
      <c r="O8" s="25">
        <f t="shared" ref="O8:O27" si="2">M8*2.75%</f>
        <v>396.27499999999998</v>
      </c>
      <c r="P8" s="26">
        <v>-2000</v>
      </c>
      <c r="Q8" s="26">
        <v>100</v>
      </c>
      <c r="R8" s="29">
        <f t="shared" ref="R8:R27" si="3">M8-(M8*2.75%)+I8*191+J8*191+K8*182+L8*100-Q8</f>
        <v>13913.725</v>
      </c>
      <c r="S8" s="25">
        <f t="shared" ref="S8:S27" si="4">M8*0.95%</f>
        <v>136.89500000000001</v>
      </c>
      <c r="T8" s="84">
        <f t="shared" ref="T8:T27" si="5">S8-Q8</f>
        <v>36.89500000000001</v>
      </c>
      <c r="U8" s="66">
        <v>108</v>
      </c>
      <c r="V8" s="87">
        <f t="shared" ref="V8:V27" si="6">R8-U8</f>
        <v>13805.725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50076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50076</v>
      </c>
      <c r="N9" s="24">
        <f t="shared" si="1"/>
        <v>50076</v>
      </c>
      <c r="O9" s="25">
        <f t="shared" si="2"/>
        <v>1377.09</v>
      </c>
      <c r="P9" s="26">
        <v>-6000</v>
      </c>
      <c r="Q9" s="26">
        <v>194</v>
      </c>
      <c r="R9" s="29">
        <f t="shared" si="3"/>
        <v>48504.91</v>
      </c>
      <c r="S9" s="25">
        <f t="shared" si="4"/>
        <v>475.72199999999998</v>
      </c>
      <c r="T9" s="84">
        <f t="shared" si="5"/>
        <v>281.72199999999998</v>
      </c>
      <c r="U9" s="66">
        <v>405</v>
      </c>
      <c r="V9" s="87">
        <f t="shared" si="6"/>
        <v>48099.91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13905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13905</v>
      </c>
      <c r="N10" s="24">
        <f t="shared" si="1"/>
        <v>13905</v>
      </c>
      <c r="O10" s="25">
        <f t="shared" si="2"/>
        <v>382.38749999999999</v>
      </c>
      <c r="P10" s="26">
        <v>-3000</v>
      </c>
      <c r="Q10" s="26">
        <v>30</v>
      </c>
      <c r="R10" s="29">
        <f t="shared" si="3"/>
        <v>13492.612499999999</v>
      </c>
      <c r="S10" s="25">
        <f t="shared" si="4"/>
        <v>132.0975</v>
      </c>
      <c r="T10" s="84">
        <f t="shared" si="5"/>
        <v>102.0975</v>
      </c>
      <c r="U10" s="66">
        <v>72</v>
      </c>
      <c r="V10" s="87">
        <f t="shared" si="6"/>
        <v>13420.612499999999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24872</v>
      </c>
      <c r="E11" s="30"/>
      <c r="F11" s="30"/>
      <c r="G11" s="32"/>
      <c r="H11" s="30"/>
      <c r="I11" s="20">
        <v>28</v>
      </c>
      <c r="J11" s="20">
        <v>1</v>
      </c>
      <c r="K11" s="20">
        <v>1</v>
      </c>
      <c r="L11" s="20"/>
      <c r="M11" s="20">
        <f t="shared" si="0"/>
        <v>24872</v>
      </c>
      <c r="N11" s="24">
        <f t="shared" si="1"/>
        <v>30593</v>
      </c>
      <c r="O11" s="25">
        <f t="shared" si="2"/>
        <v>683.98</v>
      </c>
      <c r="P11" s="26"/>
      <c r="Q11" s="26">
        <v>12</v>
      </c>
      <c r="R11" s="29">
        <f t="shared" si="3"/>
        <v>29897.02</v>
      </c>
      <c r="S11" s="25">
        <f t="shared" si="4"/>
        <v>236.28399999999999</v>
      </c>
      <c r="T11" s="84">
        <f t="shared" si="5"/>
        <v>224.28399999999999</v>
      </c>
      <c r="U11" s="66">
        <v>198</v>
      </c>
      <c r="V11" s="87">
        <f t="shared" si="6"/>
        <v>29699.02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14206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14206</v>
      </c>
      <c r="N12" s="24">
        <f t="shared" si="1"/>
        <v>14206</v>
      </c>
      <c r="O12" s="25">
        <f t="shared" si="2"/>
        <v>390.66500000000002</v>
      </c>
      <c r="P12" s="26">
        <v>-2000</v>
      </c>
      <c r="Q12" s="26">
        <v>37</v>
      </c>
      <c r="R12" s="29">
        <f t="shared" si="3"/>
        <v>13778.334999999999</v>
      </c>
      <c r="S12" s="25">
        <f t="shared" si="4"/>
        <v>134.95699999999999</v>
      </c>
      <c r="T12" s="84">
        <f t="shared" si="5"/>
        <v>97.956999999999994</v>
      </c>
      <c r="U12" s="66">
        <v>108</v>
      </c>
      <c r="V12" s="87">
        <f t="shared" si="6"/>
        <v>13670.334999999999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12993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12993</v>
      </c>
      <c r="N13" s="24">
        <f t="shared" si="1"/>
        <v>12993</v>
      </c>
      <c r="O13" s="25">
        <f t="shared" si="2"/>
        <v>357.3075</v>
      </c>
      <c r="P13" s="26"/>
      <c r="Q13" s="26">
        <v>15</v>
      </c>
      <c r="R13" s="29">
        <f t="shared" si="3"/>
        <v>12620.692499999999</v>
      </c>
      <c r="S13" s="25">
        <f t="shared" si="4"/>
        <v>123.4335</v>
      </c>
      <c r="T13" s="84">
        <f t="shared" si="5"/>
        <v>108.4335</v>
      </c>
      <c r="U13" s="66">
        <v>54</v>
      </c>
      <c r="V13" s="87">
        <f t="shared" si="6"/>
        <v>12566.692499999999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30022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30022</v>
      </c>
      <c r="N14" s="24">
        <f t="shared" si="1"/>
        <v>30022</v>
      </c>
      <c r="O14" s="25">
        <f t="shared" si="2"/>
        <v>825.60500000000002</v>
      </c>
      <c r="P14" s="26"/>
      <c r="Q14" s="26">
        <v>173</v>
      </c>
      <c r="R14" s="29">
        <f t="shared" si="3"/>
        <v>29023.395</v>
      </c>
      <c r="S14" s="25">
        <f t="shared" si="4"/>
        <v>285.209</v>
      </c>
      <c r="T14" s="84">
        <f t="shared" si="5"/>
        <v>112.209</v>
      </c>
      <c r="U14" s="66">
        <v>243</v>
      </c>
      <c r="V14" s="87">
        <f t="shared" si="6"/>
        <v>28780.395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24812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24812</v>
      </c>
      <c r="N15" s="24">
        <f t="shared" si="1"/>
        <v>24812</v>
      </c>
      <c r="O15" s="25">
        <f t="shared" si="2"/>
        <v>682.33</v>
      </c>
      <c r="P15" s="26"/>
      <c r="Q15" s="26">
        <v>136</v>
      </c>
      <c r="R15" s="29">
        <f t="shared" si="3"/>
        <v>23993.67</v>
      </c>
      <c r="S15" s="25">
        <f t="shared" si="4"/>
        <v>235.714</v>
      </c>
      <c r="T15" s="84">
        <f t="shared" si="5"/>
        <v>99.713999999999999</v>
      </c>
      <c r="U15" s="66">
        <v>144</v>
      </c>
      <c r="V15" s="87">
        <f t="shared" si="6"/>
        <v>23849.67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16269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16269</v>
      </c>
      <c r="N16" s="24">
        <f t="shared" si="1"/>
        <v>16269</v>
      </c>
      <c r="O16" s="25">
        <f t="shared" si="2"/>
        <v>447.39749999999998</v>
      </c>
      <c r="P16" s="26"/>
      <c r="Q16" s="26">
        <v>130</v>
      </c>
      <c r="R16" s="29">
        <f t="shared" si="3"/>
        <v>15691.602500000001</v>
      </c>
      <c r="S16" s="25">
        <f t="shared" si="4"/>
        <v>154.55549999999999</v>
      </c>
      <c r="T16" s="84">
        <f t="shared" si="5"/>
        <v>24.555499999999995</v>
      </c>
      <c r="U16" s="66">
        <v>81</v>
      </c>
      <c r="V16" s="87">
        <f t="shared" si="6"/>
        <v>15610.602500000001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26819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27819</v>
      </c>
      <c r="N17" s="24">
        <f t="shared" si="1"/>
        <v>27819</v>
      </c>
      <c r="O17" s="25">
        <f t="shared" si="2"/>
        <v>765.02250000000004</v>
      </c>
      <c r="P17" s="26"/>
      <c r="Q17" s="26">
        <v>150</v>
      </c>
      <c r="R17" s="29">
        <f t="shared" si="3"/>
        <v>26903.977500000001</v>
      </c>
      <c r="S17" s="25">
        <f t="shared" si="4"/>
        <v>264.28050000000002</v>
      </c>
      <c r="T17" s="84">
        <f t="shared" si="5"/>
        <v>114.28050000000002</v>
      </c>
      <c r="U17" s="66">
        <v>216</v>
      </c>
      <c r="V17" s="87">
        <f t="shared" si="6"/>
        <v>26687.977500000001</v>
      </c>
    </row>
    <row r="18" spans="1:22" ht="15.75" x14ac:dyDescent="0.25">
      <c r="A18" s="28">
        <v>12</v>
      </c>
      <c r="B18" s="20">
        <v>1908446145</v>
      </c>
      <c r="C18" s="31" t="s">
        <v>76</v>
      </c>
      <c r="D18" s="29">
        <v>17460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17460</v>
      </c>
      <c r="N18" s="24">
        <f t="shared" si="1"/>
        <v>17460</v>
      </c>
      <c r="O18" s="25">
        <f t="shared" si="2"/>
        <v>480.15</v>
      </c>
      <c r="P18" s="26"/>
      <c r="Q18" s="26">
        <v>150</v>
      </c>
      <c r="R18" s="29">
        <f t="shared" si="3"/>
        <v>16829.849999999999</v>
      </c>
      <c r="S18" s="25">
        <f t="shared" si="4"/>
        <v>165.87</v>
      </c>
      <c r="T18" s="84">
        <f t="shared" si="5"/>
        <v>15.870000000000005</v>
      </c>
      <c r="U18" s="66">
        <v>108</v>
      </c>
      <c r="V18" s="87">
        <f t="shared" si="6"/>
        <v>16721.849999999999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26145</v>
      </c>
      <c r="E19" s="30"/>
      <c r="F19" s="30">
        <v>20</v>
      </c>
      <c r="G19" s="30"/>
      <c r="H19" s="30">
        <v>30</v>
      </c>
      <c r="I19" s="20"/>
      <c r="J19" s="20"/>
      <c r="K19" s="20"/>
      <c r="L19" s="20"/>
      <c r="M19" s="20">
        <f t="shared" si="0"/>
        <v>26615</v>
      </c>
      <c r="N19" s="24">
        <f t="shared" si="1"/>
        <v>26615</v>
      </c>
      <c r="O19" s="25">
        <f t="shared" si="2"/>
        <v>731.91250000000002</v>
      </c>
      <c r="P19" s="26"/>
      <c r="Q19" s="26">
        <v>100</v>
      </c>
      <c r="R19" s="29">
        <f t="shared" si="3"/>
        <v>25783.087500000001</v>
      </c>
      <c r="S19" s="25">
        <f t="shared" si="4"/>
        <v>252.8425</v>
      </c>
      <c r="T19" s="84">
        <f t="shared" si="5"/>
        <v>152.8425</v>
      </c>
      <c r="U19" s="66">
        <v>162</v>
      </c>
      <c r="V19" s="87">
        <f t="shared" si="6"/>
        <v>25621.087500000001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17201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0"/>
        <v>17201</v>
      </c>
      <c r="N20" s="24">
        <f t="shared" si="1"/>
        <v>20066</v>
      </c>
      <c r="O20" s="25">
        <f t="shared" si="2"/>
        <v>473.02749999999997</v>
      </c>
      <c r="P20" s="26"/>
      <c r="Q20" s="26">
        <v>120</v>
      </c>
      <c r="R20" s="29">
        <f t="shared" si="3"/>
        <v>19472.9725</v>
      </c>
      <c r="S20" s="25">
        <f t="shared" si="4"/>
        <v>163.40950000000001</v>
      </c>
      <c r="T20" s="84">
        <f t="shared" si="5"/>
        <v>43.409500000000008</v>
      </c>
      <c r="U20" s="66">
        <v>108</v>
      </c>
      <c r="V20" s="87">
        <f t="shared" si="6"/>
        <v>19364.9725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8739</v>
      </c>
      <c r="E21" s="30"/>
      <c r="F21" s="30">
        <v>50</v>
      </c>
      <c r="G21" s="30"/>
      <c r="H21" s="30"/>
      <c r="I21" s="20">
        <v>3</v>
      </c>
      <c r="J21" s="20"/>
      <c r="K21" s="20"/>
      <c r="L21" s="20"/>
      <c r="M21" s="20">
        <f t="shared" si="0"/>
        <v>9239</v>
      </c>
      <c r="N21" s="24">
        <f t="shared" si="1"/>
        <v>9812</v>
      </c>
      <c r="O21" s="25">
        <f t="shared" si="2"/>
        <v>254.07249999999999</v>
      </c>
      <c r="P21" s="26"/>
      <c r="Q21" s="26">
        <v>23</v>
      </c>
      <c r="R21" s="29">
        <f t="shared" si="3"/>
        <v>9534.9274999999998</v>
      </c>
      <c r="S21" s="25">
        <f t="shared" si="4"/>
        <v>87.770499999999998</v>
      </c>
      <c r="T21" s="84">
        <f t="shared" si="5"/>
        <v>64.770499999999998</v>
      </c>
      <c r="U21" s="66">
        <v>45</v>
      </c>
      <c r="V21" s="87">
        <f t="shared" si="6"/>
        <v>9489.9274999999998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22278</v>
      </c>
      <c r="E22" s="30"/>
      <c r="F22" s="30"/>
      <c r="G22" s="20"/>
      <c r="H22" s="30">
        <v>250</v>
      </c>
      <c r="I22" s="20">
        <v>10</v>
      </c>
      <c r="J22" s="20"/>
      <c r="K22" s="20">
        <v>10</v>
      </c>
      <c r="L22" s="20"/>
      <c r="M22" s="20">
        <f t="shared" si="0"/>
        <v>24528</v>
      </c>
      <c r="N22" s="24">
        <f t="shared" si="1"/>
        <v>28258</v>
      </c>
      <c r="O22" s="25">
        <f t="shared" si="2"/>
        <v>674.52</v>
      </c>
      <c r="P22" s="26"/>
      <c r="Q22" s="26">
        <v>100</v>
      </c>
      <c r="R22" s="29">
        <f t="shared" si="3"/>
        <v>27483.48</v>
      </c>
      <c r="S22" s="25">
        <f t="shared" si="4"/>
        <v>233.01599999999999</v>
      </c>
      <c r="T22" s="84">
        <f t="shared" si="5"/>
        <v>133.01599999999999</v>
      </c>
      <c r="U22" s="66">
        <v>110</v>
      </c>
      <c r="V22" s="87">
        <f t="shared" si="6"/>
        <v>27373.48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21758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21758</v>
      </c>
      <c r="N23" s="24">
        <f t="shared" si="1"/>
        <v>21758</v>
      </c>
      <c r="O23" s="25">
        <f t="shared" si="2"/>
        <v>598.34500000000003</v>
      </c>
      <c r="P23" s="26"/>
      <c r="Q23" s="26">
        <v>150</v>
      </c>
      <c r="R23" s="29">
        <f t="shared" si="3"/>
        <v>21009.654999999999</v>
      </c>
      <c r="S23" s="25">
        <f t="shared" si="4"/>
        <v>206.70099999999999</v>
      </c>
      <c r="T23" s="84">
        <f t="shared" si="5"/>
        <v>56.700999999999993</v>
      </c>
      <c r="U23" s="66">
        <v>162</v>
      </c>
      <c r="V23" s="87">
        <f t="shared" si="6"/>
        <v>20847.654999999999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30606</v>
      </c>
      <c r="E24" s="30">
        <v>10</v>
      </c>
      <c r="F24" s="30">
        <v>30</v>
      </c>
      <c r="G24" s="30"/>
      <c r="H24" s="30">
        <v>100</v>
      </c>
      <c r="I24" s="20">
        <v>33</v>
      </c>
      <c r="J24" s="20"/>
      <c r="K24" s="20">
        <v>5</v>
      </c>
      <c r="L24" s="20"/>
      <c r="M24" s="20">
        <f t="shared" si="0"/>
        <v>32006</v>
      </c>
      <c r="N24" s="24">
        <f t="shared" si="1"/>
        <v>39219</v>
      </c>
      <c r="O24" s="25">
        <f t="shared" si="2"/>
        <v>880.16499999999996</v>
      </c>
      <c r="P24" s="26">
        <v>-10000</v>
      </c>
      <c r="Q24" s="26">
        <v>128</v>
      </c>
      <c r="R24" s="29">
        <f t="shared" si="3"/>
        <v>38210.834999999999</v>
      </c>
      <c r="S24" s="25">
        <f t="shared" si="4"/>
        <v>304.05700000000002</v>
      </c>
      <c r="T24" s="84">
        <f t="shared" si="5"/>
        <v>176.05700000000002</v>
      </c>
      <c r="U24" s="66">
        <v>198</v>
      </c>
      <c r="V24" s="87">
        <f t="shared" si="6"/>
        <v>38012.834999999999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19381</v>
      </c>
      <c r="E25" s="30"/>
      <c r="F25" s="30"/>
      <c r="G25" s="30"/>
      <c r="H25" s="30"/>
      <c r="I25" s="20">
        <v>1</v>
      </c>
      <c r="J25" s="20">
        <v>10</v>
      </c>
      <c r="K25" s="20"/>
      <c r="L25" s="20"/>
      <c r="M25" s="20">
        <f t="shared" si="0"/>
        <v>19381</v>
      </c>
      <c r="N25" s="24">
        <f t="shared" si="1"/>
        <v>21482</v>
      </c>
      <c r="O25" s="25">
        <f t="shared" si="2"/>
        <v>532.97749999999996</v>
      </c>
      <c r="P25" s="26">
        <v>18300</v>
      </c>
      <c r="Q25" s="26">
        <v>107</v>
      </c>
      <c r="R25" s="29">
        <f t="shared" si="3"/>
        <v>20842.022499999999</v>
      </c>
      <c r="S25" s="25">
        <f t="shared" si="4"/>
        <v>184.11949999999999</v>
      </c>
      <c r="T25" s="84">
        <f t="shared" si="5"/>
        <v>77.119499999999988</v>
      </c>
      <c r="U25" s="66">
        <v>153</v>
      </c>
      <c r="V25" s="87">
        <f t="shared" si="6"/>
        <v>20689.022499999999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18502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18502</v>
      </c>
      <c r="N26" s="24">
        <f t="shared" si="1"/>
        <v>19457</v>
      </c>
      <c r="O26" s="25">
        <f t="shared" si="2"/>
        <v>508.80500000000001</v>
      </c>
      <c r="P26" s="26">
        <v>-3600</v>
      </c>
      <c r="Q26" s="26">
        <v>100</v>
      </c>
      <c r="R26" s="29">
        <f t="shared" si="3"/>
        <v>18848.195</v>
      </c>
      <c r="S26" s="25">
        <f t="shared" si="4"/>
        <v>175.76900000000001</v>
      </c>
      <c r="T26" s="84">
        <f t="shared" si="5"/>
        <v>75.769000000000005</v>
      </c>
      <c r="U26" s="66">
        <v>117</v>
      </c>
      <c r="V26" s="87">
        <f t="shared" si="6"/>
        <v>18731.195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18834</v>
      </c>
      <c r="E27" s="38"/>
      <c r="F27" s="39"/>
      <c r="G27" s="39"/>
      <c r="H27" s="39"/>
      <c r="I27" s="31"/>
      <c r="J27" s="31">
        <v>10</v>
      </c>
      <c r="K27" s="31"/>
      <c r="L27" s="31"/>
      <c r="M27" s="31">
        <f t="shared" si="0"/>
        <v>18834</v>
      </c>
      <c r="N27" s="40">
        <f t="shared" si="1"/>
        <v>20744</v>
      </c>
      <c r="O27" s="42">
        <f t="shared" si="2"/>
        <v>517.93500000000006</v>
      </c>
      <c r="P27" s="41"/>
      <c r="Q27" s="41">
        <v>100</v>
      </c>
      <c r="R27" s="38">
        <f t="shared" si="3"/>
        <v>20126.064999999999</v>
      </c>
      <c r="S27" s="42">
        <f t="shared" si="4"/>
        <v>178.923</v>
      </c>
      <c r="T27" s="85">
        <f t="shared" si="5"/>
        <v>78.923000000000002</v>
      </c>
      <c r="U27" s="86">
        <v>162</v>
      </c>
      <c r="V27" s="88">
        <f t="shared" si="6"/>
        <v>19964.064999999999</v>
      </c>
    </row>
    <row r="28" spans="1:22" ht="16.5" thickBot="1" x14ac:dyDescent="0.3">
      <c r="A28" s="95" t="s">
        <v>38</v>
      </c>
      <c r="B28" s="96"/>
      <c r="C28" s="97"/>
      <c r="D28" s="44">
        <f t="shared" ref="D28:E28" si="7">SUM(D7:D27)</f>
        <v>461352</v>
      </c>
      <c r="E28" s="45">
        <f t="shared" si="7"/>
        <v>10</v>
      </c>
      <c r="F28" s="45">
        <f t="shared" ref="F28:V28" si="8">SUM(F7:F27)</f>
        <v>110</v>
      </c>
      <c r="G28" s="45">
        <f t="shared" si="8"/>
        <v>0</v>
      </c>
      <c r="H28" s="45">
        <f t="shared" si="8"/>
        <v>480</v>
      </c>
      <c r="I28" s="45">
        <f t="shared" si="8"/>
        <v>95</v>
      </c>
      <c r="J28" s="45">
        <f t="shared" si="8"/>
        <v>21</v>
      </c>
      <c r="K28" s="45">
        <f t="shared" si="8"/>
        <v>16</v>
      </c>
      <c r="L28" s="45">
        <f t="shared" si="8"/>
        <v>0</v>
      </c>
      <c r="M28" s="64">
        <f t="shared" si="8"/>
        <v>466972</v>
      </c>
      <c r="N28" s="64">
        <f t="shared" si="8"/>
        <v>492040</v>
      </c>
      <c r="O28" s="65">
        <f t="shared" si="8"/>
        <v>12841.730000000001</v>
      </c>
      <c r="P28" s="64">
        <f t="shared" si="8"/>
        <v>-9362</v>
      </c>
      <c r="Q28" s="64">
        <f t="shared" si="8"/>
        <v>2155</v>
      </c>
      <c r="R28" s="64">
        <f t="shared" si="8"/>
        <v>477043.27</v>
      </c>
      <c r="S28" s="64">
        <f t="shared" si="8"/>
        <v>4436.2340000000004</v>
      </c>
      <c r="T28" s="64">
        <f t="shared" si="8"/>
        <v>2281.2340000000004</v>
      </c>
      <c r="U28" s="64">
        <f t="shared" si="8"/>
        <v>3152</v>
      </c>
      <c r="V28" s="64">
        <f t="shared" si="8"/>
        <v>473891.27</v>
      </c>
    </row>
    <row r="29" spans="1:22" ht="15.75" thickBot="1" x14ac:dyDescent="0.3">
      <c r="A29" s="98" t="s">
        <v>39</v>
      </c>
      <c r="B29" s="99"/>
      <c r="C29" s="100"/>
      <c r="D29" s="48">
        <f>D4+D5-D28</f>
        <v>465462</v>
      </c>
      <c r="E29" s="48">
        <f t="shared" ref="E29:L29" si="9">E4+E5-E28</f>
        <v>3840</v>
      </c>
      <c r="F29" s="48">
        <f t="shared" si="9"/>
        <v>10240</v>
      </c>
      <c r="G29" s="48">
        <f t="shared" si="9"/>
        <v>920</v>
      </c>
      <c r="H29" s="48">
        <f t="shared" si="9"/>
        <v>14305</v>
      </c>
      <c r="I29" s="48">
        <f t="shared" si="9"/>
        <v>1155</v>
      </c>
      <c r="J29" s="48">
        <f t="shared" si="9"/>
        <v>551</v>
      </c>
      <c r="K29" s="48">
        <f t="shared" si="9"/>
        <v>333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55" priority="63" operator="equal">
      <formula>212030016606640</formula>
    </cfRule>
  </conditionalFormatting>
  <conditionalFormatting sqref="D29 E4:E6 E28:K29">
    <cfRule type="cellIs" dxfId="654" priority="61" operator="equal">
      <formula>$E$4</formula>
    </cfRule>
    <cfRule type="cellIs" dxfId="653" priority="62" operator="equal">
      <formula>2120</formula>
    </cfRule>
  </conditionalFormatting>
  <conditionalFormatting sqref="D29:E29 F4:F6 F28:F29">
    <cfRule type="cellIs" dxfId="652" priority="59" operator="equal">
      <formula>$F$4</formula>
    </cfRule>
    <cfRule type="cellIs" dxfId="651" priority="60" operator="equal">
      <formula>300</formula>
    </cfRule>
  </conditionalFormatting>
  <conditionalFormatting sqref="G4:G6 G28:G29">
    <cfRule type="cellIs" dxfId="650" priority="57" operator="equal">
      <formula>$G$4</formula>
    </cfRule>
    <cfRule type="cellIs" dxfId="649" priority="58" operator="equal">
      <formula>1660</formula>
    </cfRule>
  </conditionalFormatting>
  <conditionalFormatting sqref="H4:H6 H28:H29">
    <cfRule type="cellIs" dxfId="648" priority="55" operator="equal">
      <formula>$H$4</formula>
    </cfRule>
    <cfRule type="cellIs" dxfId="647" priority="56" operator="equal">
      <formula>6640</formula>
    </cfRule>
  </conditionalFormatting>
  <conditionalFormatting sqref="T6:T28 U28:V28">
    <cfRule type="cellIs" dxfId="646" priority="54" operator="lessThan">
      <formula>0</formula>
    </cfRule>
  </conditionalFormatting>
  <conditionalFormatting sqref="T7:T27">
    <cfRule type="cellIs" dxfId="645" priority="51" operator="lessThan">
      <formula>0</formula>
    </cfRule>
    <cfRule type="cellIs" dxfId="644" priority="52" operator="lessThan">
      <formula>0</formula>
    </cfRule>
    <cfRule type="cellIs" dxfId="643" priority="53" operator="lessThan">
      <formula>0</formula>
    </cfRule>
  </conditionalFormatting>
  <conditionalFormatting sqref="E4:E6 E28:K28">
    <cfRule type="cellIs" dxfId="642" priority="50" operator="equal">
      <formula>$E$4</formula>
    </cfRule>
  </conditionalFormatting>
  <conditionalFormatting sqref="D28:D29 D6 D4:M4">
    <cfRule type="cellIs" dxfId="641" priority="49" operator="equal">
      <formula>$D$4</formula>
    </cfRule>
  </conditionalFormatting>
  <conditionalFormatting sqref="I4:I6 I28:I29">
    <cfRule type="cellIs" dxfId="640" priority="48" operator="equal">
      <formula>$I$4</formula>
    </cfRule>
  </conditionalFormatting>
  <conditionalFormatting sqref="J4:J6 J28:J29">
    <cfRule type="cellIs" dxfId="639" priority="47" operator="equal">
      <formula>$J$4</formula>
    </cfRule>
  </conditionalFormatting>
  <conditionalFormatting sqref="K4:K6 K28:K29">
    <cfRule type="cellIs" dxfId="638" priority="46" operator="equal">
      <formula>$K$4</formula>
    </cfRule>
  </conditionalFormatting>
  <conditionalFormatting sqref="M4:M6">
    <cfRule type="cellIs" dxfId="637" priority="45" operator="equal">
      <formula>$L$4</formula>
    </cfRule>
  </conditionalFormatting>
  <conditionalFormatting sqref="T7:T28 U28:V28">
    <cfRule type="cellIs" dxfId="636" priority="42" operator="lessThan">
      <formula>0</formula>
    </cfRule>
    <cfRule type="cellIs" dxfId="635" priority="43" operator="lessThan">
      <formula>0</formula>
    </cfRule>
    <cfRule type="cellIs" dxfId="634" priority="44" operator="lessThan">
      <formula>0</formula>
    </cfRule>
  </conditionalFormatting>
  <conditionalFormatting sqref="D5:K5">
    <cfRule type="cellIs" dxfId="633" priority="41" operator="greaterThan">
      <formula>0</formula>
    </cfRule>
  </conditionalFormatting>
  <conditionalFormatting sqref="T6:T28 U28:V28">
    <cfRule type="cellIs" dxfId="632" priority="40" operator="lessThan">
      <formula>0</formula>
    </cfRule>
  </conditionalFormatting>
  <conditionalFormatting sqref="T7:T27">
    <cfRule type="cellIs" dxfId="631" priority="37" operator="lessThan">
      <formula>0</formula>
    </cfRule>
    <cfRule type="cellIs" dxfId="630" priority="38" operator="lessThan">
      <formula>0</formula>
    </cfRule>
    <cfRule type="cellIs" dxfId="629" priority="39" operator="lessThan">
      <formula>0</formula>
    </cfRule>
  </conditionalFormatting>
  <conditionalFormatting sqref="T7:T28 U28:V28">
    <cfRule type="cellIs" dxfId="628" priority="34" operator="lessThan">
      <formula>0</formula>
    </cfRule>
    <cfRule type="cellIs" dxfId="627" priority="35" operator="lessThan">
      <formula>0</formula>
    </cfRule>
    <cfRule type="cellIs" dxfId="626" priority="36" operator="lessThan">
      <formula>0</formula>
    </cfRule>
  </conditionalFormatting>
  <conditionalFormatting sqref="D5:K5">
    <cfRule type="cellIs" dxfId="625" priority="33" operator="greaterThan">
      <formula>0</formula>
    </cfRule>
  </conditionalFormatting>
  <conditionalFormatting sqref="L4 L6 L28:L29">
    <cfRule type="cellIs" dxfId="624" priority="32" operator="equal">
      <formula>$L$4</formula>
    </cfRule>
  </conditionalFormatting>
  <conditionalFormatting sqref="D7:S7">
    <cfRule type="cellIs" dxfId="623" priority="31" operator="greaterThan">
      <formula>0</formula>
    </cfRule>
  </conditionalFormatting>
  <conditionalFormatting sqref="D9:S9">
    <cfRule type="cellIs" dxfId="622" priority="30" operator="greaterThan">
      <formula>0</formula>
    </cfRule>
  </conditionalFormatting>
  <conditionalFormatting sqref="D11:S11">
    <cfRule type="cellIs" dxfId="621" priority="29" operator="greaterThan">
      <formula>0</formula>
    </cfRule>
  </conditionalFormatting>
  <conditionalFormatting sqref="D13:S13">
    <cfRule type="cellIs" dxfId="620" priority="28" operator="greaterThan">
      <formula>0</formula>
    </cfRule>
  </conditionalFormatting>
  <conditionalFormatting sqref="D15:S15">
    <cfRule type="cellIs" dxfId="619" priority="27" operator="greaterThan">
      <formula>0</formula>
    </cfRule>
  </conditionalFormatting>
  <conditionalFormatting sqref="D17:S17">
    <cfRule type="cellIs" dxfId="618" priority="26" operator="greaterThan">
      <formula>0</formula>
    </cfRule>
  </conditionalFormatting>
  <conditionalFormatting sqref="D19:S19">
    <cfRule type="cellIs" dxfId="617" priority="25" operator="greaterThan">
      <formula>0</formula>
    </cfRule>
  </conditionalFormatting>
  <conditionalFormatting sqref="D21:S21">
    <cfRule type="cellIs" dxfId="616" priority="24" operator="greaterThan">
      <formula>0</formula>
    </cfRule>
  </conditionalFormatting>
  <conditionalFormatting sqref="D23:S23">
    <cfRule type="cellIs" dxfId="615" priority="23" operator="greaterThan">
      <formula>0</formula>
    </cfRule>
  </conditionalFormatting>
  <conditionalFormatting sqref="D25:S25">
    <cfRule type="cellIs" dxfId="614" priority="22" operator="greaterThan">
      <formula>0</formula>
    </cfRule>
  </conditionalFormatting>
  <conditionalFormatting sqref="D27:S27">
    <cfRule type="cellIs" dxfId="613" priority="21" operator="greaterThan">
      <formula>0</formula>
    </cfRule>
  </conditionalFormatting>
  <conditionalFormatting sqref="U6">
    <cfRule type="cellIs" dxfId="612" priority="20" operator="lessThan">
      <formula>0</formula>
    </cfRule>
  </conditionalFormatting>
  <conditionalFormatting sqref="U6">
    <cfRule type="cellIs" dxfId="611" priority="19" operator="lessThan">
      <formula>0</formula>
    </cfRule>
  </conditionalFormatting>
  <conditionalFormatting sqref="V6">
    <cfRule type="cellIs" dxfId="610" priority="18" operator="lessThan">
      <formula>0</formula>
    </cfRule>
  </conditionalFormatting>
  <conditionalFormatting sqref="V6">
    <cfRule type="cellIs" dxfId="609" priority="17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3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2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2" ht="18.75" x14ac:dyDescent="0.25">
      <c r="A3" s="105" t="s">
        <v>77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2" x14ac:dyDescent="0.25">
      <c r="A4" s="109" t="s">
        <v>1</v>
      </c>
      <c r="B4" s="109"/>
      <c r="C4" s="1"/>
      <c r="D4" s="2">
        <f>'18'!D29</f>
        <v>465462</v>
      </c>
      <c r="E4" s="2">
        <f>'18'!E29</f>
        <v>3840</v>
      </c>
      <c r="F4" s="2">
        <f>'18'!F29</f>
        <v>10240</v>
      </c>
      <c r="G4" s="2">
        <f>'18'!G29</f>
        <v>920</v>
      </c>
      <c r="H4" s="2">
        <f>'18'!H29</f>
        <v>14305</v>
      </c>
      <c r="I4" s="2">
        <f>'18'!I29</f>
        <v>1155</v>
      </c>
      <c r="J4" s="2">
        <f>'18'!J29</f>
        <v>551</v>
      </c>
      <c r="K4" s="2">
        <f>'18'!K29</f>
        <v>333</v>
      </c>
      <c r="L4" s="2">
        <f>'18'!L29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09" t="s">
        <v>2</v>
      </c>
      <c r="B5" s="109"/>
      <c r="C5" s="1"/>
      <c r="D5" s="1">
        <v>468054</v>
      </c>
      <c r="E5" s="4">
        <v>2000</v>
      </c>
      <c r="F5" s="4">
        <v>3000</v>
      </c>
      <c r="G5" s="4"/>
      <c r="H5" s="4">
        <v>10000</v>
      </c>
      <c r="I5" s="1">
        <v>500</v>
      </c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22681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22681</v>
      </c>
      <c r="N7" s="24">
        <f>D7+E7*20+F7*10+G7*9+H7*9+I7*191+J7*191+K7*182+L7*100</f>
        <v>22681</v>
      </c>
      <c r="O7" s="25">
        <f>M7*2.75%</f>
        <v>623.72749999999996</v>
      </c>
      <c r="P7" s="26"/>
      <c r="Q7" s="26">
        <v>100</v>
      </c>
      <c r="R7" s="24">
        <f>M7-(M7*2.75%)+I7*191+J7*191+K7*182+L7*100-Q7</f>
        <v>21957.272499999999</v>
      </c>
      <c r="S7" s="25">
        <f>M7*0.95%</f>
        <v>215.46949999999998</v>
      </c>
      <c r="T7" s="84">
        <f>S7-Q7</f>
        <v>115.46949999999998</v>
      </c>
      <c r="U7" s="66">
        <v>144</v>
      </c>
      <c r="V7" s="87">
        <f>R7-U7</f>
        <v>21813.272499999999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9292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9292</v>
      </c>
      <c r="N8" s="24">
        <f t="shared" ref="N8:N27" si="1">D8+E8*20+F8*10+G8*9+H8*9+I8*191+J8*191+K8*182+L8*100</f>
        <v>10438</v>
      </c>
      <c r="O8" s="25">
        <f t="shared" ref="O8:O27" si="2">M8*2.75%</f>
        <v>255.53</v>
      </c>
      <c r="P8" s="26"/>
      <c r="Q8" s="26">
        <v>80</v>
      </c>
      <c r="R8" s="24">
        <f t="shared" ref="R8:R27" si="3">M8-(M8*2.75%)+I8*191+J8*191+K8*182+L8*100-Q8</f>
        <v>10102.469999999999</v>
      </c>
      <c r="S8" s="25">
        <f t="shared" ref="S8:S27" si="4">M8*0.95%</f>
        <v>88.274000000000001</v>
      </c>
      <c r="T8" s="84">
        <f t="shared" ref="T8:T27" si="5">S8-Q8</f>
        <v>8.2740000000000009</v>
      </c>
      <c r="U8" s="66">
        <v>63</v>
      </c>
      <c r="V8" s="87">
        <f t="shared" ref="V8:V27" si="6">R8-U8</f>
        <v>10039.469999999999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44166</v>
      </c>
      <c r="E9" s="30"/>
      <c r="F9" s="30">
        <v>100</v>
      </c>
      <c r="G9" s="30">
        <v>50</v>
      </c>
      <c r="H9" s="30">
        <v>80</v>
      </c>
      <c r="I9" s="20">
        <v>2</v>
      </c>
      <c r="J9" s="20">
        <v>1</v>
      </c>
      <c r="K9" s="20"/>
      <c r="L9" s="20"/>
      <c r="M9" s="20">
        <f t="shared" si="0"/>
        <v>46336</v>
      </c>
      <c r="N9" s="24">
        <f t="shared" si="1"/>
        <v>46909</v>
      </c>
      <c r="O9" s="25">
        <f t="shared" si="2"/>
        <v>1274.24</v>
      </c>
      <c r="P9" s="26">
        <v>-7000</v>
      </c>
      <c r="Q9" s="26">
        <v>153</v>
      </c>
      <c r="R9" s="24">
        <f t="shared" si="3"/>
        <v>45481.760000000002</v>
      </c>
      <c r="S9" s="25">
        <f t="shared" si="4"/>
        <v>440.19200000000001</v>
      </c>
      <c r="T9" s="84">
        <f t="shared" si="5"/>
        <v>287.19200000000001</v>
      </c>
      <c r="U9" s="66">
        <v>342</v>
      </c>
      <c r="V9" s="87">
        <f t="shared" si="6"/>
        <v>45139.76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8187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8187</v>
      </c>
      <c r="N10" s="24">
        <f t="shared" si="1"/>
        <v>9142</v>
      </c>
      <c r="O10" s="25">
        <f t="shared" si="2"/>
        <v>225.14250000000001</v>
      </c>
      <c r="P10" s="26">
        <v>3000</v>
      </c>
      <c r="Q10" s="26">
        <v>29</v>
      </c>
      <c r="R10" s="24">
        <f t="shared" si="3"/>
        <v>8887.8575000000001</v>
      </c>
      <c r="S10" s="25">
        <f t="shared" si="4"/>
        <v>77.776499999999999</v>
      </c>
      <c r="T10" s="84">
        <f t="shared" si="5"/>
        <v>48.776499999999999</v>
      </c>
      <c r="U10" s="66">
        <v>18</v>
      </c>
      <c r="V10" s="87">
        <f t="shared" si="6"/>
        <v>8869.8575000000001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16604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19304</v>
      </c>
      <c r="N11" s="24">
        <f t="shared" si="1"/>
        <v>19304</v>
      </c>
      <c r="O11" s="25">
        <f t="shared" si="2"/>
        <v>530.86</v>
      </c>
      <c r="P11" s="26">
        <v>-1000</v>
      </c>
      <c r="Q11" s="26">
        <v>34</v>
      </c>
      <c r="R11" s="24">
        <f t="shared" si="3"/>
        <v>18739.14</v>
      </c>
      <c r="S11" s="25">
        <f t="shared" si="4"/>
        <v>183.38800000000001</v>
      </c>
      <c r="T11" s="84">
        <f t="shared" si="5"/>
        <v>149.38800000000001</v>
      </c>
      <c r="U11" s="66">
        <v>99</v>
      </c>
      <c r="V11" s="87">
        <f t="shared" si="6"/>
        <v>18640.14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10406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10406</v>
      </c>
      <c r="N12" s="24">
        <f t="shared" si="1"/>
        <v>10406</v>
      </c>
      <c r="O12" s="25">
        <f t="shared" si="2"/>
        <v>286.16500000000002</v>
      </c>
      <c r="P12" s="26">
        <v>2000</v>
      </c>
      <c r="Q12" s="26">
        <v>39</v>
      </c>
      <c r="R12" s="24">
        <f t="shared" si="3"/>
        <v>10080.834999999999</v>
      </c>
      <c r="S12" s="25">
        <f t="shared" si="4"/>
        <v>98.856999999999999</v>
      </c>
      <c r="T12" s="84">
        <f t="shared" si="5"/>
        <v>59.856999999999999</v>
      </c>
      <c r="U12" s="66">
        <v>81</v>
      </c>
      <c r="V12" s="87">
        <f t="shared" si="6"/>
        <v>9999.8349999999991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11051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11051</v>
      </c>
      <c r="N13" s="24">
        <f t="shared" si="1"/>
        <v>11051</v>
      </c>
      <c r="O13" s="25">
        <f t="shared" si="2"/>
        <v>303.90249999999997</v>
      </c>
      <c r="P13" s="26"/>
      <c r="Q13" s="26"/>
      <c r="R13" s="24">
        <f t="shared" si="3"/>
        <v>10747.0975</v>
      </c>
      <c r="S13" s="25">
        <f t="shared" si="4"/>
        <v>104.9845</v>
      </c>
      <c r="T13" s="84">
        <f t="shared" si="5"/>
        <v>104.9845</v>
      </c>
      <c r="U13" s="66">
        <v>36</v>
      </c>
      <c r="V13" s="87">
        <f t="shared" si="6"/>
        <v>10711.0975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46574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46574</v>
      </c>
      <c r="N14" s="24">
        <f t="shared" si="1"/>
        <v>46574</v>
      </c>
      <c r="O14" s="25">
        <f t="shared" si="2"/>
        <v>1280.7850000000001</v>
      </c>
      <c r="P14" s="26"/>
      <c r="Q14" s="26">
        <v>247</v>
      </c>
      <c r="R14" s="24">
        <f t="shared" si="3"/>
        <v>45046.214999999997</v>
      </c>
      <c r="S14" s="25">
        <f t="shared" si="4"/>
        <v>442.45299999999997</v>
      </c>
      <c r="T14" s="84">
        <f t="shared" si="5"/>
        <v>195.45299999999997</v>
      </c>
      <c r="U14" s="66">
        <v>396</v>
      </c>
      <c r="V14" s="87">
        <f t="shared" si="6"/>
        <v>44650.214999999997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38270</v>
      </c>
      <c r="E15" s="30">
        <v>20</v>
      </c>
      <c r="F15" s="30">
        <v>40</v>
      </c>
      <c r="G15" s="30"/>
      <c r="H15" s="30">
        <v>80</v>
      </c>
      <c r="I15" s="20">
        <v>7</v>
      </c>
      <c r="J15" s="20">
        <v>2</v>
      </c>
      <c r="K15" s="20">
        <v>2</v>
      </c>
      <c r="L15" s="20"/>
      <c r="M15" s="20">
        <f t="shared" si="0"/>
        <v>39790</v>
      </c>
      <c r="N15" s="24">
        <f t="shared" si="1"/>
        <v>41873</v>
      </c>
      <c r="O15" s="25">
        <f t="shared" si="2"/>
        <v>1094.2249999999999</v>
      </c>
      <c r="P15" s="26">
        <v>34650</v>
      </c>
      <c r="Q15" s="26">
        <v>170</v>
      </c>
      <c r="R15" s="24">
        <f t="shared" si="3"/>
        <v>40608.775000000001</v>
      </c>
      <c r="S15" s="25">
        <f t="shared" si="4"/>
        <v>378.005</v>
      </c>
      <c r="T15" s="84">
        <f t="shared" si="5"/>
        <v>208.005</v>
      </c>
      <c r="U15" s="66">
        <v>279</v>
      </c>
      <c r="V15" s="87">
        <f t="shared" si="6"/>
        <v>40329.775000000001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64288</v>
      </c>
      <c r="E16" s="30"/>
      <c r="F16" s="30"/>
      <c r="G16" s="30"/>
      <c r="H16" s="30">
        <v>250</v>
      </c>
      <c r="I16" s="20">
        <v>1</v>
      </c>
      <c r="J16" s="20"/>
      <c r="K16" s="20"/>
      <c r="L16" s="20"/>
      <c r="M16" s="20">
        <f t="shared" si="0"/>
        <v>66538</v>
      </c>
      <c r="N16" s="24">
        <f t="shared" si="1"/>
        <v>66729</v>
      </c>
      <c r="O16" s="25">
        <f t="shared" si="2"/>
        <v>1829.7950000000001</v>
      </c>
      <c r="P16" s="26">
        <v>-23600</v>
      </c>
      <c r="Q16" s="26">
        <v>368</v>
      </c>
      <c r="R16" s="24">
        <f t="shared" si="3"/>
        <v>64531.205000000002</v>
      </c>
      <c r="S16" s="25">
        <f t="shared" si="4"/>
        <v>632.11099999999999</v>
      </c>
      <c r="T16" s="84">
        <f t="shared" si="5"/>
        <v>264.11099999999999</v>
      </c>
      <c r="U16" s="66">
        <v>531</v>
      </c>
      <c r="V16" s="87">
        <f t="shared" si="6"/>
        <v>64000.205000000002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17460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17460</v>
      </c>
      <c r="N17" s="24">
        <f t="shared" si="1"/>
        <v>17460</v>
      </c>
      <c r="O17" s="25">
        <f t="shared" si="2"/>
        <v>480.15</v>
      </c>
      <c r="P17" s="26">
        <v>2000</v>
      </c>
      <c r="Q17" s="26">
        <v>100</v>
      </c>
      <c r="R17" s="24">
        <f t="shared" si="3"/>
        <v>16879.849999999999</v>
      </c>
      <c r="S17" s="25">
        <f t="shared" si="4"/>
        <v>165.87</v>
      </c>
      <c r="T17" s="84">
        <f t="shared" si="5"/>
        <v>65.87</v>
      </c>
      <c r="U17" s="66">
        <v>100</v>
      </c>
      <c r="V17" s="87">
        <f t="shared" si="6"/>
        <v>16779.849999999999</v>
      </c>
    </row>
    <row r="18" spans="1:23" ht="15.75" x14ac:dyDescent="0.25">
      <c r="A18" s="28">
        <v>12</v>
      </c>
      <c r="B18" s="20">
        <v>1908446145</v>
      </c>
      <c r="C18" s="31" t="s">
        <v>76</v>
      </c>
      <c r="D18" s="29">
        <v>16076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16076</v>
      </c>
      <c r="N18" s="24">
        <f t="shared" si="1"/>
        <v>16076</v>
      </c>
      <c r="O18" s="25">
        <f t="shared" si="2"/>
        <v>442.09</v>
      </c>
      <c r="P18" s="26"/>
      <c r="Q18" s="26">
        <v>100</v>
      </c>
      <c r="R18" s="24">
        <f t="shared" si="3"/>
        <v>15533.91</v>
      </c>
      <c r="S18" s="25">
        <f t="shared" si="4"/>
        <v>152.72200000000001</v>
      </c>
      <c r="T18" s="84">
        <f t="shared" si="5"/>
        <v>52.722000000000008</v>
      </c>
      <c r="U18" s="66">
        <v>90</v>
      </c>
      <c r="V18" s="87">
        <f t="shared" si="6"/>
        <v>15443.91</v>
      </c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13356</v>
      </c>
      <c r="E19" s="30"/>
      <c r="F19" s="30"/>
      <c r="G19" s="30">
        <v>10</v>
      </c>
      <c r="H19" s="30">
        <v>70</v>
      </c>
      <c r="I19" s="20"/>
      <c r="J19" s="20"/>
      <c r="K19" s="20"/>
      <c r="L19" s="20"/>
      <c r="M19" s="20">
        <f t="shared" si="0"/>
        <v>14076</v>
      </c>
      <c r="N19" s="24">
        <f t="shared" si="1"/>
        <v>14076</v>
      </c>
      <c r="O19" s="25">
        <f t="shared" si="2"/>
        <v>387.09</v>
      </c>
      <c r="P19" s="26"/>
      <c r="Q19" s="26">
        <v>100</v>
      </c>
      <c r="R19" s="24">
        <f t="shared" si="3"/>
        <v>13588.91</v>
      </c>
      <c r="S19" s="25">
        <f t="shared" si="4"/>
        <v>133.72200000000001</v>
      </c>
      <c r="T19" s="84">
        <f t="shared" si="5"/>
        <v>33.722000000000008</v>
      </c>
      <c r="U19" s="66">
        <v>72</v>
      </c>
      <c r="V19" s="87">
        <f t="shared" si="6"/>
        <v>13516.91</v>
      </c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10668</v>
      </c>
      <c r="E20" s="30">
        <v>50</v>
      </c>
      <c r="F20" s="30"/>
      <c r="G20" s="30"/>
      <c r="H20" s="30"/>
      <c r="I20" s="20"/>
      <c r="J20" s="20"/>
      <c r="K20" s="20"/>
      <c r="L20" s="20"/>
      <c r="M20" s="20">
        <f t="shared" si="0"/>
        <v>11668</v>
      </c>
      <c r="N20" s="24">
        <f t="shared" si="1"/>
        <v>11668</v>
      </c>
      <c r="O20" s="25">
        <f t="shared" si="2"/>
        <v>320.87</v>
      </c>
      <c r="P20" s="26"/>
      <c r="Q20" s="26">
        <v>120</v>
      </c>
      <c r="R20" s="24">
        <f t="shared" si="3"/>
        <v>11227.13</v>
      </c>
      <c r="S20" s="25">
        <f t="shared" si="4"/>
        <v>110.846</v>
      </c>
      <c r="T20" s="84">
        <f t="shared" si="5"/>
        <v>-9.1539999999999964</v>
      </c>
      <c r="U20" s="66">
        <v>54</v>
      </c>
      <c r="V20" s="87">
        <f t="shared" si="6"/>
        <v>11173.13</v>
      </c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9885</v>
      </c>
      <c r="E21" s="30"/>
      <c r="F21" s="30">
        <v>60</v>
      </c>
      <c r="G21" s="30"/>
      <c r="H21" s="30"/>
      <c r="I21" s="20">
        <v>5</v>
      </c>
      <c r="J21" s="20"/>
      <c r="K21" s="20"/>
      <c r="L21" s="20"/>
      <c r="M21" s="20">
        <f t="shared" si="0"/>
        <v>10485</v>
      </c>
      <c r="N21" s="24">
        <f t="shared" si="1"/>
        <v>11440</v>
      </c>
      <c r="O21" s="25">
        <f t="shared" si="2"/>
        <v>288.33749999999998</v>
      </c>
      <c r="P21" s="26">
        <v>-88</v>
      </c>
      <c r="Q21" s="26">
        <v>20</v>
      </c>
      <c r="R21" s="24">
        <f t="shared" si="3"/>
        <v>11131.6625</v>
      </c>
      <c r="S21" s="25">
        <f t="shared" si="4"/>
        <v>99.607500000000002</v>
      </c>
      <c r="T21" s="84">
        <f t="shared" si="5"/>
        <v>79.607500000000002</v>
      </c>
      <c r="U21" s="66">
        <v>45</v>
      </c>
      <c r="V21" s="87">
        <f t="shared" si="6"/>
        <v>11086.6625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56340</v>
      </c>
      <c r="E22" s="30">
        <v>200</v>
      </c>
      <c r="F22" s="30">
        <v>200</v>
      </c>
      <c r="G22" s="20"/>
      <c r="H22" s="30"/>
      <c r="I22" s="20">
        <v>20</v>
      </c>
      <c r="J22" s="20"/>
      <c r="K22" s="20"/>
      <c r="L22" s="20"/>
      <c r="M22" s="20">
        <f t="shared" si="0"/>
        <v>62340</v>
      </c>
      <c r="N22" s="24">
        <f t="shared" si="1"/>
        <v>66160</v>
      </c>
      <c r="O22" s="25">
        <f t="shared" si="2"/>
        <v>1714.35</v>
      </c>
      <c r="P22" s="26"/>
      <c r="Q22" s="26">
        <v>150</v>
      </c>
      <c r="R22" s="24">
        <f t="shared" si="3"/>
        <v>64295.65</v>
      </c>
      <c r="S22" s="25">
        <f t="shared" si="4"/>
        <v>592.23</v>
      </c>
      <c r="T22" s="84">
        <f t="shared" si="5"/>
        <v>442.23</v>
      </c>
      <c r="U22" s="66">
        <v>396</v>
      </c>
      <c r="V22" s="87">
        <f t="shared" si="6"/>
        <v>63899.65</v>
      </c>
      <c r="W22">
        <v>59848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10039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10039</v>
      </c>
      <c r="N23" s="24">
        <f t="shared" si="1"/>
        <v>10039</v>
      </c>
      <c r="O23" s="25">
        <f t="shared" si="2"/>
        <v>276.07249999999999</v>
      </c>
      <c r="P23" s="26"/>
      <c r="Q23" s="26">
        <v>90</v>
      </c>
      <c r="R23" s="24">
        <f t="shared" si="3"/>
        <v>9672.9274999999998</v>
      </c>
      <c r="S23" s="25">
        <f t="shared" si="4"/>
        <v>95.370499999999993</v>
      </c>
      <c r="T23" s="84">
        <f t="shared" si="5"/>
        <v>5.3704999999999927</v>
      </c>
      <c r="U23" s="66">
        <v>45</v>
      </c>
      <c r="V23" s="87">
        <f t="shared" si="6"/>
        <v>9627.9274999999998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64405</v>
      </c>
      <c r="E24" s="30"/>
      <c r="F24" s="30"/>
      <c r="G24" s="30"/>
      <c r="H24" s="30">
        <v>20</v>
      </c>
      <c r="I24" s="20">
        <v>23</v>
      </c>
      <c r="J24" s="20"/>
      <c r="K24" s="20">
        <v>5</v>
      </c>
      <c r="L24" s="20"/>
      <c r="M24" s="20">
        <f t="shared" si="0"/>
        <v>64585</v>
      </c>
      <c r="N24" s="24">
        <f t="shared" si="1"/>
        <v>69888</v>
      </c>
      <c r="O24" s="25">
        <f t="shared" si="2"/>
        <v>1776.0875000000001</v>
      </c>
      <c r="P24" s="26">
        <v>5000</v>
      </c>
      <c r="Q24" s="26">
        <v>172</v>
      </c>
      <c r="R24" s="24">
        <f t="shared" si="3"/>
        <v>67939.912500000006</v>
      </c>
      <c r="S24" s="25">
        <f t="shared" si="4"/>
        <v>613.5575</v>
      </c>
      <c r="T24" s="84">
        <f t="shared" si="5"/>
        <v>441.5575</v>
      </c>
      <c r="U24" s="66">
        <v>540</v>
      </c>
      <c r="V24" s="87">
        <f t="shared" si="6"/>
        <v>67399.912500000006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19043</v>
      </c>
      <c r="E25" s="30">
        <v>20</v>
      </c>
      <c r="F25" s="30">
        <v>20</v>
      </c>
      <c r="G25" s="30"/>
      <c r="H25" s="30">
        <v>110</v>
      </c>
      <c r="I25" s="20">
        <v>2</v>
      </c>
      <c r="J25" s="20"/>
      <c r="K25" s="20"/>
      <c r="L25" s="20"/>
      <c r="M25" s="20">
        <f t="shared" si="0"/>
        <v>20633</v>
      </c>
      <c r="N25" s="24">
        <f t="shared" si="1"/>
        <v>21015</v>
      </c>
      <c r="O25" s="25">
        <f t="shared" si="2"/>
        <v>567.40750000000003</v>
      </c>
      <c r="P25" s="26"/>
      <c r="Q25" s="26">
        <v>105</v>
      </c>
      <c r="R25" s="24">
        <f t="shared" si="3"/>
        <v>20342.592499999999</v>
      </c>
      <c r="S25" s="25">
        <f t="shared" si="4"/>
        <v>196.01349999999999</v>
      </c>
      <c r="T25" s="84">
        <f t="shared" si="5"/>
        <v>91.013499999999993</v>
      </c>
      <c r="U25" s="66">
        <v>153</v>
      </c>
      <c r="V25" s="87">
        <f t="shared" si="6"/>
        <v>20189.592499999999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16724</v>
      </c>
      <c r="E26" s="29">
        <v>30</v>
      </c>
      <c r="F26" s="30">
        <v>50</v>
      </c>
      <c r="G26" s="30"/>
      <c r="H26" s="30">
        <v>250</v>
      </c>
      <c r="I26" s="20"/>
      <c r="J26" s="20"/>
      <c r="K26" s="20"/>
      <c r="L26" s="20"/>
      <c r="M26" s="20">
        <f t="shared" si="0"/>
        <v>20074</v>
      </c>
      <c r="N26" s="24">
        <f t="shared" si="1"/>
        <v>20074</v>
      </c>
      <c r="O26" s="25">
        <f t="shared" si="2"/>
        <v>552.03499999999997</v>
      </c>
      <c r="P26" s="26">
        <v>-1500</v>
      </c>
      <c r="Q26" s="26">
        <v>80</v>
      </c>
      <c r="R26" s="24">
        <f t="shared" si="3"/>
        <v>19441.965</v>
      </c>
      <c r="S26" s="25">
        <f t="shared" si="4"/>
        <v>190.703</v>
      </c>
      <c r="T26" s="84">
        <f t="shared" si="5"/>
        <v>110.703</v>
      </c>
      <c r="U26" s="66">
        <v>117</v>
      </c>
      <c r="V26" s="87">
        <f t="shared" si="6"/>
        <v>19324.965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18060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18060</v>
      </c>
      <c r="N27" s="40">
        <f t="shared" si="1"/>
        <v>18060</v>
      </c>
      <c r="O27" s="25">
        <f t="shared" si="2"/>
        <v>496.65</v>
      </c>
      <c r="P27" s="41">
        <v>36000</v>
      </c>
      <c r="Q27" s="41">
        <v>150</v>
      </c>
      <c r="R27" s="24">
        <f t="shared" si="3"/>
        <v>17413.349999999999</v>
      </c>
      <c r="S27" s="42">
        <f t="shared" si="4"/>
        <v>171.57</v>
      </c>
      <c r="T27" s="85">
        <f t="shared" si="5"/>
        <v>21.569999999999993</v>
      </c>
      <c r="U27" s="66">
        <v>144</v>
      </c>
      <c r="V27" s="88">
        <f t="shared" si="6"/>
        <v>17269.349999999999</v>
      </c>
    </row>
    <row r="28" spans="1:23" ht="16.5" thickBot="1" x14ac:dyDescent="0.3">
      <c r="A28" s="95" t="s">
        <v>38</v>
      </c>
      <c r="B28" s="96"/>
      <c r="C28" s="97"/>
      <c r="D28" s="44">
        <f t="shared" ref="D28:E28" si="7">SUM(D7:D27)</f>
        <v>523575</v>
      </c>
      <c r="E28" s="45">
        <f t="shared" si="7"/>
        <v>320</v>
      </c>
      <c r="F28" s="45">
        <f t="shared" ref="F28:V28" si="8">SUM(F7:F27)</f>
        <v>470</v>
      </c>
      <c r="G28" s="45">
        <f t="shared" si="8"/>
        <v>60</v>
      </c>
      <c r="H28" s="45">
        <f t="shared" si="8"/>
        <v>1160</v>
      </c>
      <c r="I28" s="45">
        <f t="shared" si="8"/>
        <v>71</v>
      </c>
      <c r="J28" s="45">
        <f t="shared" si="8"/>
        <v>3</v>
      </c>
      <c r="K28" s="45">
        <f t="shared" si="8"/>
        <v>7</v>
      </c>
      <c r="L28" s="45">
        <f t="shared" si="8"/>
        <v>0</v>
      </c>
      <c r="M28" s="89">
        <f t="shared" si="8"/>
        <v>545655</v>
      </c>
      <c r="N28" s="89">
        <f t="shared" si="8"/>
        <v>561063</v>
      </c>
      <c r="O28" s="90">
        <f t="shared" si="8"/>
        <v>15005.512499999999</v>
      </c>
      <c r="P28" s="89">
        <f t="shared" si="8"/>
        <v>49462</v>
      </c>
      <c r="Q28" s="89">
        <f t="shared" si="8"/>
        <v>2407</v>
      </c>
      <c r="R28" s="89">
        <f t="shared" si="8"/>
        <v>543650.48749999993</v>
      </c>
      <c r="S28" s="89">
        <f t="shared" si="8"/>
        <v>5183.7225000000008</v>
      </c>
      <c r="T28" s="91">
        <f t="shared" si="8"/>
        <v>2776.7224999999999</v>
      </c>
      <c r="U28" s="91">
        <f t="shared" si="8"/>
        <v>3745</v>
      </c>
      <c r="V28" s="64">
        <f t="shared" si="8"/>
        <v>539905.48750000005</v>
      </c>
    </row>
    <row r="29" spans="1:23" ht="15.75" thickBot="1" x14ac:dyDescent="0.3">
      <c r="A29" s="98" t="s">
        <v>39</v>
      </c>
      <c r="B29" s="99"/>
      <c r="C29" s="100"/>
      <c r="D29" s="48">
        <f>D4+D5-D28</f>
        <v>409941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23145</v>
      </c>
      <c r="I29" s="48">
        <f t="shared" si="9"/>
        <v>1584</v>
      </c>
      <c r="J29" s="48">
        <f t="shared" si="9"/>
        <v>548</v>
      </c>
      <c r="K29" s="48">
        <f t="shared" si="9"/>
        <v>326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08" priority="63" operator="equal">
      <formula>212030016606640</formula>
    </cfRule>
  </conditionalFormatting>
  <conditionalFormatting sqref="D29 E4:E6 E28:K29">
    <cfRule type="cellIs" dxfId="607" priority="61" operator="equal">
      <formula>$E$4</formula>
    </cfRule>
    <cfRule type="cellIs" dxfId="606" priority="62" operator="equal">
      <formula>2120</formula>
    </cfRule>
  </conditionalFormatting>
  <conditionalFormatting sqref="D29:E29 F4:F6 F28:F29">
    <cfRule type="cellIs" dxfId="605" priority="59" operator="equal">
      <formula>$F$4</formula>
    </cfRule>
    <cfRule type="cellIs" dxfId="604" priority="60" operator="equal">
      <formula>300</formula>
    </cfRule>
  </conditionalFormatting>
  <conditionalFormatting sqref="G4:G6 G28:G29">
    <cfRule type="cellIs" dxfId="603" priority="57" operator="equal">
      <formula>$G$4</formula>
    </cfRule>
    <cfRule type="cellIs" dxfId="602" priority="58" operator="equal">
      <formula>1660</formula>
    </cfRule>
  </conditionalFormatting>
  <conditionalFormatting sqref="H4:H6 H28:H29">
    <cfRule type="cellIs" dxfId="601" priority="55" operator="equal">
      <formula>$H$4</formula>
    </cfRule>
    <cfRule type="cellIs" dxfId="600" priority="56" operator="equal">
      <formula>6640</formula>
    </cfRule>
  </conditionalFormatting>
  <conditionalFormatting sqref="T6:T28 U28:V28">
    <cfRule type="cellIs" dxfId="599" priority="54" operator="lessThan">
      <formula>0</formula>
    </cfRule>
  </conditionalFormatting>
  <conditionalFormatting sqref="T7:T27">
    <cfRule type="cellIs" dxfId="598" priority="51" operator="lessThan">
      <formula>0</formula>
    </cfRule>
    <cfRule type="cellIs" dxfId="597" priority="52" operator="lessThan">
      <formula>0</formula>
    </cfRule>
    <cfRule type="cellIs" dxfId="596" priority="53" operator="lessThan">
      <formula>0</formula>
    </cfRule>
  </conditionalFormatting>
  <conditionalFormatting sqref="E4:E6 E28:K28">
    <cfRule type="cellIs" dxfId="595" priority="50" operator="equal">
      <formula>$E$4</formula>
    </cfRule>
  </conditionalFormatting>
  <conditionalFormatting sqref="D28:D29 D6 D4:M4">
    <cfRule type="cellIs" dxfId="594" priority="49" operator="equal">
      <formula>$D$4</formula>
    </cfRule>
  </conditionalFormatting>
  <conditionalFormatting sqref="I4:I6 I28:I29">
    <cfRule type="cellIs" dxfId="593" priority="48" operator="equal">
      <formula>$I$4</formula>
    </cfRule>
  </conditionalFormatting>
  <conditionalFormatting sqref="J4:J6 J28:J29">
    <cfRule type="cellIs" dxfId="592" priority="47" operator="equal">
      <formula>$J$4</formula>
    </cfRule>
  </conditionalFormatting>
  <conditionalFormatting sqref="K4:K6 K28:K29">
    <cfRule type="cellIs" dxfId="591" priority="46" operator="equal">
      <formula>$K$4</formula>
    </cfRule>
  </conditionalFormatting>
  <conditionalFormatting sqref="M4:M6">
    <cfRule type="cellIs" dxfId="590" priority="45" operator="equal">
      <formula>$L$4</formula>
    </cfRule>
  </conditionalFormatting>
  <conditionalFormatting sqref="T7:T28 U28:V28">
    <cfRule type="cellIs" dxfId="589" priority="42" operator="lessThan">
      <formula>0</formula>
    </cfRule>
    <cfRule type="cellIs" dxfId="588" priority="43" operator="lessThan">
      <formula>0</formula>
    </cfRule>
    <cfRule type="cellIs" dxfId="587" priority="44" operator="lessThan">
      <formula>0</formula>
    </cfRule>
  </conditionalFormatting>
  <conditionalFormatting sqref="D5:K5">
    <cfRule type="cellIs" dxfId="586" priority="41" operator="greaterThan">
      <formula>0</formula>
    </cfRule>
  </conditionalFormatting>
  <conditionalFormatting sqref="T6:T28 U28:V28">
    <cfRule type="cellIs" dxfId="585" priority="40" operator="lessThan">
      <formula>0</formula>
    </cfRule>
  </conditionalFormatting>
  <conditionalFormatting sqref="T7:T27">
    <cfRule type="cellIs" dxfId="584" priority="37" operator="lessThan">
      <formula>0</formula>
    </cfRule>
    <cfRule type="cellIs" dxfId="583" priority="38" operator="lessThan">
      <formula>0</formula>
    </cfRule>
    <cfRule type="cellIs" dxfId="582" priority="39" operator="lessThan">
      <formula>0</formula>
    </cfRule>
  </conditionalFormatting>
  <conditionalFormatting sqref="T7:T28 U28:V28">
    <cfRule type="cellIs" dxfId="581" priority="34" operator="lessThan">
      <formula>0</formula>
    </cfRule>
    <cfRule type="cellIs" dxfId="580" priority="35" operator="lessThan">
      <formula>0</formula>
    </cfRule>
    <cfRule type="cellIs" dxfId="579" priority="36" operator="lessThan">
      <formula>0</formula>
    </cfRule>
  </conditionalFormatting>
  <conditionalFormatting sqref="D5:K5">
    <cfRule type="cellIs" dxfId="578" priority="33" operator="greaterThan">
      <formula>0</formula>
    </cfRule>
  </conditionalFormatting>
  <conditionalFormatting sqref="L4 L6 L28:L29">
    <cfRule type="cellIs" dxfId="577" priority="32" operator="equal">
      <formula>$L$4</formula>
    </cfRule>
  </conditionalFormatting>
  <conditionalFormatting sqref="D7:S7">
    <cfRule type="cellIs" dxfId="576" priority="31" operator="greaterThan">
      <formula>0</formula>
    </cfRule>
  </conditionalFormatting>
  <conditionalFormatting sqref="D9:S9">
    <cfRule type="cellIs" dxfId="575" priority="30" operator="greaterThan">
      <formula>0</formula>
    </cfRule>
  </conditionalFormatting>
  <conditionalFormatting sqref="D11:S11">
    <cfRule type="cellIs" dxfId="574" priority="29" operator="greaterThan">
      <formula>0</formula>
    </cfRule>
  </conditionalFormatting>
  <conditionalFormatting sqref="D13:S13">
    <cfRule type="cellIs" dxfId="573" priority="28" operator="greaterThan">
      <formula>0</formula>
    </cfRule>
  </conditionalFormatting>
  <conditionalFormatting sqref="D15:S15">
    <cfRule type="cellIs" dxfId="572" priority="27" operator="greaterThan">
      <formula>0</formula>
    </cfRule>
  </conditionalFormatting>
  <conditionalFormatting sqref="D17:S17">
    <cfRule type="cellIs" dxfId="571" priority="26" operator="greaterThan">
      <formula>0</formula>
    </cfRule>
  </conditionalFormatting>
  <conditionalFormatting sqref="D19:S19">
    <cfRule type="cellIs" dxfId="570" priority="25" operator="greaterThan">
      <formula>0</formula>
    </cfRule>
  </conditionalFormatting>
  <conditionalFormatting sqref="D21:S21">
    <cfRule type="cellIs" dxfId="569" priority="24" operator="greaterThan">
      <formula>0</formula>
    </cfRule>
  </conditionalFormatting>
  <conditionalFormatting sqref="D23:S23">
    <cfRule type="cellIs" dxfId="568" priority="23" operator="greaterThan">
      <formula>0</formula>
    </cfRule>
  </conditionalFormatting>
  <conditionalFormatting sqref="D25:S25">
    <cfRule type="cellIs" dxfId="567" priority="22" operator="greaterThan">
      <formula>0</formula>
    </cfRule>
  </conditionalFormatting>
  <conditionalFormatting sqref="D27:S27">
    <cfRule type="cellIs" dxfId="566" priority="21" operator="greaterThan">
      <formula>0</formula>
    </cfRule>
  </conditionalFormatting>
  <conditionalFormatting sqref="U6">
    <cfRule type="cellIs" dxfId="565" priority="20" operator="lessThan">
      <formula>0</formula>
    </cfRule>
  </conditionalFormatting>
  <conditionalFormatting sqref="U6">
    <cfRule type="cellIs" dxfId="564" priority="19" operator="lessThan">
      <formula>0</formula>
    </cfRule>
  </conditionalFormatting>
  <conditionalFormatting sqref="V6">
    <cfRule type="cellIs" dxfId="563" priority="18" operator="lessThan">
      <formula>0</formula>
    </cfRule>
  </conditionalFormatting>
  <conditionalFormatting sqref="V6">
    <cfRule type="cellIs" dxfId="562" priority="17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49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'1'!D29</f>
        <v>478679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19765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7927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7927</v>
      </c>
      <c r="N18" s="24">
        <f t="shared" si="1"/>
        <v>8882</v>
      </c>
      <c r="O18" s="25">
        <f t="shared" si="2"/>
        <v>217.99250000000001</v>
      </c>
      <c r="P18" s="26"/>
      <c r="Q18" s="26">
        <v>150</v>
      </c>
      <c r="R18" s="24">
        <f t="shared" si="3"/>
        <v>8514.0074999999997</v>
      </c>
      <c r="S18" s="25">
        <f t="shared" si="4"/>
        <v>75.3065</v>
      </c>
      <c r="T18" s="27">
        <f t="shared" si="5"/>
        <v>-74.6935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86176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91256</v>
      </c>
      <c r="N28" s="45">
        <f t="shared" si="7"/>
        <v>96950</v>
      </c>
      <c r="O28" s="46">
        <f t="shared" si="7"/>
        <v>2509.54</v>
      </c>
      <c r="P28" s="45">
        <f t="shared" si="7"/>
        <v>0</v>
      </c>
      <c r="Q28" s="45">
        <f t="shared" si="7"/>
        <v>677</v>
      </c>
      <c r="R28" s="45">
        <f t="shared" si="7"/>
        <v>93763.459999999992</v>
      </c>
      <c r="S28" s="45">
        <f t="shared" si="7"/>
        <v>866.93200000000013</v>
      </c>
      <c r="T28" s="47">
        <f t="shared" si="7"/>
        <v>189.93200000000002</v>
      </c>
    </row>
    <row r="29" spans="1:20" ht="15.75" thickBot="1" x14ac:dyDescent="0.3">
      <c r="A29" s="98" t="s">
        <v>39</v>
      </c>
      <c r="B29" s="99"/>
      <c r="C29" s="100"/>
      <c r="D29" s="48">
        <f>D4+D5-D28</f>
        <v>704192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19445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7" priority="43" operator="equal">
      <formula>212030016606640</formula>
    </cfRule>
  </conditionalFormatting>
  <conditionalFormatting sqref="D29 E4:E6 E28:K29">
    <cfRule type="cellIs" dxfId="1346" priority="41" operator="equal">
      <formula>$E$4</formula>
    </cfRule>
    <cfRule type="cellIs" dxfId="1345" priority="42" operator="equal">
      <formula>2120</formula>
    </cfRule>
  </conditionalFormatting>
  <conditionalFormatting sqref="D29:E29 F4:F6 F28:F29">
    <cfRule type="cellIs" dxfId="1344" priority="39" operator="equal">
      <formula>$F$4</formula>
    </cfRule>
    <cfRule type="cellIs" dxfId="1343" priority="40" operator="equal">
      <formula>300</formula>
    </cfRule>
  </conditionalFormatting>
  <conditionalFormatting sqref="G4:G6 G28:G29">
    <cfRule type="cellIs" dxfId="1342" priority="37" operator="equal">
      <formula>$G$4</formula>
    </cfRule>
    <cfRule type="cellIs" dxfId="1341" priority="38" operator="equal">
      <formula>1660</formula>
    </cfRule>
  </conditionalFormatting>
  <conditionalFormatting sqref="H4:H6 H28:H29">
    <cfRule type="cellIs" dxfId="1340" priority="35" operator="equal">
      <formula>$H$4</formula>
    </cfRule>
    <cfRule type="cellIs" dxfId="1339" priority="36" operator="equal">
      <formula>6640</formula>
    </cfRule>
  </conditionalFormatting>
  <conditionalFormatting sqref="T6:T28">
    <cfRule type="cellIs" dxfId="1338" priority="34" operator="lessThan">
      <formula>0</formula>
    </cfRule>
  </conditionalFormatting>
  <conditionalFormatting sqref="T7:T27">
    <cfRule type="cellIs" dxfId="1337" priority="31" operator="lessThan">
      <formula>0</formula>
    </cfRule>
    <cfRule type="cellIs" dxfId="1336" priority="32" operator="lessThan">
      <formula>0</formula>
    </cfRule>
    <cfRule type="cellIs" dxfId="1335" priority="33" operator="lessThan">
      <formula>0</formula>
    </cfRule>
  </conditionalFormatting>
  <conditionalFormatting sqref="E4:E6 E28:K28">
    <cfRule type="cellIs" dxfId="1334" priority="30" operator="equal">
      <formula>$E$4</formula>
    </cfRule>
  </conditionalFormatting>
  <conditionalFormatting sqref="D28:D29 D6 D4:M4">
    <cfRule type="cellIs" dxfId="1333" priority="29" operator="equal">
      <formula>$D$4</formula>
    </cfRule>
  </conditionalFormatting>
  <conditionalFormatting sqref="I4:I6 I28:I29">
    <cfRule type="cellIs" dxfId="1332" priority="28" operator="equal">
      <formula>$I$4</formula>
    </cfRule>
  </conditionalFormatting>
  <conditionalFormatting sqref="J4:J6 J28:J29">
    <cfRule type="cellIs" dxfId="1331" priority="27" operator="equal">
      <formula>$J$4</formula>
    </cfRule>
  </conditionalFormatting>
  <conditionalFormatting sqref="K4:K6 K28:K29">
    <cfRule type="cellIs" dxfId="1330" priority="26" operator="equal">
      <formula>$K$4</formula>
    </cfRule>
  </conditionalFormatting>
  <conditionalFormatting sqref="M4:M6">
    <cfRule type="cellIs" dxfId="1329" priority="25" operator="equal">
      <formula>$L$4</formula>
    </cfRule>
  </conditionalFormatting>
  <conditionalFormatting sqref="T7:T28">
    <cfRule type="cellIs" dxfId="1328" priority="22" operator="lessThan">
      <formula>0</formula>
    </cfRule>
    <cfRule type="cellIs" dxfId="1327" priority="23" operator="lessThan">
      <formula>0</formula>
    </cfRule>
    <cfRule type="cellIs" dxfId="1326" priority="24" operator="lessThan">
      <formula>0</formula>
    </cfRule>
  </conditionalFormatting>
  <conditionalFormatting sqref="D5:K5">
    <cfRule type="cellIs" dxfId="1325" priority="21" operator="greaterThan">
      <formula>0</formula>
    </cfRule>
  </conditionalFormatting>
  <conditionalFormatting sqref="T6:T28">
    <cfRule type="cellIs" dxfId="1324" priority="20" operator="lessThan">
      <formula>0</formula>
    </cfRule>
  </conditionalFormatting>
  <conditionalFormatting sqref="T7:T27">
    <cfRule type="cellIs" dxfId="1323" priority="17" operator="lessThan">
      <formula>0</formula>
    </cfRule>
    <cfRule type="cellIs" dxfId="1322" priority="18" operator="lessThan">
      <formula>0</formula>
    </cfRule>
    <cfRule type="cellIs" dxfId="1321" priority="19" operator="lessThan">
      <formula>0</formula>
    </cfRule>
  </conditionalFormatting>
  <conditionalFormatting sqref="T7:T28">
    <cfRule type="cellIs" dxfId="1320" priority="14" operator="lessThan">
      <formula>0</formula>
    </cfRule>
    <cfRule type="cellIs" dxfId="1319" priority="15" operator="lessThan">
      <formula>0</formula>
    </cfRule>
    <cfRule type="cellIs" dxfId="1318" priority="16" operator="lessThan">
      <formula>0</formula>
    </cfRule>
  </conditionalFormatting>
  <conditionalFormatting sqref="D5:K5">
    <cfRule type="cellIs" dxfId="1317" priority="13" operator="greaterThan">
      <formula>0</formula>
    </cfRule>
  </conditionalFormatting>
  <conditionalFormatting sqref="L4 L6 L28:L29">
    <cfRule type="cellIs" dxfId="1316" priority="12" operator="equal">
      <formula>$L$4</formula>
    </cfRule>
  </conditionalFormatting>
  <conditionalFormatting sqref="D7:S7">
    <cfRule type="cellIs" dxfId="1315" priority="11" operator="greaterThan">
      <formula>0</formula>
    </cfRule>
  </conditionalFormatting>
  <conditionalFormatting sqref="D9:S9">
    <cfRule type="cellIs" dxfId="1314" priority="10" operator="greaterThan">
      <formula>0</formula>
    </cfRule>
  </conditionalFormatting>
  <conditionalFormatting sqref="D11:S11">
    <cfRule type="cellIs" dxfId="1313" priority="9" operator="greaterThan">
      <formula>0</formula>
    </cfRule>
  </conditionalFormatting>
  <conditionalFormatting sqref="D13:S13">
    <cfRule type="cellIs" dxfId="1312" priority="8" operator="greaterThan">
      <formula>0</formula>
    </cfRule>
  </conditionalFormatting>
  <conditionalFormatting sqref="D15:S15">
    <cfRule type="cellIs" dxfId="1311" priority="7" operator="greaterThan">
      <formula>0</formula>
    </cfRule>
  </conditionalFormatting>
  <conditionalFormatting sqref="D17:S17">
    <cfRule type="cellIs" dxfId="1310" priority="6" operator="greaterThan">
      <formula>0</formula>
    </cfRule>
  </conditionalFormatting>
  <conditionalFormatting sqref="D19:S19">
    <cfRule type="cellIs" dxfId="1309" priority="5" operator="greaterThan">
      <formula>0</formula>
    </cfRule>
  </conditionalFormatting>
  <conditionalFormatting sqref="D21:S21">
    <cfRule type="cellIs" dxfId="1308" priority="4" operator="greaterThan">
      <formula>0</formula>
    </cfRule>
  </conditionalFormatting>
  <conditionalFormatting sqref="D23:S23">
    <cfRule type="cellIs" dxfId="1307" priority="3" operator="greaterThan">
      <formula>0</formula>
    </cfRule>
  </conditionalFormatting>
  <conditionalFormatting sqref="D25:S25">
    <cfRule type="cellIs" dxfId="1306" priority="2" operator="greaterThan">
      <formula>0</formula>
    </cfRule>
  </conditionalFormatting>
  <conditionalFormatting sqref="D27:S27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7" activePane="bottomLeft" state="frozen"/>
      <selection activeCell="F28" sqref="F28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2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2" ht="18.75" x14ac:dyDescent="0.25">
      <c r="A3" s="105" t="s">
        <v>79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2" x14ac:dyDescent="0.25">
      <c r="A4" s="109" t="s">
        <v>1</v>
      </c>
      <c r="B4" s="109"/>
      <c r="C4" s="1"/>
      <c r="D4" s="2">
        <f>'19'!D29</f>
        <v>409941</v>
      </c>
      <c r="E4" s="2">
        <f>'19'!E29</f>
        <v>5520</v>
      </c>
      <c r="F4" s="2">
        <f>'19'!F29</f>
        <v>12770</v>
      </c>
      <c r="G4" s="2">
        <f>'19'!G29</f>
        <v>860</v>
      </c>
      <c r="H4" s="2">
        <f>'19'!H29</f>
        <v>23145</v>
      </c>
      <c r="I4" s="2">
        <f>'19'!I29</f>
        <v>1584</v>
      </c>
      <c r="J4" s="2">
        <f>'19'!J29</f>
        <v>548</v>
      </c>
      <c r="K4" s="2">
        <f>'19'!K29</f>
        <v>326</v>
      </c>
      <c r="L4" s="2">
        <f>'19'!L29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13111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13111</v>
      </c>
      <c r="N7" s="24">
        <f>D7+E7*20+F7*10+G7*9+H7*9+I7*191+J7*191+K7*182+L7*100</f>
        <v>13111</v>
      </c>
      <c r="O7" s="25">
        <f>M7*2.75%</f>
        <v>360.55250000000001</v>
      </c>
      <c r="P7" s="26"/>
      <c r="Q7" s="26"/>
      <c r="R7" s="24">
        <f>M7-(M7*2.75%)+I7*191+J7*191+K7*182+L7*100-Q7</f>
        <v>12750.4475</v>
      </c>
      <c r="S7" s="25">
        <f>M7*0.95%</f>
        <v>124.55449999999999</v>
      </c>
      <c r="T7" s="84">
        <f>S7-Q7</f>
        <v>124.55449999999999</v>
      </c>
      <c r="U7" s="66">
        <v>99</v>
      </c>
      <c r="V7" s="67">
        <f>R7-U7</f>
        <v>12651.4475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6000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6000</v>
      </c>
      <c r="N8" s="24">
        <f t="shared" ref="N8:N27" si="1">D8+E8*20+F8*10+G8*9+H8*9+I8*191+J8*191+K8*182+L8*100</f>
        <v>6000</v>
      </c>
      <c r="O8" s="25">
        <f t="shared" ref="O8:O27" si="2">M8*2.75%</f>
        <v>165</v>
      </c>
      <c r="P8" s="26"/>
      <c r="Q8" s="26"/>
      <c r="R8" s="24">
        <f t="shared" ref="R8:R27" si="3">M8-(M8*2.75%)+I8*191+J8*191+K8*182+L8*100-Q8</f>
        <v>5835</v>
      </c>
      <c r="S8" s="25">
        <f t="shared" ref="S8:S27" si="4">M8*0.95%</f>
        <v>57</v>
      </c>
      <c r="T8" s="84">
        <f t="shared" ref="T8:T27" si="5">S8-Q8</f>
        <v>57</v>
      </c>
      <c r="U8" s="66">
        <v>36</v>
      </c>
      <c r="V8" s="67">
        <f t="shared" ref="V8:V27" si="6">R8-U8</f>
        <v>5799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19703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19703</v>
      </c>
      <c r="N9" s="24">
        <f t="shared" si="1"/>
        <v>19703</v>
      </c>
      <c r="O9" s="25">
        <f t="shared" si="2"/>
        <v>541.83249999999998</v>
      </c>
      <c r="P9" s="26"/>
      <c r="Q9" s="26"/>
      <c r="R9" s="24">
        <f t="shared" si="3"/>
        <v>19161.1675</v>
      </c>
      <c r="S9" s="25">
        <f t="shared" si="4"/>
        <v>187.17849999999999</v>
      </c>
      <c r="T9" s="84">
        <f t="shared" si="5"/>
        <v>187.17849999999999</v>
      </c>
      <c r="U9" s="66">
        <v>171</v>
      </c>
      <c r="V9" s="67">
        <f t="shared" si="6"/>
        <v>18990.1675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4626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4626</v>
      </c>
      <c r="N10" s="24">
        <f t="shared" si="1"/>
        <v>4626</v>
      </c>
      <c r="O10" s="25">
        <f t="shared" si="2"/>
        <v>127.215</v>
      </c>
      <c r="P10" s="26"/>
      <c r="Q10" s="26"/>
      <c r="R10" s="24">
        <f t="shared" si="3"/>
        <v>4498.7849999999999</v>
      </c>
      <c r="S10" s="25">
        <f t="shared" si="4"/>
        <v>43.946999999999996</v>
      </c>
      <c r="T10" s="84">
        <f t="shared" si="5"/>
        <v>43.946999999999996</v>
      </c>
      <c r="U10" s="66"/>
      <c r="V10" s="67">
        <f t="shared" si="6"/>
        <v>4498.7849999999999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7373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7373</v>
      </c>
      <c r="N11" s="24">
        <f t="shared" si="1"/>
        <v>7373</v>
      </c>
      <c r="O11" s="25">
        <f t="shared" si="2"/>
        <v>202.75749999999999</v>
      </c>
      <c r="P11" s="26"/>
      <c r="Q11" s="26"/>
      <c r="R11" s="24">
        <f t="shared" si="3"/>
        <v>7170.2425000000003</v>
      </c>
      <c r="S11" s="25">
        <f t="shared" si="4"/>
        <v>70.043499999999995</v>
      </c>
      <c r="T11" s="84">
        <f t="shared" si="5"/>
        <v>70.043499999999995</v>
      </c>
      <c r="U11" s="66">
        <v>54</v>
      </c>
      <c r="V11" s="67">
        <f t="shared" si="6"/>
        <v>7116.2425000000003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5000</v>
      </c>
      <c r="N12" s="24">
        <f t="shared" si="1"/>
        <v>5000</v>
      </c>
      <c r="O12" s="25">
        <f t="shared" si="2"/>
        <v>137.5</v>
      </c>
      <c r="P12" s="26"/>
      <c r="Q12" s="26"/>
      <c r="R12" s="24">
        <f t="shared" si="3"/>
        <v>4862.5</v>
      </c>
      <c r="S12" s="25">
        <f t="shared" si="4"/>
        <v>47.5</v>
      </c>
      <c r="T12" s="84">
        <f t="shared" si="5"/>
        <v>47.5</v>
      </c>
      <c r="U12" s="66"/>
      <c r="V12" s="67">
        <f t="shared" si="6"/>
        <v>4862.5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5000</v>
      </c>
      <c r="N13" s="24">
        <f t="shared" si="1"/>
        <v>5000</v>
      </c>
      <c r="O13" s="25">
        <f t="shared" si="2"/>
        <v>137.5</v>
      </c>
      <c r="P13" s="26"/>
      <c r="Q13" s="26"/>
      <c r="R13" s="24">
        <f t="shared" si="3"/>
        <v>4862.5</v>
      </c>
      <c r="S13" s="25">
        <f t="shared" si="4"/>
        <v>47.5</v>
      </c>
      <c r="T13" s="84">
        <f t="shared" si="5"/>
        <v>47.5</v>
      </c>
      <c r="U13" s="66"/>
      <c r="V13" s="67">
        <f t="shared" si="6"/>
        <v>4862.5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15555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15555</v>
      </c>
      <c r="N14" s="24">
        <f t="shared" si="1"/>
        <v>15555</v>
      </c>
      <c r="O14" s="25">
        <f t="shared" si="2"/>
        <v>427.76249999999999</v>
      </c>
      <c r="P14" s="26"/>
      <c r="Q14" s="26"/>
      <c r="R14" s="24">
        <f t="shared" si="3"/>
        <v>15127.237499999999</v>
      </c>
      <c r="S14" s="25">
        <f t="shared" si="4"/>
        <v>147.77250000000001</v>
      </c>
      <c r="T14" s="84">
        <f t="shared" si="5"/>
        <v>147.77250000000001</v>
      </c>
      <c r="U14" s="66">
        <v>135</v>
      </c>
      <c r="V14" s="67">
        <f t="shared" si="6"/>
        <v>14992.237499999999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15000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15000</v>
      </c>
      <c r="N15" s="24">
        <f t="shared" si="1"/>
        <v>15000</v>
      </c>
      <c r="O15" s="25">
        <f t="shared" si="2"/>
        <v>412.5</v>
      </c>
      <c r="P15" s="26"/>
      <c r="Q15" s="26">
        <v>98</v>
      </c>
      <c r="R15" s="24">
        <f t="shared" si="3"/>
        <v>14489.5</v>
      </c>
      <c r="S15" s="25">
        <f t="shared" si="4"/>
        <v>142.5</v>
      </c>
      <c r="T15" s="84">
        <f t="shared" si="5"/>
        <v>44.5</v>
      </c>
      <c r="U15" s="66">
        <v>90</v>
      </c>
      <c r="V15" s="67">
        <f t="shared" si="6"/>
        <v>14399.5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17225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17225</v>
      </c>
      <c r="N16" s="24">
        <f t="shared" si="1"/>
        <v>17225</v>
      </c>
      <c r="O16" s="25">
        <f t="shared" si="2"/>
        <v>473.6875</v>
      </c>
      <c r="P16" s="26"/>
      <c r="Q16" s="26"/>
      <c r="R16" s="24">
        <f t="shared" si="3"/>
        <v>16751.3125</v>
      </c>
      <c r="S16" s="25">
        <f t="shared" si="4"/>
        <v>163.63749999999999</v>
      </c>
      <c r="T16" s="84">
        <f t="shared" si="5"/>
        <v>163.63749999999999</v>
      </c>
      <c r="U16" s="66">
        <v>126</v>
      </c>
      <c r="V16" s="67">
        <f t="shared" si="6"/>
        <v>16625.3125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10370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10370</v>
      </c>
      <c r="N17" s="24">
        <f t="shared" si="1"/>
        <v>10370</v>
      </c>
      <c r="O17" s="25">
        <f t="shared" si="2"/>
        <v>285.17500000000001</v>
      </c>
      <c r="P17" s="26"/>
      <c r="Q17" s="26"/>
      <c r="R17" s="24">
        <f t="shared" si="3"/>
        <v>10084.825000000001</v>
      </c>
      <c r="S17" s="25">
        <f t="shared" si="4"/>
        <v>98.515000000000001</v>
      </c>
      <c r="T17" s="84">
        <f t="shared" si="5"/>
        <v>98.515000000000001</v>
      </c>
      <c r="U17" s="66">
        <v>90</v>
      </c>
      <c r="V17" s="67">
        <f t="shared" si="6"/>
        <v>9994.8250000000007</v>
      </c>
    </row>
    <row r="18" spans="1:23" ht="15.75" x14ac:dyDescent="0.25">
      <c r="A18" s="28">
        <v>12</v>
      </c>
      <c r="B18" s="20">
        <v>1908446145</v>
      </c>
      <c r="C18" s="31" t="s">
        <v>44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100</v>
      </c>
      <c r="R18" s="24">
        <f t="shared" si="3"/>
        <v>9625</v>
      </c>
      <c r="S18" s="25">
        <f t="shared" si="4"/>
        <v>95</v>
      </c>
      <c r="T18" s="84">
        <f t="shared" si="5"/>
        <v>-5</v>
      </c>
      <c r="U18" s="66"/>
      <c r="V18" s="67">
        <f t="shared" si="6"/>
        <v>9625</v>
      </c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7738</v>
      </c>
      <c r="E19" s="30"/>
      <c r="F19" s="30"/>
      <c r="G19" s="30"/>
      <c r="H19" s="30">
        <v>20</v>
      </c>
      <c r="I19" s="20">
        <v>12</v>
      </c>
      <c r="J19" s="20"/>
      <c r="K19" s="20"/>
      <c r="L19" s="20"/>
      <c r="M19" s="20">
        <f t="shared" si="0"/>
        <v>7918</v>
      </c>
      <c r="N19" s="24">
        <f t="shared" si="1"/>
        <v>10210</v>
      </c>
      <c r="O19" s="25">
        <f t="shared" si="2"/>
        <v>217.745</v>
      </c>
      <c r="P19" s="26"/>
      <c r="Q19" s="26"/>
      <c r="R19" s="24">
        <f t="shared" si="3"/>
        <v>9992.255000000001</v>
      </c>
      <c r="S19" s="25">
        <f t="shared" si="4"/>
        <v>75.221000000000004</v>
      </c>
      <c r="T19" s="84">
        <f t="shared" si="5"/>
        <v>75.221000000000004</v>
      </c>
      <c r="U19" s="66"/>
      <c r="V19" s="67">
        <f t="shared" si="6"/>
        <v>9992.255000000001</v>
      </c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5000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5000</v>
      </c>
      <c r="N20" s="24">
        <f t="shared" si="1"/>
        <v>5000</v>
      </c>
      <c r="O20" s="25">
        <f t="shared" si="2"/>
        <v>137.5</v>
      </c>
      <c r="P20" s="26"/>
      <c r="Q20" s="26"/>
      <c r="R20" s="24">
        <f t="shared" si="3"/>
        <v>4862.5</v>
      </c>
      <c r="S20" s="25">
        <f t="shared" si="4"/>
        <v>47.5</v>
      </c>
      <c r="T20" s="84">
        <f t="shared" si="5"/>
        <v>47.5</v>
      </c>
      <c r="U20" s="66">
        <v>27</v>
      </c>
      <c r="V20" s="67">
        <f t="shared" si="6"/>
        <v>4835.5</v>
      </c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5000</v>
      </c>
      <c r="N21" s="24">
        <f t="shared" si="1"/>
        <v>5000</v>
      </c>
      <c r="O21" s="25">
        <f t="shared" si="2"/>
        <v>137.5</v>
      </c>
      <c r="P21" s="26"/>
      <c r="Q21" s="26"/>
      <c r="R21" s="24">
        <f t="shared" si="3"/>
        <v>4862.5</v>
      </c>
      <c r="S21" s="25">
        <f t="shared" si="4"/>
        <v>47.5</v>
      </c>
      <c r="T21" s="84">
        <f t="shared" si="5"/>
        <v>47.5</v>
      </c>
      <c r="U21" s="66"/>
      <c r="V21" s="67">
        <f t="shared" si="6"/>
        <v>4862.5</v>
      </c>
      <c r="W21" t="s">
        <v>80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15000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15000</v>
      </c>
      <c r="N22" s="24">
        <f t="shared" si="1"/>
        <v>15000</v>
      </c>
      <c r="O22" s="25">
        <f t="shared" si="2"/>
        <v>412.5</v>
      </c>
      <c r="P22" s="26"/>
      <c r="Q22" s="26"/>
      <c r="R22" s="24">
        <f t="shared" si="3"/>
        <v>14587.5</v>
      </c>
      <c r="S22" s="25">
        <f t="shared" si="4"/>
        <v>142.5</v>
      </c>
      <c r="T22" s="84">
        <f t="shared" si="5"/>
        <v>142.5</v>
      </c>
      <c r="U22" s="66">
        <v>18</v>
      </c>
      <c r="V22" s="67">
        <f t="shared" si="6"/>
        <v>14569.5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8000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8000</v>
      </c>
      <c r="N23" s="24">
        <f t="shared" si="1"/>
        <v>8000</v>
      </c>
      <c r="O23" s="25">
        <f t="shared" si="2"/>
        <v>220</v>
      </c>
      <c r="P23" s="26"/>
      <c r="Q23" s="26"/>
      <c r="R23" s="24">
        <f t="shared" si="3"/>
        <v>7780</v>
      </c>
      <c r="S23" s="25">
        <f t="shared" si="4"/>
        <v>76</v>
      </c>
      <c r="T23" s="84">
        <f t="shared" si="5"/>
        <v>76</v>
      </c>
      <c r="U23" s="66">
        <v>63</v>
      </c>
      <c r="V23" s="67">
        <f t="shared" si="6"/>
        <v>7717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20755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20755</v>
      </c>
      <c r="N24" s="24">
        <f t="shared" si="1"/>
        <v>20755</v>
      </c>
      <c r="O24" s="25">
        <f t="shared" si="2"/>
        <v>570.76250000000005</v>
      </c>
      <c r="P24" s="26"/>
      <c r="Q24" s="26"/>
      <c r="R24" s="24">
        <f t="shared" si="3"/>
        <v>20184.237499999999</v>
      </c>
      <c r="S24" s="25">
        <f t="shared" si="4"/>
        <v>197.17249999999999</v>
      </c>
      <c r="T24" s="84">
        <f t="shared" si="5"/>
        <v>197.17249999999999</v>
      </c>
      <c r="U24" s="66">
        <v>180</v>
      </c>
      <c r="V24" s="67">
        <f t="shared" si="6"/>
        <v>20004.237499999999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8000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8000</v>
      </c>
      <c r="N25" s="24">
        <f t="shared" si="1"/>
        <v>8000</v>
      </c>
      <c r="O25" s="25">
        <f t="shared" si="2"/>
        <v>220</v>
      </c>
      <c r="P25" s="26"/>
      <c r="Q25" s="26"/>
      <c r="R25" s="24">
        <f t="shared" si="3"/>
        <v>7780</v>
      </c>
      <c r="S25" s="25">
        <f t="shared" si="4"/>
        <v>76</v>
      </c>
      <c r="T25" s="84">
        <f t="shared" si="5"/>
        <v>76</v>
      </c>
      <c r="U25" s="66">
        <v>54</v>
      </c>
      <c r="V25" s="67">
        <f t="shared" si="6"/>
        <v>7726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6213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6213</v>
      </c>
      <c r="N26" s="24">
        <f t="shared" si="1"/>
        <v>6213</v>
      </c>
      <c r="O26" s="25">
        <f t="shared" si="2"/>
        <v>170.85749999999999</v>
      </c>
      <c r="P26" s="26"/>
      <c r="Q26" s="26"/>
      <c r="R26" s="24">
        <f t="shared" si="3"/>
        <v>6042.1424999999999</v>
      </c>
      <c r="S26" s="25">
        <f t="shared" si="4"/>
        <v>59.023499999999999</v>
      </c>
      <c r="T26" s="84">
        <f t="shared" si="5"/>
        <v>59.023499999999999</v>
      </c>
      <c r="U26" s="66">
        <v>45</v>
      </c>
      <c r="V26" s="67">
        <f t="shared" si="6"/>
        <v>5997.1424999999999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10370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10370</v>
      </c>
      <c r="N27" s="40">
        <f t="shared" si="1"/>
        <v>10370</v>
      </c>
      <c r="O27" s="25">
        <f t="shared" si="2"/>
        <v>285.17500000000001</v>
      </c>
      <c r="P27" s="41"/>
      <c r="Q27" s="41"/>
      <c r="R27" s="24">
        <f t="shared" si="3"/>
        <v>10084.825000000001</v>
      </c>
      <c r="S27" s="42">
        <f t="shared" si="4"/>
        <v>98.515000000000001</v>
      </c>
      <c r="T27" s="85">
        <f t="shared" si="5"/>
        <v>98.515000000000001</v>
      </c>
      <c r="U27" s="66">
        <v>90</v>
      </c>
      <c r="V27" s="92">
        <f t="shared" si="6"/>
        <v>9994.8250000000007</v>
      </c>
    </row>
    <row r="28" spans="1:23" ht="16.5" thickBot="1" x14ac:dyDescent="0.3">
      <c r="A28" s="95" t="s">
        <v>38</v>
      </c>
      <c r="B28" s="96"/>
      <c r="C28" s="97"/>
      <c r="D28" s="44">
        <f t="shared" ref="D28:E28" si="7">SUM(D7:D27)</f>
        <v>215039</v>
      </c>
      <c r="E28" s="45">
        <f t="shared" si="7"/>
        <v>0</v>
      </c>
      <c r="F28" s="45">
        <f t="shared" ref="F28:V28" si="8">SUM(F7:F27)</f>
        <v>0</v>
      </c>
      <c r="G28" s="45">
        <f t="shared" si="8"/>
        <v>0</v>
      </c>
      <c r="H28" s="45">
        <f t="shared" si="8"/>
        <v>20</v>
      </c>
      <c r="I28" s="45">
        <f t="shared" si="8"/>
        <v>12</v>
      </c>
      <c r="J28" s="45">
        <f t="shared" si="8"/>
        <v>0</v>
      </c>
      <c r="K28" s="45">
        <f t="shared" si="8"/>
        <v>0</v>
      </c>
      <c r="L28" s="45">
        <f t="shared" si="8"/>
        <v>0</v>
      </c>
      <c r="M28" s="89">
        <f t="shared" si="8"/>
        <v>215219</v>
      </c>
      <c r="N28" s="89">
        <f t="shared" si="8"/>
        <v>217511</v>
      </c>
      <c r="O28" s="90">
        <f t="shared" si="8"/>
        <v>5918.5225</v>
      </c>
      <c r="P28" s="89">
        <f t="shared" si="8"/>
        <v>0</v>
      </c>
      <c r="Q28" s="89">
        <f t="shared" si="8"/>
        <v>198</v>
      </c>
      <c r="R28" s="89">
        <f t="shared" si="8"/>
        <v>211394.47749999998</v>
      </c>
      <c r="S28" s="89">
        <f t="shared" si="8"/>
        <v>2044.5805</v>
      </c>
      <c r="T28" s="91">
        <f t="shared" si="8"/>
        <v>1846.5805</v>
      </c>
      <c r="U28" s="91">
        <f t="shared" si="8"/>
        <v>1278</v>
      </c>
      <c r="V28" s="64">
        <f t="shared" si="8"/>
        <v>210116.47749999998</v>
      </c>
    </row>
    <row r="29" spans="1:23" ht="15.75" thickBot="1" x14ac:dyDescent="0.3">
      <c r="A29" s="98" t="s">
        <v>39</v>
      </c>
      <c r="B29" s="99"/>
      <c r="C29" s="100"/>
      <c r="D29" s="48">
        <f>D4+D5-D28</f>
        <v>194902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23125</v>
      </c>
      <c r="I29" s="48">
        <f t="shared" si="9"/>
        <v>1572</v>
      </c>
      <c r="J29" s="48">
        <f t="shared" si="9"/>
        <v>548</v>
      </c>
      <c r="K29" s="48">
        <f t="shared" si="9"/>
        <v>326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1" priority="63" operator="equal">
      <formula>212030016606640</formula>
    </cfRule>
  </conditionalFormatting>
  <conditionalFormatting sqref="D29 E4:E6 E28:K29">
    <cfRule type="cellIs" dxfId="560" priority="61" operator="equal">
      <formula>$E$4</formula>
    </cfRule>
    <cfRule type="cellIs" dxfId="559" priority="62" operator="equal">
      <formula>2120</formula>
    </cfRule>
  </conditionalFormatting>
  <conditionalFormatting sqref="D29:E29 F4:F6 F28:F29">
    <cfRule type="cellIs" dxfId="558" priority="59" operator="equal">
      <formula>$F$4</formula>
    </cfRule>
    <cfRule type="cellIs" dxfId="557" priority="60" operator="equal">
      <formula>300</formula>
    </cfRule>
  </conditionalFormatting>
  <conditionalFormatting sqref="G4:G6 G28:G29">
    <cfRule type="cellIs" dxfId="556" priority="57" operator="equal">
      <formula>$G$4</formula>
    </cfRule>
    <cfRule type="cellIs" dxfId="555" priority="58" operator="equal">
      <formula>1660</formula>
    </cfRule>
  </conditionalFormatting>
  <conditionalFormatting sqref="H4:H6 H28:H29">
    <cfRule type="cellIs" dxfId="554" priority="55" operator="equal">
      <formula>$H$4</formula>
    </cfRule>
    <cfRule type="cellIs" dxfId="553" priority="56" operator="equal">
      <formula>6640</formula>
    </cfRule>
  </conditionalFormatting>
  <conditionalFormatting sqref="T6:T28 U28:V28">
    <cfRule type="cellIs" dxfId="552" priority="54" operator="lessThan">
      <formula>0</formula>
    </cfRule>
  </conditionalFormatting>
  <conditionalFormatting sqref="T7:T27">
    <cfRule type="cellIs" dxfId="551" priority="51" operator="lessThan">
      <formula>0</formula>
    </cfRule>
    <cfRule type="cellIs" dxfId="550" priority="52" operator="lessThan">
      <formula>0</formula>
    </cfRule>
    <cfRule type="cellIs" dxfId="549" priority="53" operator="lessThan">
      <formula>0</formula>
    </cfRule>
  </conditionalFormatting>
  <conditionalFormatting sqref="E4:E6 E28:K28">
    <cfRule type="cellIs" dxfId="548" priority="50" operator="equal">
      <formula>$E$4</formula>
    </cfRule>
  </conditionalFormatting>
  <conditionalFormatting sqref="D28:D29 D6 D4:M4">
    <cfRule type="cellIs" dxfId="547" priority="49" operator="equal">
      <formula>$D$4</formula>
    </cfRule>
  </conditionalFormatting>
  <conditionalFormatting sqref="I4:I6 I28:I29">
    <cfRule type="cellIs" dxfId="546" priority="48" operator="equal">
      <formula>$I$4</formula>
    </cfRule>
  </conditionalFormatting>
  <conditionalFormatting sqref="J4:J6 J28:J29">
    <cfRule type="cellIs" dxfId="545" priority="47" operator="equal">
      <formula>$J$4</formula>
    </cfRule>
  </conditionalFormatting>
  <conditionalFormatting sqref="K4:K6 K28:K29">
    <cfRule type="cellIs" dxfId="544" priority="46" operator="equal">
      <formula>$K$4</formula>
    </cfRule>
  </conditionalFormatting>
  <conditionalFormatting sqref="M4:M6">
    <cfRule type="cellIs" dxfId="543" priority="45" operator="equal">
      <formula>$L$4</formula>
    </cfRule>
  </conditionalFormatting>
  <conditionalFormatting sqref="T7:T28 U28:V28">
    <cfRule type="cellIs" dxfId="542" priority="42" operator="lessThan">
      <formula>0</formula>
    </cfRule>
    <cfRule type="cellIs" dxfId="541" priority="43" operator="lessThan">
      <formula>0</formula>
    </cfRule>
    <cfRule type="cellIs" dxfId="540" priority="44" operator="lessThan">
      <formula>0</formula>
    </cfRule>
  </conditionalFormatting>
  <conditionalFormatting sqref="D5:K5">
    <cfRule type="cellIs" dxfId="539" priority="41" operator="greaterThan">
      <formula>0</formula>
    </cfRule>
  </conditionalFormatting>
  <conditionalFormatting sqref="T6:T28 U28:V28">
    <cfRule type="cellIs" dxfId="538" priority="40" operator="lessThan">
      <formula>0</formula>
    </cfRule>
  </conditionalFormatting>
  <conditionalFormatting sqref="T7:T27">
    <cfRule type="cellIs" dxfId="537" priority="37" operator="lessThan">
      <formula>0</formula>
    </cfRule>
    <cfRule type="cellIs" dxfId="536" priority="38" operator="lessThan">
      <formula>0</formula>
    </cfRule>
    <cfRule type="cellIs" dxfId="535" priority="39" operator="lessThan">
      <formula>0</formula>
    </cfRule>
  </conditionalFormatting>
  <conditionalFormatting sqref="T7:T28 U28:V28">
    <cfRule type="cellIs" dxfId="534" priority="34" operator="lessThan">
      <formula>0</formula>
    </cfRule>
    <cfRule type="cellIs" dxfId="533" priority="35" operator="lessThan">
      <formula>0</formula>
    </cfRule>
    <cfRule type="cellIs" dxfId="532" priority="36" operator="lessThan">
      <formula>0</formula>
    </cfRule>
  </conditionalFormatting>
  <conditionalFormatting sqref="D5:K5">
    <cfRule type="cellIs" dxfId="531" priority="33" operator="greaterThan">
      <formula>0</formula>
    </cfRule>
  </conditionalFormatting>
  <conditionalFormatting sqref="L4 L6 L28:L29">
    <cfRule type="cellIs" dxfId="530" priority="32" operator="equal">
      <formula>$L$4</formula>
    </cfRule>
  </conditionalFormatting>
  <conditionalFormatting sqref="D7:S7">
    <cfRule type="cellIs" dxfId="529" priority="31" operator="greaterThan">
      <formula>0</formula>
    </cfRule>
  </conditionalFormatting>
  <conditionalFormatting sqref="D9:S9">
    <cfRule type="cellIs" dxfId="528" priority="30" operator="greaterThan">
      <formula>0</formula>
    </cfRule>
  </conditionalFormatting>
  <conditionalFormatting sqref="D11:S11">
    <cfRule type="cellIs" dxfId="527" priority="29" operator="greaterThan">
      <formula>0</formula>
    </cfRule>
  </conditionalFormatting>
  <conditionalFormatting sqref="D13:S13">
    <cfRule type="cellIs" dxfId="526" priority="28" operator="greaterThan">
      <formula>0</formula>
    </cfRule>
  </conditionalFormatting>
  <conditionalFormatting sqref="D15:S15">
    <cfRule type="cellIs" dxfId="525" priority="27" operator="greaterThan">
      <formula>0</formula>
    </cfRule>
  </conditionalFormatting>
  <conditionalFormatting sqref="D17:S17">
    <cfRule type="cellIs" dxfId="524" priority="26" operator="greaterThan">
      <formula>0</formula>
    </cfRule>
  </conditionalFormatting>
  <conditionalFormatting sqref="D19:S19">
    <cfRule type="cellIs" dxfId="523" priority="25" operator="greaterThan">
      <formula>0</formula>
    </cfRule>
  </conditionalFormatting>
  <conditionalFormatting sqref="D21:S21">
    <cfRule type="cellIs" dxfId="522" priority="24" operator="greaterThan">
      <formula>0</formula>
    </cfRule>
  </conditionalFormatting>
  <conditionalFormatting sqref="D23:S23">
    <cfRule type="cellIs" dxfId="521" priority="23" operator="greaterThan">
      <formula>0</formula>
    </cfRule>
  </conditionalFormatting>
  <conditionalFormatting sqref="D25:S25">
    <cfRule type="cellIs" dxfId="520" priority="22" operator="greaterThan">
      <formula>0</formula>
    </cfRule>
  </conditionalFormatting>
  <conditionalFormatting sqref="D27:S27">
    <cfRule type="cellIs" dxfId="519" priority="21" operator="greaterThan">
      <formula>0</formula>
    </cfRule>
  </conditionalFormatting>
  <conditionalFormatting sqref="U6">
    <cfRule type="cellIs" dxfId="518" priority="20" operator="lessThan">
      <formula>0</formula>
    </cfRule>
  </conditionalFormatting>
  <conditionalFormatting sqref="U6">
    <cfRule type="cellIs" dxfId="517" priority="19" operator="lessThan">
      <formula>0</formula>
    </cfRule>
  </conditionalFormatting>
  <conditionalFormatting sqref="V6">
    <cfRule type="cellIs" dxfId="516" priority="18" operator="lessThan">
      <formula>0</formula>
    </cfRule>
  </conditionalFormatting>
  <conditionalFormatting sqref="V6">
    <cfRule type="cellIs" dxfId="515" priority="17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78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'20'!D29</f>
        <v>194902</v>
      </c>
      <c r="E4" s="2">
        <f>'20'!E29</f>
        <v>5520</v>
      </c>
      <c r="F4" s="2">
        <f>'20'!F29</f>
        <v>12770</v>
      </c>
      <c r="G4" s="2">
        <f>'20'!G29</f>
        <v>860</v>
      </c>
      <c r="H4" s="2">
        <f>'20'!H29</f>
        <v>23125</v>
      </c>
      <c r="I4" s="2">
        <f>'20'!I29</f>
        <v>1572</v>
      </c>
      <c r="J4" s="2">
        <f>'20'!J29</f>
        <v>548</v>
      </c>
      <c r="K4" s="2">
        <f>'20'!K29</f>
        <v>326</v>
      </c>
      <c r="L4" s="2">
        <f>'20'!L29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7904</v>
      </c>
      <c r="E7" s="22"/>
      <c r="F7" s="22"/>
      <c r="G7" s="22"/>
      <c r="H7" s="22"/>
      <c r="I7" s="23">
        <v>25</v>
      </c>
      <c r="J7" s="23"/>
      <c r="K7" s="23"/>
      <c r="L7" s="23"/>
      <c r="M7" s="20">
        <f>D7+E7*20+F7*10+G7*9+H7*9</f>
        <v>7904</v>
      </c>
      <c r="N7" s="24">
        <f>D7+E7*20+F7*10+G7*9+H7*9+I7*191+J7*191+K7*182+L7*100</f>
        <v>12679</v>
      </c>
      <c r="O7" s="25">
        <f>M7*2.75%</f>
        <v>217.36</v>
      </c>
      <c r="P7" s="26">
        <v>6424</v>
      </c>
      <c r="Q7" s="26">
        <v>82</v>
      </c>
      <c r="R7" s="24">
        <f>M7-(M7*2.75%)+I7*191+J7*191+K7*182+L7*100-Q7</f>
        <v>12379.64</v>
      </c>
      <c r="S7" s="25">
        <f>M7*0.95%</f>
        <v>75.087999999999994</v>
      </c>
      <c r="T7" s="27">
        <f>S7-Q7</f>
        <v>-6.9120000000000061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3973</v>
      </c>
      <c r="E8" s="30">
        <v>50</v>
      </c>
      <c r="F8" s="30">
        <v>20</v>
      </c>
      <c r="G8" s="30">
        <v>60</v>
      </c>
      <c r="H8" s="30">
        <v>90</v>
      </c>
      <c r="I8" s="20"/>
      <c r="J8" s="20"/>
      <c r="K8" s="20"/>
      <c r="L8" s="20"/>
      <c r="M8" s="20">
        <f t="shared" ref="M8:M27" si="0">D8+E8*20+F8*10+G8*9+H8*9</f>
        <v>6523</v>
      </c>
      <c r="N8" s="24">
        <f t="shared" ref="N8:N27" si="1">D8+E8*20+F8*10+G8*9+H8*9+I8*191+J8*191+K8*182+L8*100</f>
        <v>6523</v>
      </c>
      <c r="O8" s="25">
        <f t="shared" ref="O8:O27" si="2">M8*2.75%</f>
        <v>179.38249999999999</v>
      </c>
      <c r="P8" s="26">
        <v>5800</v>
      </c>
      <c r="Q8" s="26">
        <v>100</v>
      </c>
      <c r="R8" s="24">
        <f t="shared" ref="R8:R27" si="3">M8-(M8*2.75%)+I8*191+J8*191+K8*182+L8*100-Q8</f>
        <v>6243.6175000000003</v>
      </c>
      <c r="S8" s="25">
        <f t="shared" ref="S8:S27" si="4">M8*0.95%</f>
        <v>61.968499999999999</v>
      </c>
      <c r="T8" s="27">
        <f t="shared" ref="T8:T27" si="5">S8-Q8</f>
        <v>-38.031500000000001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8578</v>
      </c>
      <c r="E9" s="30"/>
      <c r="F9" s="30"/>
      <c r="G9" s="30"/>
      <c r="H9" s="30">
        <v>70</v>
      </c>
      <c r="I9" s="20"/>
      <c r="J9" s="20"/>
      <c r="K9" s="20"/>
      <c r="L9" s="20"/>
      <c r="M9" s="20">
        <f t="shared" si="0"/>
        <v>9208</v>
      </c>
      <c r="N9" s="24">
        <f t="shared" si="1"/>
        <v>9208</v>
      </c>
      <c r="O9" s="25">
        <f t="shared" si="2"/>
        <v>253.22</v>
      </c>
      <c r="P9" s="26">
        <v>4500</v>
      </c>
      <c r="Q9" s="26">
        <v>115</v>
      </c>
      <c r="R9" s="24">
        <f t="shared" si="3"/>
        <v>8839.7800000000007</v>
      </c>
      <c r="S9" s="25">
        <f t="shared" si="4"/>
        <v>87.475999999999999</v>
      </c>
      <c r="T9" s="27">
        <f t="shared" si="5"/>
        <v>-27.524000000000001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4015</v>
      </c>
      <c r="N10" s="24">
        <f t="shared" si="1"/>
        <v>4015</v>
      </c>
      <c r="O10" s="25">
        <f t="shared" si="2"/>
        <v>110.41249999999999</v>
      </c>
      <c r="P10" s="26">
        <v>4478</v>
      </c>
      <c r="Q10" s="26">
        <v>34</v>
      </c>
      <c r="R10" s="24">
        <f t="shared" si="3"/>
        <v>3870.5875000000001</v>
      </c>
      <c r="S10" s="25">
        <f t="shared" si="4"/>
        <v>38.142499999999998</v>
      </c>
      <c r="T10" s="27">
        <f t="shared" si="5"/>
        <v>4.1424999999999983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4627</v>
      </c>
      <c r="N11" s="24">
        <f t="shared" si="1"/>
        <v>4627</v>
      </c>
      <c r="O11" s="25">
        <f t="shared" si="2"/>
        <v>127.24250000000001</v>
      </c>
      <c r="P11" s="26"/>
      <c r="Q11" s="26">
        <v>29</v>
      </c>
      <c r="R11" s="24">
        <f t="shared" si="3"/>
        <v>4470.7574999999997</v>
      </c>
      <c r="S11" s="25">
        <f t="shared" si="4"/>
        <v>43.956499999999998</v>
      </c>
      <c r="T11" s="27">
        <f t="shared" si="5"/>
        <v>14.956499999999998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2944</v>
      </c>
      <c r="N12" s="24">
        <f t="shared" si="1"/>
        <v>2944</v>
      </c>
      <c r="O12" s="25">
        <f t="shared" si="2"/>
        <v>80.959999999999994</v>
      </c>
      <c r="P12" s="26">
        <v>4862</v>
      </c>
      <c r="Q12" s="26">
        <v>65</v>
      </c>
      <c r="R12" s="24">
        <f t="shared" si="3"/>
        <v>2798.04</v>
      </c>
      <c r="S12" s="25">
        <f t="shared" si="4"/>
        <v>27.968</v>
      </c>
      <c r="T12" s="27">
        <f t="shared" si="5"/>
        <v>-37.031999999999996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3771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3771</v>
      </c>
      <c r="N13" s="24">
        <f t="shared" si="1"/>
        <v>3771</v>
      </c>
      <c r="O13" s="25">
        <f t="shared" si="2"/>
        <v>103.7025</v>
      </c>
      <c r="P13" s="26">
        <v>2362</v>
      </c>
      <c r="Q13" s="26"/>
      <c r="R13" s="24">
        <f t="shared" si="3"/>
        <v>3667.2975000000001</v>
      </c>
      <c r="S13" s="25">
        <f t="shared" si="4"/>
        <v>35.8245</v>
      </c>
      <c r="T13" s="27">
        <f t="shared" si="5"/>
        <v>35.8245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5145</v>
      </c>
      <c r="E14" s="30">
        <v>80</v>
      </c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11245</v>
      </c>
      <c r="N14" s="24">
        <f t="shared" si="1"/>
        <v>11245</v>
      </c>
      <c r="O14" s="25">
        <f t="shared" si="2"/>
        <v>309.23750000000001</v>
      </c>
      <c r="P14" s="26"/>
      <c r="Q14" s="26">
        <v>135</v>
      </c>
      <c r="R14" s="24">
        <f t="shared" si="3"/>
        <v>10800.762500000001</v>
      </c>
      <c r="S14" s="25">
        <f t="shared" si="4"/>
        <v>106.8275</v>
      </c>
      <c r="T14" s="27">
        <f t="shared" si="5"/>
        <v>-28.172499999999999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11309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11309</v>
      </c>
      <c r="N15" s="24">
        <f t="shared" si="1"/>
        <v>11882</v>
      </c>
      <c r="O15" s="25">
        <f t="shared" si="2"/>
        <v>310.9975</v>
      </c>
      <c r="P15" s="26"/>
      <c r="Q15" s="26">
        <v>131</v>
      </c>
      <c r="R15" s="24">
        <f t="shared" si="3"/>
        <v>11440.002500000001</v>
      </c>
      <c r="S15" s="25">
        <f t="shared" si="4"/>
        <v>107.43549999999999</v>
      </c>
      <c r="T15" s="27">
        <f t="shared" si="5"/>
        <v>-23.56450000000001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9807</v>
      </c>
      <c r="E16" s="30"/>
      <c r="F16" s="30">
        <v>100</v>
      </c>
      <c r="G16" s="30"/>
      <c r="H16" s="30">
        <v>100</v>
      </c>
      <c r="I16" s="20">
        <v>8</v>
      </c>
      <c r="J16" s="20"/>
      <c r="K16" s="20">
        <v>3</v>
      </c>
      <c r="L16" s="20"/>
      <c r="M16" s="20">
        <f t="shared" si="0"/>
        <v>11707</v>
      </c>
      <c r="N16" s="24">
        <f t="shared" si="1"/>
        <v>13781</v>
      </c>
      <c r="O16" s="25">
        <f t="shared" si="2"/>
        <v>321.9425</v>
      </c>
      <c r="P16" s="26">
        <v>5000</v>
      </c>
      <c r="Q16" s="26">
        <v>119</v>
      </c>
      <c r="R16" s="24">
        <f t="shared" si="3"/>
        <v>13340.057500000001</v>
      </c>
      <c r="S16" s="25">
        <f t="shared" si="4"/>
        <v>111.2165</v>
      </c>
      <c r="T16" s="27">
        <f t="shared" si="5"/>
        <v>-7.7835000000000036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6982</v>
      </c>
      <c r="E17" s="30"/>
      <c r="F17" s="30"/>
      <c r="G17" s="30"/>
      <c r="H17" s="30"/>
      <c r="I17" s="20">
        <v>19</v>
      </c>
      <c r="J17" s="20"/>
      <c r="K17" s="20"/>
      <c r="L17" s="20"/>
      <c r="M17" s="20">
        <f t="shared" si="0"/>
        <v>6982</v>
      </c>
      <c r="N17" s="24">
        <f t="shared" si="1"/>
        <v>10611</v>
      </c>
      <c r="O17" s="25">
        <f t="shared" si="2"/>
        <v>192.005</v>
      </c>
      <c r="P17" s="26">
        <v>4000</v>
      </c>
      <c r="Q17" s="26">
        <v>50</v>
      </c>
      <c r="R17" s="24">
        <f t="shared" si="3"/>
        <v>10368.994999999999</v>
      </c>
      <c r="S17" s="25">
        <f t="shared" si="4"/>
        <v>66.328999999999994</v>
      </c>
      <c r="T17" s="27">
        <f t="shared" si="5"/>
        <v>16.328999999999994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7816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7816</v>
      </c>
      <c r="N18" s="24">
        <f t="shared" si="1"/>
        <v>7816</v>
      </c>
      <c r="O18" s="25">
        <f t="shared" si="2"/>
        <v>214.94</v>
      </c>
      <c r="P18" s="26"/>
      <c r="Q18" s="26">
        <v>100</v>
      </c>
      <c r="R18" s="24">
        <f t="shared" si="3"/>
        <v>7501.06</v>
      </c>
      <c r="S18" s="25">
        <f t="shared" si="4"/>
        <v>74.251999999999995</v>
      </c>
      <c r="T18" s="27">
        <f t="shared" si="5"/>
        <v>-25.748000000000005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10283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10283</v>
      </c>
      <c r="N19" s="24">
        <f t="shared" si="1"/>
        <v>10283</v>
      </c>
      <c r="O19" s="25">
        <f t="shared" si="2"/>
        <v>282.78250000000003</v>
      </c>
      <c r="P19" s="26"/>
      <c r="Q19" s="26">
        <v>100</v>
      </c>
      <c r="R19" s="24">
        <f t="shared" si="3"/>
        <v>9900.2175000000007</v>
      </c>
      <c r="S19" s="25">
        <f t="shared" si="4"/>
        <v>97.688499999999991</v>
      </c>
      <c r="T19" s="27">
        <f t="shared" si="5"/>
        <v>-2.3115000000000094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4625</v>
      </c>
      <c r="E20" s="30">
        <v>10</v>
      </c>
      <c r="F20" s="30">
        <v>20</v>
      </c>
      <c r="G20" s="30"/>
      <c r="H20" s="30">
        <v>30</v>
      </c>
      <c r="I20" s="20">
        <v>10</v>
      </c>
      <c r="J20" s="20"/>
      <c r="K20" s="20"/>
      <c r="L20" s="20"/>
      <c r="M20" s="20">
        <f t="shared" si="0"/>
        <v>5295</v>
      </c>
      <c r="N20" s="24">
        <f t="shared" si="1"/>
        <v>7205</v>
      </c>
      <c r="O20" s="25">
        <f t="shared" si="2"/>
        <v>145.61250000000001</v>
      </c>
      <c r="P20" s="26">
        <v>2000</v>
      </c>
      <c r="Q20" s="26">
        <v>120</v>
      </c>
      <c r="R20" s="24">
        <f t="shared" si="3"/>
        <v>6939.3874999999998</v>
      </c>
      <c r="S20" s="25">
        <f t="shared" si="4"/>
        <v>50.302500000000002</v>
      </c>
      <c r="T20" s="27">
        <f t="shared" si="5"/>
        <v>-69.697499999999991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3259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3259</v>
      </c>
      <c r="N21" s="24">
        <f t="shared" si="1"/>
        <v>4214</v>
      </c>
      <c r="O21" s="25">
        <f t="shared" si="2"/>
        <v>89.622500000000002</v>
      </c>
      <c r="P21" s="26">
        <v>4862</v>
      </c>
      <c r="Q21" s="26">
        <v>20</v>
      </c>
      <c r="R21" s="24">
        <f t="shared" si="3"/>
        <v>4104.3775000000005</v>
      </c>
      <c r="S21" s="25">
        <f t="shared" si="4"/>
        <v>30.9605</v>
      </c>
      <c r="T21" s="27">
        <f t="shared" si="5"/>
        <v>10.9605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5049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5049</v>
      </c>
      <c r="N22" s="24">
        <f t="shared" si="1"/>
        <v>5049</v>
      </c>
      <c r="O22" s="25">
        <f t="shared" si="2"/>
        <v>138.8475</v>
      </c>
      <c r="P22" s="26">
        <v>2000</v>
      </c>
      <c r="Q22" s="26">
        <v>100</v>
      </c>
      <c r="R22" s="24">
        <f t="shared" si="3"/>
        <v>4810.1525000000001</v>
      </c>
      <c r="S22" s="25">
        <f t="shared" si="4"/>
        <v>47.965499999999999</v>
      </c>
      <c r="T22" s="27">
        <f t="shared" si="5"/>
        <v>-52.034500000000001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5403</v>
      </c>
      <c r="N23" s="24">
        <f t="shared" si="1"/>
        <v>5403</v>
      </c>
      <c r="O23" s="25">
        <f t="shared" si="2"/>
        <v>148.58250000000001</v>
      </c>
      <c r="P23" s="26"/>
      <c r="Q23" s="26">
        <v>40</v>
      </c>
      <c r="R23" s="24">
        <f t="shared" si="3"/>
        <v>5214.4174999999996</v>
      </c>
      <c r="S23" s="25">
        <f t="shared" si="4"/>
        <v>51.328499999999998</v>
      </c>
      <c r="T23" s="27">
        <f t="shared" si="5"/>
        <v>11.328499999999998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11512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11512</v>
      </c>
      <c r="N24" s="24">
        <f t="shared" si="1"/>
        <v>11512</v>
      </c>
      <c r="O24" s="25">
        <f t="shared" si="2"/>
        <v>316.58</v>
      </c>
      <c r="P24" s="26"/>
      <c r="Q24" s="26">
        <v>95</v>
      </c>
      <c r="R24" s="24">
        <f t="shared" si="3"/>
        <v>11100.42</v>
      </c>
      <c r="S24" s="25">
        <f t="shared" si="4"/>
        <v>109.364</v>
      </c>
      <c r="T24" s="27">
        <f t="shared" si="5"/>
        <v>14.364000000000004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4426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4426</v>
      </c>
      <c r="N25" s="24">
        <f t="shared" si="1"/>
        <v>4790</v>
      </c>
      <c r="O25" s="25">
        <f t="shared" si="2"/>
        <v>121.715</v>
      </c>
      <c r="P25" s="26">
        <v>15700</v>
      </c>
      <c r="Q25" s="26">
        <v>95</v>
      </c>
      <c r="R25" s="24">
        <f t="shared" si="3"/>
        <v>4573.2849999999999</v>
      </c>
      <c r="S25" s="25">
        <f t="shared" si="4"/>
        <v>42.046999999999997</v>
      </c>
      <c r="T25" s="27">
        <f t="shared" si="5"/>
        <v>-52.953000000000003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6176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7176</v>
      </c>
      <c r="N26" s="24">
        <f t="shared" si="1"/>
        <v>9086</v>
      </c>
      <c r="O26" s="25">
        <f t="shared" si="2"/>
        <v>197.34</v>
      </c>
      <c r="P26" s="26">
        <v>5500</v>
      </c>
      <c r="Q26" s="26">
        <v>88</v>
      </c>
      <c r="R26" s="24">
        <f t="shared" si="3"/>
        <v>8800.66</v>
      </c>
      <c r="S26" s="25">
        <f t="shared" si="4"/>
        <v>68.171999999999997</v>
      </c>
      <c r="T26" s="27">
        <f t="shared" si="5"/>
        <v>-19.828000000000003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4933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4933</v>
      </c>
      <c r="N27" s="40">
        <f t="shared" si="1"/>
        <v>4933</v>
      </c>
      <c r="O27" s="25">
        <f t="shared" si="2"/>
        <v>135.6575</v>
      </c>
      <c r="P27" s="41"/>
      <c r="Q27" s="41">
        <v>100</v>
      </c>
      <c r="R27" s="24">
        <f t="shared" si="3"/>
        <v>4697.3424999999997</v>
      </c>
      <c r="S27" s="42">
        <f t="shared" si="4"/>
        <v>46.863500000000002</v>
      </c>
      <c r="T27" s="43">
        <f t="shared" si="5"/>
        <v>-53.136499999999998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132537</v>
      </c>
      <c r="E28" s="45">
        <f t="shared" si="6"/>
        <v>160</v>
      </c>
      <c r="F28" s="45">
        <f t="shared" ref="F28:T28" si="7">SUM(F7:F27)</f>
        <v>200</v>
      </c>
      <c r="G28" s="45">
        <f t="shared" si="7"/>
        <v>60</v>
      </c>
      <c r="H28" s="45">
        <f t="shared" si="7"/>
        <v>790</v>
      </c>
      <c r="I28" s="45">
        <f t="shared" si="7"/>
        <v>80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145387</v>
      </c>
      <c r="N28" s="45">
        <f t="shared" si="7"/>
        <v>161577</v>
      </c>
      <c r="O28" s="46">
        <f t="shared" si="7"/>
        <v>3998.1425000000004</v>
      </c>
      <c r="P28" s="45">
        <f t="shared" si="7"/>
        <v>67488</v>
      </c>
      <c r="Q28" s="45">
        <f t="shared" si="7"/>
        <v>1718</v>
      </c>
      <c r="R28" s="45">
        <f t="shared" si="7"/>
        <v>155860.85749999998</v>
      </c>
      <c r="S28" s="45">
        <f t="shared" si="7"/>
        <v>1381.1765</v>
      </c>
      <c r="T28" s="47">
        <f t="shared" si="7"/>
        <v>-336.82350000000002</v>
      </c>
    </row>
    <row r="29" spans="1:20" ht="15.75" thickBot="1" x14ac:dyDescent="0.3">
      <c r="A29" s="98" t="s">
        <v>39</v>
      </c>
      <c r="B29" s="99"/>
      <c r="C29" s="100"/>
      <c r="D29" s="48">
        <f>D4+D5-D28</f>
        <v>62365</v>
      </c>
      <c r="E29" s="48">
        <f t="shared" ref="E29:L29" si="8">E4+E5-E28</f>
        <v>5360</v>
      </c>
      <c r="F29" s="48">
        <f t="shared" si="8"/>
        <v>12570</v>
      </c>
      <c r="G29" s="48">
        <f t="shared" si="8"/>
        <v>800</v>
      </c>
      <c r="H29" s="48">
        <f t="shared" si="8"/>
        <v>22335</v>
      </c>
      <c r="I29" s="48">
        <f t="shared" si="8"/>
        <v>1492</v>
      </c>
      <c r="J29" s="48">
        <f t="shared" si="8"/>
        <v>548</v>
      </c>
      <c r="K29" s="48">
        <f t="shared" si="8"/>
        <v>321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81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'21'!D29</f>
        <v>62365</v>
      </c>
      <c r="E4" s="2">
        <f>'21'!E29</f>
        <v>5360</v>
      </c>
      <c r="F4" s="2">
        <f>'21'!F29</f>
        <v>12570</v>
      </c>
      <c r="G4" s="2">
        <f>'21'!G29</f>
        <v>800</v>
      </c>
      <c r="H4" s="2">
        <f>'21'!H29</f>
        <v>22335</v>
      </c>
      <c r="I4" s="2">
        <f>'21'!I29</f>
        <v>1492</v>
      </c>
      <c r="J4" s="2">
        <f>'21'!J29</f>
        <v>548</v>
      </c>
      <c r="K4" s="2">
        <f>'21'!K29</f>
        <v>321</v>
      </c>
      <c r="L4" s="2">
        <f>'21'!L29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5398</v>
      </c>
      <c r="E7" s="22">
        <v>10</v>
      </c>
      <c r="F7" s="22">
        <v>30</v>
      </c>
      <c r="G7" s="22"/>
      <c r="H7" s="22">
        <v>100</v>
      </c>
      <c r="I7" s="23"/>
      <c r="J7" s="23"/>
      <c r="K7" s="23"/>
      <c r="L7" s="23"/>
      <c r="M7" s="20">
        <f>D7+E7*20+F7*10+G7*9+H7*9</f>
        <v>6798</v>
      </c>
      <c r="N7" s="24">
        <f>D7+E7*20+F7*10+G7*9+H7*9+I7*191+J7*191+K7*182+L7*100</f>
        <v>6798</v>
      </c>
      <c r="O7" s="25">
        <f>M7*2.75%</f>
        <v>186.94499999999999</v>
      </c>
      <c r="P7" s="26">
        <v>2800</v>
      </c>
      <c r="Q7" s="26">
        <v>71</v>
      </c>
      <c r="R7" s="24">
        <f>M7-(M7*2.75%)+I7*191+J7*191+K7*182+L7*100-Q7</f>
        <v>6540.0550000000003</v>
      </c>
      <c r="S7" s="25">
        <f>M7*0.95%</f>
        <v>64.581000000000003</v>
      </c>
      <c r="T7" s="27">
        <f>S7-Q7</f>
        <v>-6.4189999999999969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8961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8961</v>
      </c>
      <c r="N8" s="24">
        <f t="shared" ref="N8:N27" si="1">D8+E8*20+F8*10+G8*9+H8*9+I8*191+J8*191+K8*182+L8*100</f>
        <v>8961</v>
      </c>
      <c r="O8" s="25">
        <f t="shared" ref="O8:O27" si="2">M8*2.75%</f>
        <v>246.42750000000001</v>
      </c>
      <c r="P8" s="26"/>
      <c r="Q8" s="26">
        <v>80</v>
      </c>
      <c r="R8" s="24">
        <f t="shared" ref="R8:R27" si="3">M8-(M8*2.75%)+I8*191+J8*191+K8*182+L8*100-Q8</f>
        <v>8634.5725000000002</v>
      </c>
      <c r="S8" s="25">
        <f t="shared" ref="S8:S27" si="4">M8*0.95%</f>
        <v>85.129499999999993</v>
      </c>
      <c r="T8" s="27">
        <f t="shared" ref="T8:T27" si="5">S8-Q8</f>
        <v>5.1294999999999931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11605</v>
      </c>
      <c r="E9" s="30"/>
      <c r="F9" s="30"/>
      <c r="G9" s="30"/>
      <c r="H9" s="30">
        <v>60</v>
      </c>
      <c r="I9" s="20">
        <v>10</v>
      </c>
      <c r="J9" s="20"/>
      <c r="K9" s="20"/>
      <c r="L9" s="20"/>
      <c r="M9" s="20">
        <f t="shared" si="0"/>
        <v>12145</v>
      </c>
      <c r="N9" s="24">
        <f t="shared" si="1"/>
        <v>14055</v>
      </c>
      <c r="O9" s="25">
        <f t="shared" si="2"/>
        <v>333.98750000000001</v>
      </c>
      <c r="P9" s="26">
        <v>14500</v>
      </c>
      <c r="Q9" s="26">
        <v>131</v>
      </c>
      <c r="R9" s="24">
        <f t="shared" si="3"/>
        <v>13590.012500000001</v>
      </c>
      <c r="S9" s="25">
        <f t="shared" si="4"/>
        <v>115.3775</v>
      </c>
      <c r="T9" s="27">
        <f t="shared" si="5"/>
        <v>-15.622500000000002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4023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4023</v>
      </c>
      <c r="N10" s="24">
        <f t="shared" si="1"/>
        <v>5933</v>
      </c>
      <c r="O10" s="25">
        <f t="shared" si="2"/>
        <v>110.63250000000001</v>
      </c>
      <c r="P10" s="26"/>
      <c r="Q10" s="26">
        <v>22</v>
      </c>
      <c r="R10" s="24">
        <f t="shared" si="3"/>
        <v>5800.3675000000003</v>
      </c>
      <c r="S10" s="25">
        <f t="shared" si="4"/>
        <v>38.218499999999999</v>
      </c>
      <c r="T10" s="27">
        <f t="shared" si="5"/>
        <v>16.218499999999999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7256</v>
      </c>
      <c r="E11" s="30">
        <v>40</v>
      </c>
      <c r="F11" s="30"/>
      <c r="G11" s="32"/>
      <c r="H11" s="30">
        <v>30</v>
      </c>
      <c r="I11" s="20"/>
      <c r="J11" s="20"/>
      <c r="K11" s="20"/>
      <c r="L11" s="20"/>
      <c r="M11" s="20">
        <f t="shared" si="0"/>
        <v>8326</v>
      </c>
      <c r="N11" s="24">
        <f t="shared" si="1"/>
        <v>8326</v>
      </c>
      <c r="O11" s="25">
        <f t="shared" si="2"/>
        <v>228.965</v>
      </c>
      <c r="P11" s="26"/>
      <c r="Q11" s="26">
        <v>37</v>
      </c>
      <c r="R11" s="24">
        <f t="shared" si="3"/>
        <v>8060.0349999999999</v>
      </c>
      <c r="S11" s="25">
        <f t="shared" si="4"/>
        <v>79.096999999999994</v>
      </c>
      <c r="T11" s="27">
        <f t="shared" si="5"/>
        <v>42.096999999999994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3002</v>
      </c>
      <c r="E12" s="30">
        <v>10</v>
      </c>
      <c r="F12" s="30">
        <v>40</v>
      </c>
      <c r="G12" s="30"/>
      <c r="H12" s="30">
        <v>70</v>
      </c>
      <c r="I12" s="20"/>
      <c r="J12" s="20"/>
      <c r="K12" s="20"/>
      <c r="L12" s="20"/>
      <c r="M12" s="20">
        <f t="shared" si="0"/>
        <v>4232</v>
      </c>
      <c r="N12" s="24">
        <f t="shared" si="1"/>
        <v>4232</v>
      </c>
      <c r="O12" s="25">
        <f t="shared" si="2"/>
        <v>116.38</v>
      </c>
      <c r="P12" s="26"/>
      <c r="Q12" s="26">
        <v>35</v>
      </c>
      <c r="R12" s="24">
        <f t="shared" si="3"/>
        <v>4080.62</v>
      </c>
      <c r="S12" s="25">
        <f t="shared" si="4"/>
        <v>40.204000000000001</v>
      </c>
      <c r="T12" s="27">
        <f t="shared" si="5"/>
        <v>5.2040000000000006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3572</v>
      </c>
      <c r="N13" s="24">
        <f t="shared" si="1"/>
        <v>3572</v>
      </c>
      <c r="O13" s="25">
        <f t="shared" si="2"/>
        <v>98.23</v>
      </c>
      <c r="P13" s="26">
        <v>1500</v>
      </c>
      <c r="Q13" s="26">
        <v>3</v>
      </c>
      <c r="R13" s="24">
        <f t="shared" si="3"/>
        <v>3470.77</v>
      </c>
      <c r="S13" s="25">
        <f t="shared" si="4"/>
        <v>33.933999999999997</v>
      </c>
      <c r="T13" s="27">
        <f t="shared" si="5"/>
        <v>30.933999999999997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8085</v>
      </c>
      <c r="E14" s="30"/>
      <c r="F14" s="30">
        <v>50</v>
      </c>
      <c r="G14" s="30"/>
      <c r="H14" s="30">
        <v>160</v>
      </c>
      <c r="I14" s="20"/>
      <c r="J14" s="20"/>
      <c r="K14" s="20"/>
      <c r="L14" s="20"/>
      <c r="M14" s="20">
        <f t="shared" si="0"/>
        <v>10025</v>
      </c>
      <c r="N14" s="24">
        <f t="shared" si="1"/>
        <v>10025</v>
      </c>
      <c r="O14" s="25">
        <f t="shared" si="2"/>
        <v>275.6875</v>
      </c>
      <c r="P14" s="26"/>
      <c r="Q14" s="26">
        <v>149</v>
      </c>
      <c r="R14" s="24">
        <f t="shared" si="3"/>
        <v>9600.3125</v>
      </c>
      <c r="S14" s="25">
        <f t="shared" si="4"/>
        <v>95.237499999999997</v>
      </c>
      <c r="T14" s="27">
        <f t="shared" si="5"/>
        <v>-53.762500000000003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8222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8222</v>
      </c>
      <c r="N15" s="24">
        <f t="shared" si="1"/>
        <v>8222</v>
      </c>
      <c r="O15" s="25">
        <f t="shared" si="2"/>
        <v>226.10499999999999</v>
      </c>
      <c r="P15" s="26">
        <v>63164</v>
      </c>
      <c r="Q15" s="26">
        <v>96</v>
      </c>
      <c r="R15" s="24">
        <f t="shared" si="3"/>
        <v>7899.8950000000004</v>
      </c>
      <c r="S15" s="25">
        <f t="shared" si="4"/>
        <v>78.108999999999995</v>
      </c>
      <c r="T15" s="27">
        <f t="shared" si="5"/>
        <v>-17.891000000000005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6934</v>
      </c>
      <c r="E16" s="30"/>
      <c r="F16" s="30">
        <v>30</v>
      </c>
      <c r="G16" s="30"/>
      <c r="H16" s="30">
        <v>70</v>
      </c>
      <c r="I16" s="20"/>
      <c r="J16" s="20"/>
      <c r="K16" s="20"/>
      <c r="L16" s="20"/>
      <c r="M16" s="20">
        <f t="shared" si="0"/>
        <v>7864</v>
      </c>
      <c r="N16" s="24">
        <f t="shared" si="1"/>
        <v>7864</v>
      </c>
      <c r="O16" s="25">
        <f t="shared" si="2"/>
        <v>216.26</v>
      </c>
      <c r="P16" s="26">
        <v>3000</v>
      </c>
      <c r="Q16" s="26">
        <v>97</v>
      </c>
      <c r="R16" s="24">
        <f t="shared" si="3"/>
        <v>7550.74</v>
      </c>
      <c r="S16" s="25">
        <f t="shared" si="4"/>
        <v>74.707999999999998</v>
      </c>
      <c r="T16" s="27">
        <f t="shared" si="5"/>
        <v>-22.292000000000002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5004</v>
      </c>
      <c r="E17" s="30"/>
      <c r="F17" s="30">
        <v>100</v>
      </c>
      <c r="G17" s="30">
        <v>100</v>
      </c>
      <c r="H17" s="30">
        <v>100</v>
      </c>
      <c r="I17" s="20"/>
      <c r="J17" s="20"/>
      <c r="K17" s="20"/>
      <c r="L17" s="20"/>
      <c r="M17" s="20">
        <f t="shared" si="0"/>
        <v>7804</v>
      </c>
      <c r="N17" s="24">
        <f t="shared" si="1"/>
        <v>7804</v>
      </c>
      <c r="O17" s="25">
        <f t="shared" si="2"/>
        <v>214.61</v>
      </c>
      <c r="P17" s="26">
        <v>4000</v>
      </c>
      <c r="Q17" s="26">
        <v>49</v>
      </c>
      <c r="R17" s="24">
        <f t="shared" si="3"/>
        <v>7540.39</v>
      </c>
      <c r="S17" s="25">
        <f t="shared" si="4"/>
        <v>74.138000000000005</v>
      </c>
      <c r="T17" s="27">
        <f t="shared" si="5"/>
        <v>25.138000000000005</v>
      </c>
    </row>
    <row r="18" spans="1:20" ht="15.75" x14ac:dyDescent="0.25">
      <c r="A18" s="28">
        <v>12</v>
      </c>
      <c r="B18" s="20">
        <v>1908446145</v>
      </c>
      <c r="C18" s="31">
        <v>11323</v>
      </c>
      <c r="D18" s="29">
        <v>8892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8892</v>
      </c>
      <c r="N18" s="24">
        <f t="shared" si="1"/>
        <v>13667</v>
      </c>
      <c r="O18" s="25">
        <f t="shared" si="2"/>
        <v>244.53</v>
      </c>
      <c r="P18" s="26"/>
      <c r="Q18" s="26">
        <v>100</v>
      </c>
      <c r="R18" s="24">
        <f t="shared" si="3"/>
        <v>13322.47</v>
      </c>
      <c r="S18" s="25">
        <f t="shared" si="4"/>
        <v>84.474000000000004</v>
      </c>
      <c r="T18" s="27">
        <f t="shared" si="5"/>
        <v>-15.525999999999996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7673</v>
      </c>
      <c r="E19" s="30"/>
      <c r="F19" s="30"/>
      <c r="G19" s="30"/>
      <c r="H19" s="30">
        <v>40</v>
      </c>
      <c r="I19" s="20"/>
      <c r="J19" s="20"/>
      <c r="K19" s="20"/>
      <c r="L19" s="20"/>
      <c r="M19" s="20">
        <f t="shared" si="0"/>
        <v>8033</v>
      </c>
      <c r="N19" s="24">
        <f t="shared" si="1"/>
        <v>8033</v>
      </c>
      <c r="O19" s="25">
        <f t="shared" si="2"/>
        <v>220.9075</v>
      </c>
      <c r="P19" s="26"/>
      <c r="Q19" s="26">
        <v>100</v>
      </c>
      <c r="R19" s="24">
        <f t="shared" si="3"/>
        <v>7712.0924999999997</v>
      </c>
      <c r="S19" s="25">
        <f t="shared" si="4"/>
        <v>76.313500000000005</v>
      </c>
      <c r="T19" s="27">
        <f t="shared" si="5"/>
        <v>-23.686499999999995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5201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5201</v>
      </c>
      <c r="N20" s="24">
        <f t="shared" si="1"/>
        <v>5201</v>
      </c>
      <c r="O20" s="25">
        <f t="shared" si="2"/>
        <v>143.0275</v>
      </c>
      <c r="P20" s="26">
        <v>1000</v>
      </c>
      <c r="Q20" s="26">
        <v>120</v>
      </c>
      <c r="R20" s="24">
        <f t="shared" si="3"/>
        <v>4937.9724999999999</v>
      </c>
      <c r="S20" s="25">
        <f t="shared" si="4"/>
        <v>49.409500000000001</v>
      </c>
      <c r="T20" s="27">
        <f t="shared" si="5"/>
        <v>-70.590499999999992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6140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6140</v>
      </c>
      <c r="N21" s="24">
        <f t="shared" si="1"/>
        <v>8432</v>
      </c>
      <c r="O21" s="25">
        <f t="shared" si="2"/>
        <v>168.85</v>
      </c>
      <c r="P21" s="26"/>
      <c r="Q21" s="26">
        <v>21</v>
      </c>
      <c r="R21" s="24">
        <f t="shared" si="3"/>
        <v>8242.15</v>
      </c>
      <c r="S21" s="25">
        <f t="shared" si="4"/>
        <v>58.33</v>
      </c>
      <c r="T21" s="27">
        <f t="shared" si="5"/>
        <v>37.33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15151</v>
      </c>
      <c r="E22" s="30"/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16051</v>
      </c>
      <c r="N22" s="24">
        <f t="shared" si="1"/>
        <v>17961</v>
      </c>
      <c r="O22" s="25">
        <f t="shared" si="2"/>
        <v>441.40249999999997</v>
      </c>
      <c r="P22" s="26">
        <v>8500</v>
      </c>
      <c r="Q22" s="26">
        <v>150</v>
      </c>
      <c r="R22" s="24">
        <f t="shared" si="3"/>
        <v>17369.5975</v>
      </c>
      <c r="S22" s="25">
        <f t="shared" si="4"/>
        <v>152.4845</v>
      </c>
      <c r="T22" s="27">
        <f t="shared" si="5"/>
        <v>2.484499999999997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5788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5788</v>
      </c>
      <c r="N23" s="24">
        <f t="shared" si="1"/>
        <v>5788</v>
      </c>
      <c r="O23" s="25">
        <f t="shared" si="2"/>
        <v>159.16999999999999</v>
      </c>
      <c r="P23" s="26"/>
      <c r="Q23" s="26">
        <v>50</v>
      </c>
      <c r="R23" s="24">
        <f t="shared" si="3"/>
        <v>5578.83</v>
      </c>
      <c r="S23" s="25">
        <f t="shared" si="4"/>
        <v>54.985999999999997</v>
      </c>
      <c r="T23" s="27">
        <f t="shared" si="5"/>
        <v>4.9859999999999971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14767</v>
      </c>
      <c r="E24" s="30"/>
      <c r="F24" s="30">
        <v>70</v>
      </c>
      <c r="G24" s="30"/>
      <c r="H24" s="30">
        <v>230</v>
      </c>
      <c r="I24" s="20">
        <v>15</v>
      </c>
      <c r="J24" s="20"/>
      <c r="K24" s="20">
        <v>5</v>
      </c>
      <c r="L24" s="20"/>
      <c r="M24" s="20">
        <f t="shared" si="0"/>
        <v>17537</v>
      </c>
      <c r="N24" s="24">
        <f t="shared" si="1"/>
        <v>21312</v>
      </c>
      <c r="O24" s="25">
        <f t="shared" si="2"/>
        <v>482.26749999999998</v>
      </c>
      <c r="P24" s="26">
        <v>5000</v>
      </c>
      <c r="Q24" s="26">
        <v>130</v>
      </c>
      <c r="R24" s="24">
        <f t="shared" si="3"/>
        <v>20699.732499999998</v>
      </c>
      <c r="S24" s="25">
        <f t="shared" si="4"/>
        <v>166.60149999999999</v>
      </c>
      <c r="T24" s="27">
        <f t="shared" si="5"/>
        <v>36.601499999999987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7198</v>
      </c>
      <c r="N25" s="24">
        <f t="shared" si="1"/>
        <v>7198</v>
      </c>
      <c r="O25" s="25">
        <f t="shared" si="2"/>
        <v>197.94499999999999</v>
      </c>
      <c r="P25" s="26"/>
      <c r="Q25" s="26">
        <v>79</v>
      </c>
      <c r="R25" s="24">
        <f t="shared" si="3"/>
        <v>6921.0550000000003</v>
      </c>
      <c r="S25" s="25">
        <f t="shared" si="4"/>
        <v>68.381</v>
      </c>
      <c r="T25" s="27">
        <f t="shared" si="5"/>
        <v>-10.619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1547</v>
      </c>
      <c r="E26" s="29"/>
      <c r="F26" s="30">
        <v>20</v>
      </c>
      <c r="G26" s="30"/>
      <c r="H26" s="30">
        <v>100</v>
      </c>
      <c r="I26" s="20">
        <v>5</v>
      </c>
      <c r="J26" s="20"/>
      <c r="K26" s="20">
        <v>4</v>
      </c>
      <c r="L26" s="20"/>
      <c r="M26" s="20">
        <f t="shared" si="0"/>
        <v>2647</v>
      </c>
      <c r="N26" s="24">
        <f t="shared" si="1"/>
        <v>4330</v>
      </c>
      <c r="O26" s="25">
        <f t="shared" si="2"/>
        <v>72.792500000000004</v>
      </c>
      <c r="P26" s="26">
        <v>2000</v>
      </c>
      <c r="Q26" s="26">
        <v>57</v>
      </c>
      <c r="R26" s="24">
        <f t="shared" si="3"/>
        <v>4200.2075000000004</v>
      </c>
      <c r="S26" s="25">
        <f t="shared" si="4"/>
        <v>25.1465</v>
      </c>
      <c r="T26" s="27">
        <f t="shared" si="5"/>
        <v>-31.8535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3841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3841</v>
      </c>
      <c r="N27" s="40">
        <f t="shared" si="1"/>
        <v>3841</v>
      </c>
      <c r="O27" s="25">
        <f t="shared" si="2"/>
        <v>105.6275</v>
      </c>
      <c r="P27" s="41"/>
      <c r="Q27" s="41">
        <v>100</v>
      </c>
      <c r="R27" s="24">
        <f t="shared" si="3"/>
        <v>3635.3724999999999</v>
      </c>
      <c r="S27" s="42">
        <f t="shared" si="4"/>
        <v>36.4895</v>
      </c>
      <c r="T27" s="43">
        <f t="shared" si="5"/>
        <v>-63.5105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148260</v>
      </c>
      <c r="E28" s="45">
        <f t="shared" si="6"/>
        <v>60</v>
      </c>
      <c r="F28" s="45">
        <f t="shared" ref="F28:T28" si="7">SUM(F7:F27)</f>
        <v>340</v>
      </c>
      <c r="G28" s="45">
        <f t="shared" si="7"/>
        <v>100</v>
      </c>
      <c r="H28" s="45">
        <f t="shared" si="7"/>
        <v>1060</v>
      </c>
      <c r="I28" s="45">
        <f t="shared" si="7"/>
        <v>87</v>
      </c>
      <c r="J28" s="45">
        <f t="shared" si="7"/>
        <v>0</v>
      </c>
      <c r="K28" s="45">
        <f t="shared" si="7"/>
        <v>9</v>
      </c>
      <c r="L28" s="45">
        <f t="shared" si="7"/>
        <v>0</v>
      </c>
      <c r="M28" s="45">
        <f t="shared" si="7"/>
        <v>163300</v>
      </c>
      <c r="N28" s="45">
        <f t="shared" si="7"/>
        <v>181555</v>
      </c>
      <c r="O28" s="46">
        <f t="shared" si="7"/>
        <v>4490.7499999999991</v>
      </c>
      <c r="P28" s="45">
        <f t="shared" si="7"/>
        <v>105464</v>
      </c>
      <c r="Q28" s="45">
        <f t="shared" si="7"/>
        <v>1677</v>
      </c>
      <c r="R28" s="45">
        <f t="shared" si="7"/>
        <v>175387.24999999997</v>
      </c>
      <c r="S28" s="45">
        <f t="shared" si="7"/>
        <v>1551.3500000000001</v>
      </c>
      <c r="T28" s="47">
        <f t="shared" si="7"/>
        <v>-125.65000000000003</v>
      </c>
    </row>
    <row r="29" spans="1:20" ht="15.75" thickBot="1" x14ac:dyDescent="0.3">
      <c r="A29" s="98" t="s">
        <v>39</v>
      </c>
      <c r="B29" s="99"/>
      <c r="C29" s="100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21275</v>
      </c>
      <c r="I29" s="48">
        <f t="shared" si="8"/>
        <v>1405</v>
      </c>
      <c r="J29" s="48">
        <f t="shared" si="8"/>
        <v>548</v>
      </c>
      <c r="K29" s="48">
        <f t="shared" si="8"/>
        <v>312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pane ySplit="6" topLeftCell="A7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1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1" ht="18.75" x14ac:dyDescent="0.25">
      <c r="A3" s="105" t="s">
        <v>81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1" x14ac:dyDescent="0.25">
      <c r="A4" s="109" t="s">
        <v>1</v>
      </c>
      <c r="B4" s="109"/>
      <c r="C4" s="1"/>
      <c r="D4" s="2">
        <f>'22'!D29</f>
        <v>433585</v>
      </c>
      <c r="E4" s="2">
        <f>'22'!E29</f>
        <v>5300</v>
      </c>
      <c r="F4" s="2">
        <f>'22'!F29</f>
        <v>12230</v>
      </c>
      <c r="G4" s="2">
        <f>'22'!G29</f>
        <v>700</v>
      </c>
      <c r="H4" s="2">
        <f>'22'!H29</f>
        <v>21275</v>
      </c>
      <c r="I4" s="2">
        <f>'22'!I29</f>
        <v>1405</v>
      </c>
      <c r="J4" s="2">
        <f>'22'!J29</f>
        <v>548</v>
      </c>
      <c r="K4" s="2">
        <f>'22'!K29</f>
        <v>312</v>
      </c>
      <c r="L4" s="2">
        <f>'22'!L29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1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11061</v>
      </c>
      <c r="E7" s="22">
        <v>200</v>
      </c>
      <c r="F7" s="22">
        <v>150</v>
      </c>
      <c r="G7" s="22"/>
      <c r="H7" s="22">
        <v>100</v>
      </c>
      <c r="I7" s="23"/>
      <c r="J7" s="23"/>
      <c r="K7" s="23"/>
      <c r="L7" s="23"/>
      <c r="M7" s="20">
        <f>D7+E7*20+F7*10+G7*9+H7*9</f>
        <v>17461</v>
      </c>
      <c r="N7" s="24">
        <f>D7+E7*20+F7*10+G7*9+H7*9+I7*191+J7*191+K7*182+L7*100</f>
        <v>17461</v>
      </c>
      <c r="O7" s="25">
        <f>M7*2.75%</f>
        <v>480.17750000000001</v>
      </c>
      <c r="P7" s="26"/>
      <c r="Q7" s="26">
        <v>130</v>
      </c>
      <c r="R7" s="24">
        <f>M7-(M7*2.75%)+I7*191+J7*191+K7*182+L7*100-Q7</f>
        <v>16850.822499999998</v>
      </c>
      <c r="S7" s="25">
        <f>M7*0.95%</f>
        <v>165.87950000000001</v>
      </c>
      <c r="T7" s="27">
        <f>S7-Q7</f>
        <v>35.879500000000007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3907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5347</v>
      </c>
      <c r="N8" s="24">
        <f t="shared" ref="N8:N27" si="1">D8+E8*20+F8*10+G8*9+H8*9+I8*191+J8*191+K8*182+L8*100</f>
        <v>5347</v>
      </c>
      <c r="O8" s="25">
        <f t="shared" ref="O8:O27" si="2">M8*2.75%</f>
        <v>147.04249999999999</v>
      </c>
      <c r="P8" s="26"/>
      <c r="Q8" s="26">
        <v>50</v>
      </c>
      <c r="R8" s="24">
        <f t="shared" ref="R8:R27" si="3">M8-(M8*2.75%)+I8*191+J8*191+K8*182+L8*100-Q8</f>
        <v>5149.9575000000004</v>
      </c>
      <c r="S8" s="25">
        <f t="shared" ref="S8:S27" si="4">M8*0.95%</f>
        <v>50.796500000000002</v>
      </c>
      <c r="T8" s="27">
        <f t="shared" ref="T8:T27" si="5">S8-Q8</f>
        <v>0.79650000000000176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14679</v>
      </c>
      <c r="E9" s="30"/>
      <c r="F9" s="30">
        <v>50</v>
      </c>
      <c r="G9" s="30"/>
      <c r="H9" s="30">
        <v>430</v>
      </c>
      <c r="I9" s="20"/>
      <c r="J9" s="20"/>
      <c r="K9" s="20">
        <v>10</v>
      </c>
      <c r="L9" s="20"/>
      <c r="M9" s="20">
        <f t="shared" si="0"/>
        <v>19049</v>
      </c>
      <c r="N9" s="24">
        <f t="shared" si="1"/>
        <v>20869</v>
      </c>
      <c r="O9" s="25">
        <f t="shared" si="2"/>
        <v>523.84749999999997</v>
      </c>
      <c r="P9" s="26"/>
      <c r="Q9" s="26">
        <v>135</v>
      </c>
      <c r="R9" s="24">
        <f t="shared" si="3"/>
        <v>20210.1525</v>
      </c>
      <c r="S9" s="25">
        <f t="shared" si="4"/>
        <v>180.96549999999999</v>
      </c>
      <c r="T9" s="27">
        <f t="shared" si="5"/>
        <v>45.965499999999992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3200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3200</v>
      </c>
      <c r="N10" s="24">
        <f t="shared" si="1"/>
        <v>4155</v>
      </c>
      <c r="O10" s="25">
        <f t="shared" si="2"/>
        <v>88</v>
      </c>
      <c r="P10" s="26"/>
      <c r="Q10" s="26">
        <v>17</v>
      </c>
      <c r="R10" s="24">
        <f t="shared" si="3"/>
        <v>4050</v>
      </c>
      <c r="S10" s="25">
        <f t="shared" si="4"/>
        <v>30.4</v>
      </c>
      <c r="T10" s="27">
        <f t="shared" si="5"/>
        <v>13.399999999999999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4728</v>
      </c>
      <c r="E11" s="30"/>
      <c r="F11" s="30"/>
      <c r="G11" s="32"/>
      <c r="H11" s="30"/>
      <c r="I11" s="20">
        <v>23</v>
      </c>
      <c r="J11" s="20"/>
      <c r="K11" s="20"/>
      <c r="L11" s="20"/>
      <c r="M11" s="20">
        <f t="shared" si="0"/>
        <v>4728</v>
      </c>
      <c r="N11" s="24">
        <f t="shared" si="1"/>
        <v>9121</v>
      </c>
      <c r="O11" s="25">
        <f t="shared" si="2"/>
        <v>130.02000000000001</v>
      </c>
      <c r="P11" s="26"/>
      <c r="Q11" s="26">
        <v>40</v>
      </c>
      <c r="R11" s="24">
        <f t="shared" si="3"/>
        <v>8950.98</v>
      </c>
      <c r="S11" s="25">
        <f t="shared" si="4"/>
        <v>44.915999999999997</v>
      </c>
      <c r="T11" s="27">
        <f t="shared" si="5"/>
        <v>4.9159999999999968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3338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3338</v>
      </c>
      <c r="N12" s="24">
        <f t="shared" si="1"/>
        <v>3338</v>
      </c>
      <c r="O12" s="25">
        <f t="shared" si="2"/>
        <v>91.795000000000002</v>
      </c>
      <c r="P12" s="26"/>
      <c r="Q12" s="26">
        <v>26</v>
      </c>
      <c r="R12" s="24">
        <f t="shared" si="3"/>
        <v>3220.2049999999999</v>
      </c>
      <c r="S12" s="25">
        <f t="shared" si="4"/>
        <v>31.710999999999999</v>
      </c>
      <c r="T12" s="27">
        <f t="shared" si="5"/>
        <v>5.7109999999999985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4728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4728</v>
      </c>
      <c r="N13" s="24">
        <f t="shared" si="1"/>
        <v>4728</v>
      </c>
      <c r="O13" s="25">
        <f t="shared" si="2"/>
        <v>130.02000000000001</v>
      </c>
      <c r="P13" s="26"/>
      <c r="Q13" s="26"/>
      <c r="R13" s="24">
        <f t="shared" si="3"/>
        <v>4597.9799999999996</v>
      </c>
      <c r="S13" s="25">
        <f t="shared" si="4"/>
        <v>44.915999999999997</v>
      </c>
      <c r="T13" s="27">
        <f t="shared" si="5"/>
        <v>44.915999999999997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7470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8010</v>
      </c>
      <c r="N14" s="24">
        <f t="shared" si="1"/>
        <v>8010</v>
      </c>
      <c r="O14" s="25">
        <f t="shared" si="2"/>
        <v>220.27500000000001</v>
      </c>
      <c r="P14" s="26"/>
      <c r="Q14" s="26">
        <v>129</v>
      </c>
      <c r="R14" s="24">
        <f t="shared" si="3"/>
        <v>7660.7250000000004</v>
      </c>
      <c r="S14" s="25">
        <f t="shared" si="4"/>
        <v>76.094999999999999</v>
      </c>
      <c r="T14" s="27">
        <f t="shared" si="5"/>
        <v>-52.905000000000001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7016</v>
      </c>
      <c r="E15" s="30">
        <v>50</v>
      </c>
      <c r="F15" s="30">
        <v>150</v>
      </c>
      <c r="G15" s="30">
        <v>500</v>
      </c>
      <c r="H15" s="30">
        <v>790</v>
      </c>
      <c r="I15" s="20">
        <v>5</v>
      </c>
      <c r="J15" s="20"/>
      <c r="K15" s="20"/>
      <c r="L15" s="20"/>
      <c r="M15" s="20">
        <f t="shared" si="0"/>
        <v>21126</v>
      </c>
      <c r="N15" s="24">
        <f t="shared" si="1"/>
        <v>22081</v>
      </c>
      <c r="O15" s="25">
        <f t="shared" si="2"/>
        <v>580.96500000000003</v>
      </c>
      <c r="P15" s="26"/>
      <c r="Q15" s="26">
        <v>136</v>
      </c>
      <c r="R15" s="24">
        <f t="shared" si="3"/>
        <v>21364.035</v>
      </c>
      <c r="S15" s="25">
        <f t="shared" si="4"/>
        <v>200.697</v>
      </c>
      <c r="T15" s="27">
        <f t="shared" si="5"/>
        <v>64.697000000000003</v>
      </c>
      <c r="U15">
        <v>120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9593</v>
      </c>
      <c r="E17" s="30"/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11493</v>
      </c>
      <c r="N17" s="24">
        <f t="shared" si="1"/>
        <v>11493</v>
      </c>
      <c r="O17" s="25">
        <f t="shared" si="2"/>
        <v>316.0575</v>
      </c>
      <c r="P17" s="26"/>
      <c r="Q17" s="26">
        <v>100</v>
      </c>
      <c r="R17" s="24">
        <f t="shared" si="3"/>
        <v>11076.942499999999</v>
      </c>
      <c r="S17" s="25">
        <f t="shared" si="4"/>
        <v>109.1835</v>
      </c>
      <c r="T17" s="27">
        <f t="shared" si="5"/>
        <v>9.1834999999999951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7402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7402</v>
      </c>
      <c r="N18" s="24">
        <f t="shared" si="1"/>
        <v>7402</v>
      </c>
      <c r="O18" s="25">
        <f t="shared" si="2"/>
        <v>203.55500000000001</v>
      </c>
      <c r="P18" s="26"/>
      <c r="Q18" s="26">
        <v>150</v>
      </c>
      <c r="R18" s="24">
        <f t="shared" si="3"/>
        <v>7048.4449999999997</v>
      </c>
      <c r="S18" s="25">
        <f t="shared" si="4"/>
        <v>70.319000000000003</v>
      </c>
      <c r="T18" s="27">
        <f t="shared" si="5"/>
        <v>-79.680999999999997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9254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9254</v>
      </c>
      <c r="N19" s="24">
        <f t="shared" si="1"/>
        <v>9254</v>
      </c>
      <c r="O19" s="25">
        <f t="shared" si="2"/>
        <v>254.48500000000001</v>
      </c>
      <c r="P19" s="26"/>
      <c r="Q19" s="26">
        <v>100</v>
      </c>
      <c r="R19" s="24">
        <f t="shared" si="3"/>
        <v>8899.5149999999994</v>
      </c>
      <c r="S19" s="25">
        <f t="shared" si="4"/>
        <v>87.912999999999997</v>
      </c>
      <c r="T19" s="27">
        <f t="shared" si="5"/>
        <v>-12.087000000000003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1418</v>
      </c>
      <c r="N20" s="24">
        <f t="shared" si="1"/>
        <v>1418</v>
      </c>
      <c r="O20" s="25">
        <f t="shared" si="2"/>
        <v>38.994999999999997</v>
      </c>
      <c r="P20" s="26"/>
      <c r="Q20" s="26"/>
      <c r="R20" s="24">
        <f t="shared" si="3"/>
        <v>1379.0050000000001</v>
      </c>
      <c r="S20" s="25">
        <f t="shared" si="4"/>
        <v>13.471</v>
      </c>
      <c r="T20" s="27">
        <f t="shared" si="5"/>
        <v>13.471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4425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5325</v>
      </c>
      <c r="N21" s="24">
        <f t="shared" si="1"/>
        <v>6853</v>
      </c>
      <c r="O21" s="25">
        <f t="shared" si="2"/>
        <v>146.4375</v>
      </c>
      <c r="P21" s="26"/>
      <c r="Q21" s="26">
        <v>20</v>
      </c>
      <c r="R21" s="24">
        <f>M21-(M21*2.75%)+I21*191+J21*191+K21*182+L21*100-Q21</f>
        <v>6686.5625</v>
      </c>
      <c r="S21" s="25">
        <f t="shared" si="4"/>
        <v>50.587499999999999</v>
      </c>
      <c r="T21" s="27">
        <f t="shared" si="5"/>
        <v>30.587499999999999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7418</v>
      </c>
      <c r="E22" s="30">
        <v>160</v>
      </c>
      <c r="F22" s="30">
        <v>110</v>
      </c>
      <c r="G22" s="20"/>
      <c r="H22" s="30">
        <v>400</v>
      </c>
      <c r="I22" s="20"/>
      <c r="J22" s="20"/>
      <c r="K22" s="20"/>
      <c r="L22" s="20"/>
      <c r="M22" s="20">
        <f t="shared" si="0"/>
        <v>15318</v>
      </c>
      <c r="N22" s="24">
        <f t="shared" si="1"/>
        <v>15318</v>
      </c>
      <c r="O22" s="25">
        <f t="shared" si="2"/>
        <v>421.245</v>
      </c>
      <c r="P22" s="26"/>
      <c r="Q22" s="26">
        <v>100</v>
      </c>
      <c r="R22" s="24">
        <f t="shared" si="3"/>
        <v>14796.754999999999</v>
      </c>
      <c r="S22" s="25">
        <f t="shared" si="4"/>
        <v>145.52099999999999</v>
      </c>
      <c r="T22" s="27">
        <f t="shared" si="5"/>
        <v>45.520999999999987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6015</v>
      </c>
      <c r="E23" s="30"/>
      <c r="F23" s="30"/>
      <c r="G23" s="30"/>
      <c r="H23" s="30"/>
      <c r="I23" s="20">
        <v>35</v>
      </c>
      <c r="J23" s="20"/>
      <c r="K23" s="20"/>
      <c r="L23" s="20"/>
      <c r="M23" s="20">
        <f t="shared" si="0"/>
        <v>6015</v>
      </c>
      <c r="N23" s="24">
        <f t="shared" si="1"/>
        <v>12700</v>
      </c>
      <c r="O23" s="25">
        <f t="shared" si="2"/>
        <v>165.41249999999999</v>
      </c>
      <c r="P23" s="26">
        <v>33530</v>
      </c>
      <c r="Q23" s="26">
        <v>60</v>
      </c>
      <c r="R23" s="24">
        <f t="shared" si="3"/>
        <v>12474.5875</v>
      </c>
      <c r="S23" s="25">
        <f t="shared" si="4"/>
        <v>57.142499999999998</v>
      </c>
      <c r="T23" s="27">
        <f t="shared" si="5"/>
        <v>-2.8575000000000017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11049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11049</v>
      </c>
      <c r="N24" s="24">
        <f t="shared" si="1"/>
        <v>11049</v>
      </c>
      <c r="O24" s="25">
        <f t="shared" si="2"/>
        <v>303.84750000000003</v>
      </c>
      <c r="P24" s="26">
        <v>-445</v>
      </c>
      <c r="Q24" s="26">
        <v>100</v>
      </c>
      <c r="R24" s="24">
        <f t="shared" si="3"/>
        <v>10645.1525</v>
      </c>
      <c r="S24" s="25">
        <f t="shared" si="4"/>
        <v>104.96549999999999</v>
      </c>
      <c r="T24" s="27">
        <f t="shared" si="5"/>
        <v>4.9654999999999916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6017</v>
      </c>
      <c r="E25" s="30">
        <v>10</v>
      </c>
      <c r="F25" s="30"/>
      <c r="G25" s="30"/>
      <c r="H25" s="30"/>
      <c r="I25" s="20">
        <v>13</v>
      </c>
      <c r="J25" s="20"/>
      <c r="K25" s="20">
        <v>1</v>
      </c>
      <c r="L25" s="20"/>
      <c r="M25" s="20">
        <f t="shared" si="0"/>
        <v>6217</v>
      </c>
      <c r="N25" s="24">
        <f t="shared" si="1"/>
        <v>8882</v>
      </c>
      <c r="O25" s="25">
        <f t="shared" si="2"/>
        <v>170.9675</v>
      </c>
      <c r="P25" s="26"/>
      <c r="Q25" s="26">
        <v>82</v>
      </c>
      <c r="R25" s="24">
        <f t="shared" si="3"/>
        <v>8629.0325000000012</v>
      </c>
      <c r="S25" s="25">
        <f t="shared" si="4"/>
        <v>59.061499999999995</v>
      </c>
      <c r="T25" s="27">
        <f t="shared" si="5"/>
        <v>-22.938500000000005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5887</v>
      </c>
      <c r="E26" s="29"/>
      <c r="F26" s="30"/>
      <c r="G26" s="30"/>
      <c r="H26" s="30">
        <v>100</v>
      </c>
      <c r="I26" s="20"/>
      <c r="J26" s="20"/>
      <c r="K26" s="20"/>
      <c r="L26" s="20"/>
      <c r="M26" s="20">
        <f t="shared" si="0"/>
        <v>6787</v>
      </c>
      <c r="N26" s="24">
        <f t="shared" si="1"/>
        <v>6787</v>
      </c>
      <c r="O26" s="25">
        <f t="shared" si="2"/>
        <v>186.64250000000001</v>
      </c>
      <c r="P26" s="26">
        <v>3000</v>
      </c>
      <c r="Q26" s="26">
        <v>120</v>
      </c>
      <c r="R26" s="24">
        <f t="shared" si="3"/>
        <v>6480.3575000000001</v>
      </c>
      <c r="S26" s="25">
        <f t="shared" si="4"/>
        <v>64.476500000000001</v>
      </c>
      <c r="T26" s="27">
        <f t="shared" si="5"/>
        <v>-55.523499999999999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6067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6067</v>
      </c>
      <c r="N27" s="40">
        <f t="shared" si="1"/>
        <v>6067</v>
      </c>
      <c r="O27" s="25">
        <f t="shared" si="2"/>
        <v>166.8425</v>
      </c>
      <c r="P27" s="41">
        <v>11000</v>
      </c>
      <c r="Q27" s="41">
        <v>100</v>
      </c>
      <c r="R27" s="24">
        <f t="shared" si="3"/>
        <v>5800.1575000000003</v>
      </c>
      <c r="S27" s="42">
        <f t="shared" si="4"/>
        <v>57.636499999999998</v>
      </c>
      <c r="T27" s="43">
        <f t="shared" si="5"/>
        <v>-42.363500000000002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135700</v>
      </c>
      <c r="E28" s="45">
        <f t="shared" si="6"/>
        <v>420</v>
      </c>
      <c r="F28" s="45">
        <f t="shared" ref="F28:T28" si="7">SUM(F7:F27)</f>
        <v>560</v>
      </c>
      <c r="G28" s="45">
        <f t="shared" si="7"/>
        <v>500</v>
      </c>
      <c r="H28" s="45">
        <f t="shared" si="7"/>
        <v>2240</v>
      </c>
      <c r="I28" s="45">
        <f t="shared" si="7"/>
        <v>89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45">
        <f t="shared" si="7"/>
        <v>174360</v>
      </c>
      <c r="N28" s="45">
        <f t="shared" si="7"/>
        <v>193361</v>
      </c>
      <c r="O28" s="46">
        <f t="shared" si="7"/>
        <v>4794.8999999999996</v>
      </c>
      <c r="P28" s="45">
        <f t="shared" si="7"/>
        <v>47085</v>
      </c>
      <c r="Q28" s="45">
        <f t="shared" si="7"/>
        <v>1595</v>
      </c>
      <c r="R28" s="45">
        <f t="shared" si="7"/>
        <v>186971.1</v>
      </c>
      <c r="S28" s="45">
        <f t="shared" si="7"/>
        <v>1656.4199999999998</v>
      </c>
      <c r="T28" s="47">
        <f t="shared" si="7"/>
        <v>61.419999999999959</v>
      </c>
    </row>
    <row r="29" spans="1:20" ht="15.75" thickBot="1" x14ac:dyDescent="0.3">
      <c r="A29" s="98" t="s">
        <v>39</v>
      </c>
      <c r="B29" s="99"/>
      <c r="C29" s="100"/>
      <c r="D29" s="48">
        <f>D4+D5-D28</f>
        <v>609573</v>
      </c>
      <c r="E29" s="48">
        <f t="shared" ref="E29:L29" si="8">E4+E5-E28</f>
        <v>4880</v>
      </c>
      <c r="F29" s="48">
        <f t="shared" si="8"/>
        <v>11670</v>
      </c>
      <c r="G29" s="48">
        <f t="shared" si="8"/>
        <v>200</v>
      </c>
      <c r="H29" s="48">
        <f t="shared" si="8"/>
        <v>19035</v>
      </c>
      <c r="I29" s="48">
        <f t="shared" si="8"/>
        <v>1316</v>
      </c>
      <c r="J29" s="48">
        <f t="shared" si="8"/>
        <v>548</v>
      </c>
      <c r="K29" s="48">
        <f t="shared" si="8"/>
        <v>301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20" x14ac:dyDescent="0.25"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5:14" x14ac:dyDescent="0.25">
      <c r="E33" s="56"/>
      <c r="F33" s="56"/>
      <c r="G33" s="56"/>
      <c r="H33" s="56"/>
      <c r="I33" s="56"/>
      <c r="J33" s="56"/>
      <c r="K33" s="56"/>
      <c r="L33" s="56"/>
      <c r="M33" s="56"/>
      <c r="N33" s="56"/>
    </row>
    <row r="34" spans="5:14" x14ac:dyDescent="0.25">
      <c r="E34" s="56"/>
      <c r="F34" s="56"/>
      <c r="G34" s="56"/>
      <c r="H34" s="56"/>
      <c r="I34" s="56"/>
      <c r="J34" s="56"/>
      <c r="K34" s="56"/>
      <c r="L34" s="56"/>
      <c r="M34" s="56"/>
      <c r="N34" s="56"/>
    </row>
    <row r="35" spans="5:14" x14ac:dyDescent="0.25">
      <c r="E35" s="56"/>
      <c r="F35" s="56"/>
      <c r="G35" s="56"/>
      <c r="H35" s="56"/>
      <c r="I35" s="56"/>
      <c r="J35" s="56"/>
      <c r="K35" s="56"/>
      <c r="L35" s="56"/>
      <c r="M35" s="56"/>
      <c r="N35" s="56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82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'23'!D29</f>
        <v>609573</v>
      </c>
      <c r="E4" s="2">
        <f>'23'!E29</f>
        <v>4880</v>
      </c>
      <c r="F4" s="2">
        <f>'23'!F29</f>
        <v>11670</v>
      </c>
      <c r="G4" s="2">
        <f>'23'!G29</f>
        <v>200</v>
      </c>
      <c r="H4" s="2">
        <f>'23'!H29</f>
        <v>19035</v>
      </c>
      <c r="I4" s="2">
        <f>'23'!I29</f>
        <v>1316</v>
      </c>
      <c r="J4" s="2">
        <f>'23'!J29</f>
        <v>548</v>
      </c>
      <c r="K4" s="2">
        <f>'23'!K29</f>
        <v>301</v>
      </c>
      <c r="L4" s="2">
        <f>'23'!L29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10129</v>
      </c>
      <c r="E7" s="22"/>
      <c r="F7" s="22"/>
      <c r="G7" s="22"/>
      <c r="H7" s="22"/>
      <c r="I7" s="23">
        <v>5</v>
      </c>
      <c r="J7" s="23"/>
      <c r="K7" s="23"/>
      <c r="L7" s="23"/>
      <c r="M7" s="20">
        <f t="shared" ref="M7:M27" si="0">D7+E7*20+F7*10+G7*9+H7*9</f>
        <v>10129</v>
      </c>
      <c r="N7" s="24">
        <f t="shared" ref="N7:N27" si="1">D7+E7*20+F7*10+G7*9+H7*9+I7*191+J7*191+K7*182+L7*100</f>
        <v>11084</v>
      </c>
      <c r="O7" s="25">
        <f>M7*2.75%</f>
        <v>278.54750000000001</v>
      </c>
      <c r="P7" s="26">
        <v>2000</v>
      </c>
      <c r="Q7" s="26">
        <v>100</v>
      </c>
      <c r="R7" s="24">
        <f t="shared" ref="R7:R27" si="2">M7-(M7*2.75%)+I7*191+J7*191+K7*182+L7*100-Q7</f>
        <v>10705.452499999999</v>
      </c>
      <c r="S7" s="25">
        <f>M7*0.95%</f>
        <v>96.225499999999997</v>
      </c>
      <c r="T7" s="27">
        <f>S7-Q7</f>
        <v>-3.7745000000000033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5607</v>
      </c>
      <c r="E8" s="30"/>
      <c r="F8" s="30"/>
      <c r="G8" s="30"/>
      <c r="H8" s="30"/>
      <c r="I8" s="20"/>
      <c r="J8" s="20"/>
      <c r="K8" s="20"/>
      <c r="L8" s="20"/>
      <c r="M8" s="20">
        <f t="shared" si="0"/>
        <v>5607</v>
      </c>
      <c r="N8" s="24">
        <f t="shared" si="1"/>
        <v>5607</v>
      </c>
      <c r="O8" s="25">
        <f t="shared" ref="O8:O27" si="3">M8*2.75%</f>
        <v>154.1925</v>
      </c>
      <c r="P8" s="26"/>
      <c r="Q8" s="26">
        <v>80</v>
      </c>
      <c r="R8" s="24">
        <f t="shared" si="2"/>
        <v>5372.8074999999999</v>
      </c>
      <c r="S8" s="25">
        <f t="shared" ref="S8:S27" si="4">M8*0.95%</f>
        <v>53.266500000000001</v>
      </c>
      <c r="T8" s="27">
        <f t="shared" ref="T8:T27" si="5">S8-Q8</f>
        <v>-26.733499999999999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15972</v>
      </c>
      <c r="E9" s="30"/>
      <c r="F9" s="30"/>
      <c r="G9" s="30"/>
      <c r="H9" s="30">
        <v>70</v>
      </c>
      <c r="I9" s="20">
        <v>2</v>
      </c>
      <c r="J9" s="20">
        <v>2</v>
      </c>
      <c r="K9" s="20">
        <v>5</v>
      </c>
      <c r="L9" s="20"/>
      <c r="M9" s="20">
        <f t="shared" si="0"/>
        <v>16602</v>
      </c>
      <c r="N9" s="24">
        <f t="shared" si="1"/>
        <v>18276</v>
      </c>
      <c r="O9" s="25">
        <f t="shared" si="3"/>
        <v>456.55500000000001</v>
      </c>
      <c r="P9" s="26"/>
      <c r="Q9" s="26">
        <v>120</v>
      </c>
      <c r="R9" s="24">
        <f t="shared" si="2"/>
        <v>17699.445</v>
      </c>
      <c r="S9" s="25">
        <f t="shared" si="4"/>
        <v>157.71899999999999</v>
      </c>
      <c r="T9" s="27">
        <f t="shared" si="5"/>
        <v>37.718999999999994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3827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4007</v>
      </c>
      <c r="N10" s="24">
        <f t="shared" si="1"/>
        <v>4007</v>
      </c>
      <c r="O10" s="25">
        <f t="shared" si="3"/>
        <v>110.1925</v>
      </c>
      <c r="P10" s="26"/>
      <c r="Q10" s="26">
        <v>16</v>
      </c>
      <c r="R10" s="24">
        <f t="shared" si="2"/>
        <v>3880.8074999999999</v>
      </c>
      <c r="S10" s="25">
        <f t="shared" si="4"/>
        <v>38.066499999999998</v>
      </c>
      <c r="T10" s="27">
        <f t="shared" si="5"/>
        <v>22.066499999999998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5008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5008</v>
      </c>
      <c r="N11" s="24">
        <f t="shared" si="1"/>
        <v>5008</v>
      </c>
      <c r="O11" s="25">
        <f t="shared" si="3"/>
        <v>137.72</v>
      </c>
      <c r="P11" s="26"/>
      <c r="Q11" s="26">
        <v>21</v>
      </c>
      <c r="R11" s="24">
        <f t="shared" si="2"/>
        <v>4849.28</v>
      </c>
      <c r="S11" s="25">
        <f t="shared" si="4"/>
        <v>47.576000000000001</v>
      </c>
      <c r="T11" s="27">
        <f t="shared" si="5"/>
        <v>26.576000000000001</v>
      </c>
    </row>
    <row r="12" spans="1:20" ht="15.75" x14ac:dyDescent="0.25">
      <c r="A12" s="28">
        <v>6</v>
      </c>
      <c r="B12" s="20">
        <v>1908446139</v>
      </c>
      <c r="C12" s="93" t="s">
        <v>27</v>
      </c>
      <c r="D12" s="94">
        <v>5395</v>
      </c>
      <c r="E12" s="30">
        <v>10</v>
      </c>
      <c r="F12" s="30">
        <v>40</v>
      </c>
      <c r="G12" s="30"/>
      <c r="H12" s="30">
        <v>30</v>
      </c>
      <c r="I12" s="20"/>
      <c r="J12" s="20"/>
      <c r="K12" s="20"/>
      <c r="L12" s="20"/>
      <c r="M12" s="20">
        <f t="shared" si="0"/>
        <v>6265</v>
      </c>
      <c r="N12" s="24">
        <f t="shared" si="1"/>
        <v>6265</v>
      </c>
      <c r="O12" s="25">
        <f t="shared" si="3"/>
        <v>172.28749999999999</v>
      </c>
      <c r="P12" s="26"/>
      <c r="Q12" s="26">
        <v>32</v>
      </c>
      <c r="R12" s="24">
        <f t="shared" si="2"/>
        <v>6060.7124999999996</v>
      </c>
      <c r="S12" s="25">
        <f t="shared" si="4"/>
        <v>59.517499999999998</v>
      </c>
      <c r="T12" s="27">
        <f t="shared" si="5"/>
        <v>27.517499999999998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5108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5108</v>
      </c>
      <c r="N13" s="24">
        <f t="shared" si="1"/>
        <v>5108</v>
      </c>
      <c r="O13" s="25">
        <f t="shared" si="3"/>
        <v>140.47</v>
      </c>
      <c r="P13" s="26"/>
      <c r="Q13" s="26">
        <v>2</v>
      </c>
      <c r="R13" s="24">
        <f t="shared" si="2"/>
        <v>4965.53</v>
      </c>
      <c r="S13" s="25">
        <f t="shared" si="4"/>
        <v>48.525999999999996</v>
      </c>
      <c r="T13" s="27">
        <f t="shared" si="5"/>
        <v>46.525999999999996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8264</v>
      </c>
      <c r="E14" s="30"/>
      <c r="F14" s="30"/>
      <c r="G14" s="30"/>
      <c r="H14" s="30"/>
      <c r="I14" s="20">
        <v>5</v>
      </c>
      <c r="J14" s="20"/>
      <c r="K14" s="20">
        <v>5</v>
      </c>
      <c r="L14" s="20"/>
      <c r="M14" s="20">
        <f t="shared" si="0"/>
        <v>8264</v>
      </c>
      <c r="N14" s="24">
        <f t="shared" si="1"/>
        <v>10129</v>
      </c>
      <c r="O14" s="25">
        <f t="shared" si="3"/>
        <v>227.26</v>
      </c>
      <c r="P14" s="26">
        <v>1000</v>
      </c>
      <c r="Q14" s="26">
        <v>152</v>
      </c>
      <c r="R14" s="24">
        <f t="shared" si="2"/>
        <v>9749.74</v>
      </c>
      <c r="S14" s="25">
        <f t="shared" si="4"/>
        <v>78.507999999999996</v>
      </c>
      <c r="T14" s="27">
        <f t="shared" si="5"/>
        <v>-73.492000000000004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11977</v>
      </c>
      <c r="E15" s="30">
        <v>20</v>
      </c>
      <c r="F15" s="30">
        <v>10</v>
      </c>
      <c r="G15" s="30"/>
      <c r="H15" s="30"/>
      <c r="I15" s="20">
        <v>7</v>
      </c>
      <c r="J15" s="20"/>
      <c r="K15" s="20"/>
      <c r="L15" s="20"/>
      <c r="M15" s="20">
        <f t="shared" si="0"/>
        <v>12477</v>
      </c>
      <c r="N15" s="24">
        <f t="shared" si="1"/>
        <v>13814</v>
      </c>
      <c r="O15" s="25">
        <f t="shared" si="3"/>
        <v>343.11750000000001</v>
      </c>
      <c r="P15" s="26">
        <v>28830</v>
      </c>
      <c r="Q15" s="26">
        <v>120</v>
      </c>
      <c r="R15" s="24">
        <f t="shared" si="2"/>
        <v>13350.8825</v>
      </c>
      <c r="S15" s="25">
        <f t="shared" si="4"/>
        <v>118.53149999999999</v>
      </c>
      <c r="T15" s="27">
        <f t="shared" si="5"/>
        <v>-1.4685000000000059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11767</v>
      </c>
      <c r="E16" s="30">
        <v>30</v>
      </c>
      <c r="F16" s="30">
        <v>60</v>
      </c>
      <c r="G16" s="30">
        <v>30</v>
      </c>
      <c r="H16" s="30">
        <v>250</v>
      </c>
      <c r="I16" s="20"/>
      <c r="J16" s="20"/>
      <c r="K16" s="20"/>
      <c r="L16" s="20"/>
      <c r="M16" s="20">
        <f t="shared" si="0"/>
        <v>15487</v>
      </c>
      <c r="N16" s="24">
        <f t="shared" si="1"/>
        <v>15487</v>
      </c>
      <c r="O16" s="25">
        <f t="shared" si="3"/>
        <v>425.89249999999998</v>
      </c>
      <c r="P16" s="26"/>
      <c r="Q16" s="26">
        <v>106</v>
      </c>
      <c r="R16" s="24">
        <f t="shared" si="2"/>
        <v>14955.1075</v>
      </c>
      <c r="S16" s="25">
        <f t="shared" si="4"/>
        <v>147.12649999999999</v>
      </c>
      <c r="T16" s="27">
        <f t="shared" si="5"/>
        <v>41.126499999999993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11756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11756</v>
      </c>
      <c r="N17" s="24">
        <f t="shared" si="1"/>
        <v>11756</v>
      </c>
      <c r="O17" s="25">
        <f t="shared" si="3"/>
        <v>323.29000000000002</v>
      </c>
      <c r="P17" s="26"/>
      <c r="Q17" s="26">
        <v>100</v>
      </c>
      <c r="R17" s="24">
        <f t="shared" si="2"/>
        <v>11332.71</v>
      </c>
      <c r="S17" s="25">
        <f t="shared" si="4"/>
        <v>111.682</v>
      </c>
      <c r="T17" s="27">
        <f t="shared" si="5"/>
        <v>11.682000000000002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3"/>
        <v>275</v>
      </c>
      <c r="P18" s="26"/>
      <c r="Q18" s="26">
        <v>100</v>
      </c>
      <c r="R18" s="24">
        <f t="shared" si="2"/>
        <v>9625</v>
      </c>
      <c r="S18" s="25">
        <f t="shared" si="4"/>
        <v>95</v>
      </c>
      <c r="T18" s="27">
        <f t="shared" si="5"/>
        <v>-5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7267</v>
      </c>
      <c r="E19" s="30">
        <v>30</v>
      </c>
      <c r="F19" s="30">
        <v>50</v>
      </c>
      <c r="G19" s="30"/>
      <c r="H19" s="30">
        <v>60</v>
      </c>
      <c r="I19" s="20">
        <v>7</v>
      </c>
      <c r="J19" s="20"/>
      <c r="K19" s="20"/>
      <c r="L19" s="20"/>
      <c r="M19" s="20">
        <f t="shared" si="0"/>
        <v>8907</v>
      </c>
      <c r="N19" s="24">
        <f t="shared" si="1"/>
        <v>10244</v>
      </c>
      <c r="O19" s="25">
        <f t="shared" si="3"/>
        <v>244.9425</v>
      </c>
      <c r="P19" s="26"/>
      <c r="Q19" s="26">
        <v>100</v>
      </c>
      <c r="R19" s="24">
        <f t="shared" si="2"/>
        <v>9899.0575000000008</v>
      </c>
      <c r="S19" s="25">
        <f t="shared" si="4"/>
        <v>84.616500000000002</v>
      </c>
      <c r="T19" s="27">
        <f t="shared" si="5"/>
        <v>-15.383499999999998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7251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7251</v>
      </c>
      <c r="N20" s="24">
        <f t="shared" si="1"/>
        <v>9116</v>
      </c>
      <c r="O20" s="25">
        <f t="shared" si="3"/>
        <v>199.4025</v>
      </c>
      <c r="P20" s="26"/>
      <c r="Q20" s="26">
        <v>120</v>
      </c>
      <c r="R20" s="24">
        <f t="shared" si="2"/>
        <v>8796.5974999999999</v>
      </c>
      <c r="S20" s="25">
        <f t="shared" si="4"/>
        <v>68.884500000000003</v>
      </c>
      <c r="T20" s="27">
        <f t="shared" si="5"/>
        <v>-51.115499999999997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5096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5096</v>
      </c>
      <c r="N21" s="24">
        <f t="shared" si="1"/>
        <v>5096</v>
      </c>
      <c r="O21" s="25">
        <f t="shared" si="3"/>
        <v>140.14000000000001</v>
      </c>
      <c r="P21" s="26"/>
      <c r="Q21" s="26">
        <v>20</v>
      </c>
      <c r="R21" s="24">
        <f t="shared" si="2"/>
        <v>4935.8599999999997</v>
      </c>
      <c r="S21" s="25">
        <f t="shared" si="4"/>
        <v>48.411999999999999</v>
      </c>
      <c r="T21" s="27">
        <f t="shared" si="5"/>
        <v>28.411999999999999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17132</v>
      </c>
      <c r="E22" s="30">
        <v>10</v>
      </c>
      <c r="F22" s="30">
        <v>30</v>
      </c>
      <c r="G22" s="20"/>
      <c r="H22" s="30"/>
      <c r="I22" s="20">
        <v>10</v>
      </c>
      <c r="J22" s="20"/>
      <c r="K22" s="20"/>
      <c r="L22" s="20"/>
      <c r="M22" s="20">
        <f t="shared" si="0"/>
        <v>17632</v>
      </c>
      <c r="N22" s="24">
        <f t="shared" si="1"/>
        <v>19542</v>
      </c>
      <c r="O22" s="25">
        <f t="shared" si="3"/>
        <v>484.88</v>
      </c>
      <c r="P22" s="26">
        <v>4000</v>
      </c>
      <c r="Q22" s="26">
        <v>150</v>
      </c>
      <c r="R22" s="24">
        <f t="shared" si="2"/>
        <v>18907.12</v>
      </c>
      <c r="S22" s="25">
        <f t="shared" si="4"/>
        <v>167.50399999999999</v>
      </c>
      <c r="T22" s="27">
        <f t="shared" si="5"/>
        <v>17.503999999999991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7656</v>
      </c>
      <c r="N23" s="24">
        <f t="shared" si="1"/>
        <v>7656</v>
      </c>
      <c r="O23" s="25">
        <f t="shared" si="3"/>
        <v>210.54</v>
      </c>
      <c r="P23" s="26"/>
      <c r="Q23" s="26">
        <v>70</v>
      </c>
      <c r="R23" s="24">
        <f t="shared" si="2"/>
        <v>7375.46</v>
      </c>
      <c r="S23" s="25">
        <f t="shared" si="4"/>
        <v>72.731999999999999</v>
      </c>
      <c r="T23" s="27">
        <f t="shared" si="5"/>
        <v>2.7319999999999993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17787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17787</v>
      </c>
      <c r="N24" s="24">
        <f t="shared" si="1"/>
        <v>17787</v>
      </c>
      <c r="O24" s="25">
        <f t="shared" si="3"/>
        <v>489.14249999999998</v>
      </c>
      <c r="P24" s="26">
        <v>445</v>
      </c>
      <c r="Q24" s="26">
        <v>118</v>
      </c>
      <c r="R24" s="24">
        <f t="shared" si="2"/>
        <v>17179.857499999998</v>
      </c>
      <c r="S24" s="25">
        <f t="shared" si="4"/>
        <v>168.97649999999999</v>
      </c>
      <c r="T24" s="27">
        <f t="shared" si="5"/>
        <v>50.976499999999987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6069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6069</v>
      </c>
      <c r="N25" s="24">
        <f t="shared" si="1"/>
        <v>6069</v>
      </c>
      <c r="O25" s="25">
        <f t="shared" si="3"/>
        <v>166.89750000000001</v>
      </c>
      <c r="P25" s="26"/>
      <c r="Q25" s="26">
        <v>83</v>
      </c>
      <c r="R25" s="24">
        <f t="shared" si="2"/>
        <v>5819.1025</v>
      </c>
      <c r="S25" s="25">
        <f t="shared" si="4"/>
        <v>57.655499999999996</v>
      </c>
      <c r="T25" s="27">
        <f t="shared" si="5"/>
        <v>-25.344500000000004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2471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2471</v>
      </c>
      <c r="N26" s="24">
        <f t="shared" si="1"/>
        <v>2471</v>
      </c>
      <c r="O26" s="25">
        <f t="shared" si="3"/>
        <v>67.952500000000001</v>
      </c>
      <c r="P26" s="26"/>
      <c r="Q26" s="26">
        <v>3</v>
      </c>
      <c r="R26" s="24">
        <f t="shared" si="2"/>
        <v>2400.0475000000001</v>
      </c>
      <c r="S26" s="25">
        <f t="shared" si="4"/>
        <v>23.474499999999999</v>
      </c>
      <c r="T26" s="27">
        <f t="shared" si="5"/>
        <v>20.474499999999999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7916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7916</v>
      </c>
      <c r="N27" s="40">
        <f t="shared" si="1"/>
        <v>11736</v>
      </c>
      <c r="O27" s="25">
        <f t="shared" si="3"/>
        <v>217.69</v>
      </c>
      <c r="P27" s="41"/>
      <c r="Q27" s="41">
        <v>100</v>
      </c>
      <c r="R27" s="24">
        <f t="shared" si="2"/>
        <v>11418.310000000001</v>
      </c>
      <c r="S27" s="42">
        <f t="shared" si="4"/>
        <v>75.201999999999998</v>
      </c>
      <c r="T27" s="43">
        <f t="shared" si="5"/>
        <v>-24.798000000000002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183455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30</v>
      </c>
      <c r="H28" s="45">
        <f t="shared" si="7"/>
        <v>430</v>
      </c>
      <c r="I28" s="45">
        <f t="shared" si="7"/>
        <v>61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191495</v>
      </c>
      <c r="N28" s="45">
        <f t="shared" si="7"/>
        <v>206258</v>
      </c>
      <c r="O28" s="46">
        <f t="shared" si="7"/>
        <v>5266.1125000000002</v>
      </c>
      <c r="P28" s="45">
        <f t="shared" si="7"/>
        <v>36275</v>
      </c>
      <c r="Q28" s="45">
        <f t="shared" si="7"/>
        <v>1713</v>
      </c>
      <c r="R28" s="45">
        <f t="shared" si="7"/>
        <v>199278.88749999998</v>
      </c>
      <c r="S28" s="45">
        <f t="shared" si="7"/>
        <v>1819.2025000000001</v>
      </c>
      <c r="T28" s="47">
        <f t="shared" si="7"/>
        <v>106.20249999999996</v>
      </c>
    </row>
    <row r="29" spans="1:20" ht="15.75" thickBot="1" x14ac:dyDescent="0.3">
      <c r="A29" s="98" t="s">
        <v>39</v>
      </c>
      <c r="B29" s="99"/>
      <c r="C29" s="100"/>
      <c r="D29" s="48">
        <f>D4+D5-D28</f>
        <v>530014</v>
      </c>
      <c r="E29" s="48">
        <f t="shared" ref="E29:L29" si="8">E4+E5-E28</f>
        <v>4780</v>
      </c>
      <c r="F29" s="48">
        <f t="shared" si="8"/>
        <v>11480</v>
      </c>
      <c r="G29" s="48">
        <f t="shared" si="8"/>
        <v>170</v>
      </c>
      <c r="H29" s="48">
        <f t="shared" si="8"/>
        <v>18605</v>
      </c>
      <c r="I29" s="48">
        <f t="shared" si="8"/>
        <v>1255</v>
      </c>
      <c r="J29" s="48">
        <f t="shared" si="8"/>
        <v>546</v>
      </c>
      <c r="K29" s="48">
        <f t="shared" si="8"/>
        <v>286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9.140625" customWidth="1"/>
    <col min="13" max="13" width="0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83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'24'!D29</f>
        <v>530014</v>
      </c>
      <c r="E4" s="2">
        <f>'24'!E29</f>
        <v>4780</v>
      </c>
      <c r="F4" s="2">
        <f>'24'!F29</f>
        <v>11480</v>
      </c>
      <c r="G4" s="2">
        <f>'24'!G29</f>
        <v>170</v>
      </c>
      <c r="H4" s="2">
        <f>'24'!H29</f>
        <v>18605</v>
      </c>
      <c r="I4" s="2">
        <f>'24'!I29</f>
        <v>1255</v>
      </c>
      <c r="J4" s="2">
        <f>'24'!J29</f>
        <v>546</v>
      </c>
      <c r="K4" s="2">
        <f>'24'!K29</f>
        <v>286</v>
      </c>
      <c r="L4" s="2">
        <f>'24'!L29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103376</v>
      </c>
      <c r="E5" s="4"/>
      <c r="F5" s="4"/>
      <c r="G5" s="4"/>
      <c r="H5" s="4"/>
      <c r="I5" s="1">
        <v>500</v>
      </c>
      <c r="J5" s="1"/>
      <c r="K5" s="1"/>
      <c r="L5" s="1">
        <v>50</v>
      </c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12546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12546</v>
      </c>
      <c r="N7" s="24">
        <f>D7+E7*20+F7*10+G7*9+H7*9+I7*191+J7*191+K7*182+L7*100</f>
        <v>12546</v>
      </c>
      <c r="O7" s="25">
        <f>M7*2.75%</f>
        <v>345.01499999999999</v>
      </c>
      <c r="P7" s="26"/>
      <c r="Q7" s="26">
        <v>100</v>
      </c>
      <c r="R7" s="24">
        <f>M7-(M7*2.75%)+I7*191+J7*191+K7*182+L7*100-Q7</f>
        <v>12100.985000000001</v>
      </c>
      <c r="S7" s="25">
        <f>M7*0.95%</f>
        <v>119.187</v>
      </c>
      <c r="T7" s="27">
        <f>S7-Q7</f>
        <v>19.186999999999998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6645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6645</v>
      </c>
      <c r="N8" s="24">
        <f t="shared" ref="N8:N27" si="1">D8+E8*20+F8*10+G8*9+H8*9+I8*191+J8*191+K8*182+L8*100</f>
        <v>6645</v>
      </c>
      <c r="O8" s="25">
        <f t="shared" ref="O8:O27" si="2">M8*2.75%</f>
        <v>182.73750000000001</v>
      </c>
      <c r="P8" s="26"/>
      <c r="Q8" s="26">
        <v>50</v>
      </c>
      <c r="R8" s="24">
        <f t="shared" ref="R8:R27" si="3">M8-(M8*2.75%)+I8*191+J8*191+K8*182+L8*100-Q8</f>
        <v>6412.2624999999998</v>
      </c>
      <c r="S8" s="25">
        <f t="shared" ref="S8:S27" si="4">M8*0.95%</f>
        <v>63.127499999999998</v>
      </c>
      <c r="T8" s="27">
        <f t="shared" ref="T8:T27" si="5">S8-Q8</f>
        <v>13.127499999999998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17208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17208</v>
      </c>
      <c r="N9" s="24">
        <f t="shared" si="1"/>
        <v>17208</v>
      </c>
      <c r="O9" s="25">
        <f t="shared" si="2"/>
        <v>473.22</v>
      </c>
      <c r="P9" s="26">
        <v>6500</v>
      </c>
      <c r="Q9" s="26">
        <v>126</v>
      </c>
      <c r="R9" s="24">
        <f t="shared" si="3"/>
        <v>16608.78</v>
      </c>
      <c r="S9" s="25">
        <f t="shared" si="4"/>
        <v>163.476</v>
      </c>
      <c r="T9" s="27">
        <f t="shared" si="5"/>
        <v>37.475999999999999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4785</v>
      </c>
      <c r="E10" s="30"/>
      <c r="F10" s="30"/>
      <c r="G10" s="30"/>
      <c r="H10" s="30">
        <v>50</v>
      </c>
      <c r="I10" s="20"/>
      <c r="J10" s="20"/>
      <c r="K10" s="20"/>
      <c r="L10" s="20"/>
      <c r="M10" s="20">
        <f t="shared" si="0"/>
        <v>5235</v>
      </c>
      <c r="N10" s="24">
        <f t="shared" si="1"/>
        <v>5235</v>
      </c>
      <c r="O10" s="25">
        <f t="shared" si="2"/>
        <v>143.96250000000001</v>
      </c>
      <c r="P10" s="26"/>
      <c r="Q10" s="26">
        <v>21</v>
      </c>
      <c r="R10" s="24">
        <f t="shared" si="3"/>
        <v>5070.0375000000004</v>
      </c>
      <c r="S10" s="25">
        <f t="shared" si="4"/>
        <v>49.732500000000002</v>
      </c>
      <c r="T10" s="27">
        <f t="shared" si="5"/>
        <v>28.732500000000002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4166</v>
      </c>
      <c r="E11" s="30">
        <v>50</v>
      </c>
      <c r="F11" s="30"/>
      <c r="G11" s="32"/>
      <c r="H11" s="30"/>
      <c r="I11" s="20">
        <v>3</v>
      </c>
      <c r="J11" s="20"/>
      <c r="K11" s="20"/>
      <c r="L11" s="20"/>
      <c r="M11" s="20">
        <f t="shared" si="0"/>
        <v>5166</v>
      </c>
      <c r="N11" s="24">
        <f t="shared" si="1"/>
        <v>5739</v>
      </c>
      <c r="O11" s="25">
        <f t="shared" si="2"/>
        <v>142.065</v>
      </c>
      <c r="P11" s="26"/>
      <c r="Q11" s="26">
        <v>36</v>
      </c>
      <c r="R11" s="24">
        <f t="shared" si="3"/>
        <v>5560.9350000000004</v>
      </c>
      <c r="S11" s="25">
        <f t="shared" si="4"/>
        <v>49.076999999999998</v>
      </c>
      <c r="T11" s="27">
        <f t="shared" si="5"/>
        <v>13.076999999999998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5088</v>
      </c>
      <c r="E12" s="30"/>
      <c r="F12" s="30"/>
      <c r="G12" s="30"/>
      <c r="H12" s="30"/>
      <c r="I12" s="20"/>
      <c r="J12" s="20"/>
      <c r="K12" s="20">
        <v>2</v>
      </c>
      <c r="L12" s="20"/>
      <c r="M12" s="20">
        <f t="shared" si="0"/>
        <v>5088</v>
      </c>
      <c r="N12" s="24">
        <f t="shared" si="1"/>
        <v>5452</v>
      </c>
      <c r="O12" s="25">
        <f t="shared" si="2"/>
        <v>139.91999999999999</v>
      </c>
      <c r="P12" s="26"/>
      <c r="Q12" s="26">
        <v>28</v>
      </c>
      <c r="R12" s="24">
        <f t="shared" si="3"/>
        <v>5284.08</v>
      </c>
      <c r="S12" s="25">
        <f t="shared" si="4"/>
        <v>48.335999999999999</v>
      </c>
      <c r="T12" s="27">
        <f t="shared" si="5"/>
        <v>20.335999999999999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5654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5654</v>
      </c>
      <c r="N13" s="24">
        <f t="shared" si="1"/>
        <v>5654</v>
      </c>
      <c r="O13" s="25">
        <f t="shared" si="2"/>
        <v>155.48500000000001</v>
      </c>
      <c r="P13" s="26"/>
      <c r="Q13" s="26"/>
      <c r="R13" s="24">
        <f t="shared" si="3"/>
        <v>5498.5150000000003</v>
      </c>
      <c r="S13" s="25">
        <f t="shared" si="4"/>
        <v>53.713000000000001</v>
      </c>
      <c r="T13" s="27">
        <f t="shared" si="5"/>
        <v>53.713000000000001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19191</v>
      </c>
      <c r="E14" s="30">
        <v>30</v>
      </c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20791</v>
      </c>
      <c r="N14" s="24">
        <f t="shared" si="1"/>
        <v>20791</v>
      </c>
      <c r="O14" s="25">
        <f t="shared" si="2"/>
        <v>571.75250000000005</v>
      </c>
      <c r="P14" s="26">
        <v>8000</v>
      </c>
      <c r="Q14" s="26">
        <v>121</v>
      </c>
      <c r="R14" s="24">
        <f t="shared" si="3"/>
        <v>20098.247500000001</v>
      </c>
      <c r="S14" s="25">
        <f t="shared" si="4"/>
        <v>197.5145</v>
      </c>
      <c r="T14" s="27">
        <f t="shared" si="5"/>
        <v>76.514499999999998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15053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15233</v>
      </c>
      <c r="N15" s="24">
        <f t="shared" si="1"/>
        <v>15233</v>
      </c>
      <c r="O15" s="25">
        <f t="shared" si="2"/>
        <v>418.90750000000003</v>
      </c>
      <c r="P15" s="26"/>
      <c r="Q15" s="26">
        <v>135</v>
      </c>
      <c r="R15" s="24">
        <f t="shared" si="3"/>
        <v>14679.092500000001</v>
      </c>
      <c r="S15" s="25">
        <f t="shared" si="4"/>
        <v>144.71350000000001</v>
      </c>
      <c r="T15" s="27">
        <f t="shared" si="5"/>
        <v>9.7135000000000105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11420</v>
      </c>
      <c r="E16" s="30"/>
      <c r="F16" s="30">
        <v>20</v>
      </c>
      <c r="G16" s="30"/>
      <c r="H16" s="30">
        <v>130</v>
      </c>
      <c r="I16" s="20"/>
      <c r="J16" s="20"/>
      <c r="K16" s="20">
        <v>2</v>
      </c>
      <c r="L16" s="20"/>
      <c r="M16" s="20">
        <f t="shared" si="0"/>
        <v>12790</v>
      </c>
      <c r="N16" s="24">
        <f t="shared" si="1"/>
        <v>13154</v>
      </c>
      <c r="O16" s="25">
        <f t="shared" si="2"/>
        <v>351.72500000000002</v>
      </c>
      <c r="P16" s="26">
        <v>8000</v>
      </c>
      <c r="Q16" s="26">
        <v>122</v>
      </c>
      <c r="R16" s="24">
        <f t="shared" si="3"/>
        <v>12680.275</v>
      </c>
      <c r="S16" s="25">
        <f t="shared" si="4"/>
        <v>121.505</v>
      </c>
      <c r="T16" s="27">
        <f t="shared" si="5"/>
        <v>-0.49500000000000455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8419</v>
      </c>
      <c r="E17" s="30"/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10319</v>
      </c>
      <c r="N17" s="24">
        <f t="shared" si="1"/>
        <v>10319</v>
      </c>
      <c r="O17" s="25">
        <f t="shared" si="2"/>
        <v>283.77249999999998</v>
      </c>
      <c r="P17" s="26"/>
      <c r="Q17" s="26">
        <v>65</v>
      </c>
      <c r="R17" s="24">
        <f t="shared" si="3"/>
        <v>9970.2275000000009</v>
      </c>
      <c r="S17" s="25">
        <f t="shared" si="4"/>
        <v>98.030500000000004</v>
      </c>
      <c r="T17" s="27">
        <f t="shared" si="5"/>
        <v>33.030500000000004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10512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10512</v>
      </c>
      <c r="N18" s="24">
        <f t="shared" si="1"/>
        <v>10512</v>
      </c>
      <c r="O18" s="25">
        <f t="shared" si="2"/>
        <v>289.08</v>
      </c>
      <c r="P18" s="26"/>
      <c r="Q18" s="26">
        <v>150</v>
      </c>
      <c r="R18" s="24">
        <f t="shared" si="3"/>
        <v>10072.92</v>
      </c>
      <c r="S18" s="25">
        <f t="shared" si="4"/>
        <v>99.864000000000004</v>
      </c>
      <c r="T18" s="27">
        <f t="shared" si="5"/>
        <v>-50.135999999999996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12021</v>
      </c>
      <c r="E19" s="30"/>
      <c r="F19" s="30">
        <v>20</v>
      </c>
      <c r="G19" s="30"/>
      <c r="H19" s="30">
        <v>40</v>
      </c>
      <c r="I19" s="20"/>
      <c r="J19" s="20"/>
      <c r="K19" s="20"/>
      <c r="L19" s="20"/>
      <c r="M19" s="20">
        <f t="shared" si="0"/>
        <v>12581</v>
      </c>
      <c r="N19" s="24">
        <f t="shared" si="1"/>
        <v>12581</v>
      </c>
      <c r="O19" s="25">
        <f t="shared" si="2"/>
        <v>345.97750000000002</v>
      </c>
      <c r="P19" s="26">
        <v>33660</v>
      </c>
      <c r="Q19" s="26">
        <v>100</v>
      </c>
      <c r="R19" s="24">
        <f t="shared" si="3"/>
        <v>12135.022499999999</v>
      </c>
      <c r="S19" s="25">
        <f t="shared" si="4"/>
        <v>119.51949999999999</v>
      </c>
      <c r="T19" s="27">
        <f t="shared" si="5"/>
        <v>19.519499999999994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7472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7922</v>
      </c>
      <c r="N20" s="24">
        <f t="shared" si="1"/>
        <v>7922</v>
      </c>
      <c r="O20" s="25">
        <f t="shared" si="2"/>
        <v>217.85499999999999</v>
      </c>
      <c r="P20" s="26"/>
      <c r="Q20" s="26">
        <v>120</v>
      </c>
      <c r="R20" s="24">
        <f t="shared" si="3"/>
        <v>7584.1450000000004</v>
      </c>
      <c r="S20" s="25">
        <f t="shared" si="4"/>
        <v>75.259</v>
      </c>
      <c r="T20" s="27">
        <f t="shared" si="5"/>
        <v>-44.741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5873</v>
      </c>
      <c r="N21" s="24">
        <f t="shared" si="1"/>
        <v>5873</v>
      </c>
      <c r="O21" s="25">
        <f t="shared" si="2"/>
        <v>161.50749999999999</v>
      </c>
      <c r="P21" s="26">
        <v>700</v>
      </c>
      <c r="Q21" s="26">
        <v>22</v>
      </c>
      <c r="R21" s="24">
        <f t="shared" si="3"/>
        <v>5689.4925000000003</v>
      </c>
      <c r="S21" s="25">
        <f t="shared" si="4"/>
        <v>55.793500000000002</v>
      </c>
      <c r="T21" s="27">
        <f t="shared" si="5"/>
        <v>33.793500000000002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12321</v>
      </c>
      <c r="E22" s="30"/>
      <c r="F22" s="30"/>
      <c r="G22" s="20"/>
      <c r="H22" s="30">
        <v>480</v>
      </c>
      <c r="I22" s="20"/>
      <c r="J22" s="20"/>
      <c r="K22" s="20">
        <v>15</v>
      </c>
      <c r="L22" s="20"/>
      <c r="M22" s="20">
        <f t="shared" si="0"/>
        <v>16641</v>
      </c>
      <c r="N22" s="24">
        <f t="shared" si="1"/>
        <v>19371</v>
      </c>
      <c r="O22" s="25">
        <f t="shared" si="2"/>
        <v>457.6275</v>
      </c>
      <c r="P22" s="26"/>
      <c r="Q22" s="26">
        <v>100</v>
      </c>
      <c r="R22" s="24">
        <f t="shared" si="3"/>
        <v>18813.372499999998</v>
      </c>
      <c r="S22" s="25">
        <f t="shared" si="4"/>
        <v>158.08949999999999</v>
      </c>
      <c r="T22" s="27">
        <f t="shared" si="5"/>
        <v>58.089499999999987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7344</v>
      </c>
      <c r="N23" s="24">
        <f t="shared" si="1"/>
        <v>7344</v>
      </c>
      <c r="O23" s="25">
        <f t="shared" si="2"/>
        <v>201.96</v>
      </c>
      <c r="P23" s="26"/>
      <c r="Q23" s="26">
        <v>70</v>
      </c>
      <c r="R23" s="24">
        <f t="shared" si="3"/>
        <v>7072.04</v>
      </c>
      <c r="S23" s="25">
        <f t="shared" si="4"/>
        <v>69.768000000000001</v>
      </c>
      <c r="T23" s="27">
        <f t="shared" si="5"/>
        <v>-0.23199999999999932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19785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19785</v>
      </c>
      <c r="N24" s="24">
        <f t="shared" si="1"/>
        <v>19785</v>
      </c>
      <c r="O24" s="25">
        <f t="shared" si="2"/>
        <v>544.08749999999998</v>
      </c>
      <c r="P24" s="26">
        <v>-2000</v>
      </c>
      <c r="Q24" s="26">
        <v>113</v>
      </c>
      <c r="R24" s="24">
        <f t="shared" si="3"/>
        <v>19127.912499999999</v>
      </c>
      <c r="S24" s="25">
        <f t="shared" si="4"/>
        <v>187.95749999999998</v>
      </c>
      <c r="T24" s="27">
        <f t="shared" si="5"/>
        <v>74.957499999999982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8433</v>
      </c>
      <c r="E25" s="30"/>
      <c r="F25" s="30"/>
      <c r="G25" s="30"/>
      <c r="H25" s="30"/>
      <c r="I25" s="20">
        <v>3</v>
      </c>
      <c r="J25" s="20"/>
      <c r="K25" s="20">
        <v>2</v>
      </c>
      <c r="L25" s="20"/>
      <c r="M25" s="20">
        <f t="shared" si="0"/>
        <v>8433</v>
      </c>
      <c r="N25" s="24">
        <f t="shared" si="1"/>
        <v>9370</v>
      </c>
      <c r="O25" s="25">
        <f t="shared" si="2"/>
        <v>231.9075</v>
      </c>
      <c r="P25" s="26">
        <v>27200</v>
      </c>
      <c r="Q25" s="26">
        <v>89</v>
      </c>
      <c r="R25" s="24">
        <f t="shared" si="3"/>
        <v>9049.0925000000007</v>
      </c>
      <c r="S25" s="25">
        <f t="shared" si="4"/>
        <v>80.113500000000002</v>
      </c>
      <c r="T25" s="27">
        <f t="shared" si="5"/>
        <v>-8.8864999999999981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3652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3652</v>
      </c>
      <c r="N26" s="24">
        <f t="shared" si="1"/>
        <v>3652</v>
      </c>
      <c r="O26" s="25">
        <f t="shared" si="2"/>
        <v>100.43</v>
      </c>
      <c r="P26" s="26"/>
      <c r="Q26" s="26">
        <v>1</v>
      </c>
      <c r="R26" s="24">
        <f t="shared" si="3"/>
        <v>3550.57</v>
      </c>
      <c r="S26" s="25">
        <f t="shared" si="4"/>
        <v>34.694000000000003</v>
      </c>
      <c r="T26" s="27">
        <f t="shared" si="5"/>
        <v>33.694000000000003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5686</v>
      </c>
      <c r="N27" s="40">
        <f t="shared" si="1"/>
        <v>5686</v>
      </c>
      <c r="O27" s="25">
        <f t="shared" si="2"/>
        <v>156.36500000000001</v>
      </c>
      <c r="P27" s="41">
        <v>20000</v>
      </c>
      <c r="Q27" s="41">
        <v>100</v>
      </c>
      <c r="R27" s="24">
        <f t="shared" si="3"/>
        <v>5429.6350000000002</v>
      </c>
      <c r="S27" s="42">
        <f t="shared" si="4"/>
        <v>54.016999999999996</v>
      </c>
      <c r="T27" s="43">
        <f t="shared" si="5"/>
        <v>-45.983000000000004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203274</v>
      </c>
      <c r="E28" s="45">
        <f t="shared" si="6"/>
        <v>80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870</v>
      </c>
      <c r="I28" s="45">
        <f t="shared" si="7"/>
        <v>6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215104</v>
      </c>
      <c r="N28" s="45">
        <f t="shared" si="7"/>
        <v>220072</v>
      </c>
      <c r="O28" s="46">
        <f t="shared" si="7"/>
        <v>5915.36</v>
      </c>
      <c r="P28" s="45">
        <f t="shared" si="7"/>
        <v>102060</v>
      </c>
      <c r="Q28" s="45">
        <f t="shared" si="7"/>
        <v>1669</v>
      </c>
      <c r="R28" s="45">
        <f t="shared" si="7"/>
        <v>212487.64</v>
      </c>
      <c r="S28" s="45">
        <f t="shared" si="7"/>
        <v>2043.4879999999998</v>
      </c>
      <c r="T28" s="47">
        <f t="shared" si="7"/>
        <v>374.488</v>
      </c>
    </row>
    <row r="29" spans="1:20" ht="15.75" thickBot="1" x14ac:dyDescent="0.3">
      <c r="A29" s="98" t="s">
        <v>39</v>
      </c>
      <c r="B29" s="99"/>
      <c r="C29" s="100"/>
      <c r="D29" s="48">
        <f>D4+D5-D28</f>
        <v>430116</v>
      </c>
      <c r="E29" s="48">
        <f t="shared" ref="E29:L29" si="8">E4+E5-E28</f>
        <v>4700</v>
      </c>
      <c r="F29" s="48">
        <f t="shared" si="8"/>
        <v>11240</v>
      </c>
      <c r="G29" s="48">
        <f t="shared" si="8"/>
        <v>170</v>
      </c>
      <c r="H29" s="48">
        <f t="shared" si="8"/>
        <v>17735</v>
      </c>
      <c r="I29" s="48">
        <f t="shared" si="8"/>
        <v>1749</v>
      </c>
      <c r="J29" s="48">
        <f t="shared" si="8"/>
        <v>546</v>
      </c>
      <c r="K29" s="48">
        <f t="shared" si="8"/>
        <v>265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0" activePane="bottomLeft" state="frozen"/>
      <selection pane="bottomLeft" activeCell="O33" sqref="O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40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'25'!D29</f>
        <v>430116</v>
      </c>
      <c r="E4" s="2">
        <f>'25'!E29</f>
        <v>4700</v>
      </c>
      <c r="F4" s="2">
        <f>'25'!F29</f>
        <v>11240</v>
      </c>
      <c r="G4" s="2">
        <f>'25'!G29</f>
        <v>170</v>
      </c>
      <c r="H4" s="2">
        <f>'25'!H29</f>
        <v>17735</v>
      </c>
      <c r="I4" s="2">
        <f>'25'!I29</f>
        <v>1749</v>
      </c>
      <c r="J4" s="2">
        <f>'25'!J29</f>
        <v>546</v>
      </c>
      <c r="K4" s="2">
        <f>'25'!K29</f>
        <v>265</v>
      </c>
      <c r="L4" s="2">
        <f>'25'!L29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8000</v>
      </c>
      <c r="D7" s="21">
        <v>8000</v>
      </c>
      <c r="E7" s="22">
        <v>40</v>
      </c>
      <c r="F7" s="22">
        <v>150</v>
      </c>
      <c r="G7" s="22"/>
      <c r="H7" s="22">
        <v>150</v>
      </c>
      <c r="I7" s="23">
        <v>10</v>
      </c>
      <c r="J7" s="23"/>
      <c r="K7" s="23">
        <v>10</v>
      </c>
      <c r="L7" s="23"/>
      <c r="M7" s="20">
        <f>D7+E7*20+F7*10+G7*9+H7*9</f>
        <v>11650</v>
      </c>
      <c r="N7" s="24">
        <f>D7+E7*20+F7*10+G7*9+H7*9+I7*191+J7*191+K7*182+L7*100</f>
        <v>15380</v>
      </c>
      <c r="O7" s="25">
        <f>M7*2.75%</f>
        <v>320.375</v>
      </c>
      <c r="P7" s="26"/>
      <c r="Q7" s="26">
        <v>89</v>
      </c>
      <c r="R7" s="24">
        <f>M7-(M7*2.75%)+I7*191+J7*191+K7*182+L7*100-Q7</f>
        <v>14970.625</v>
      </c>
      <c r="S7" s="25">
        <f>M7*0.95%</f>
        <v>110.675</v>
      </c>
      <c r="T7" s="27">
        <f>S7-Q7</f>
        <v>21.674999999999997</v>
      </c>
    </row>
    <row r="8" spans="1:20" ht="15.75" x14ac:dyDescent="0.25">
      <c r="A8" s="28">
        <v>2</v>
      </c>
      <c r="B8" s="20">
        <v>1908446135</v>
      </c>
      <c r="C8" s="23">
        <v>6266</v>
      </c>
      <c r="D8" s="29">
        <v>6266</v>
      </c>
      <c r="E8" s="30"/>
      <c r="F8" s="30">
        <v>60</v>
      </c>
      <c r="G8" s="30"/>
      <c r="H8" s="30"/>
      <c r="I8" s="20"/>
      <c r="J8" s="20"/>
      <c r="K8" s="20"/>
      <c r="L8" s="20"/>
      <c r="M8" s="20">
        <f t="shared" ref="M8:M27" si="0">D8+E8*20+F8*10+G8*9+H8*9</f>
        <v>6866</v>
      </c>
      <c r="N8" s="24">
        <f t="shared" ref="N8:N27" si="1">D8+E8*20+F8*10+G8*9+H8*9+I8*191+J8*191+K8*182+L8*100</f>
        <v>6866</v>
      </c>
      <c r="O8" s="25">
        <f t="shared" ref="O8:O27" si="2">M8*2.75%</f>
        <v>188.815</v>
      </c>
      <c r="P8" s="26"/>
      <c r="Q8" s="26">
        <v>87</v>
      </c>
      <c r="R8" s="24">
        <f t="shared" ref="R8:R27" si="3">M8-(M8*2.75%)+I8*191+J8*191+K8*182+L8*100-Q8</f>
        <v>6590.1850000000004</v>
      </c>
      <c r="S8" s="25">
        <f t="shared" ref="S8:S27" si="4">M8*0.95%</f>
        <v>65.227000000000004</v>
      </c>
      <c r="T8" s="27">
        <f t="shared" ref="T8:T27" si="5">S8-Q8</f>
        <v>-21.772999999999996</v>
      </c>
    </row>
    <row r="9" spans="1:20" ht="15.75" x14ac:dyDescent="0.25">
      <c r="A9" s="28">
        <v>3</v>
      </c>
      <c r="B9" s="20">
        <v>1908446136</v>
      </c>
      <c r="C9" s="20">
        <v>17519</v>
      </c>
      <c r="D9" s="29">
        <v>17519</v>
      </c>
      <c r="E9" s="30">
        <v>20</v>
      </c>
      <c r="F9" s="30">
        <v>50</v>
      </c>
      <c r="G9" s="30"/>
      <c r="H9" s="30">
        <v>130</v>
      </c>
      <c r="I9" s="20">
        <v>1</v>
      </c>
      <c r="J9" s="20"/>
      <c r="K9" s="20"/>
      <c r="L9" s="20"/>
      <c r="M9" s="20">
        <f t="shared" si="0"/>
        <v>19589</v>
      </c>
      <c r="N9" s="24">
        <f t="shared" si="1"/>
        <v>19780</v>
      </c>
      <c r="O9" s="25">
        <f t="shared" si="2"/>
        <v>538.69749999999999</v>
      </c>
      <c r="P9" s="26">
        <v>-5700</v>
      </c>
      <c r="Q9" s="26">
        <v>131</v>
      </c>
      <c r="R9" s="24">
        <f t="shared" si="3"/>
        <v>19110.302500000002</v>
      </c>
      <c r="S9" s="25">
        <f t="shared" si="4"/>
        <v>186.09549999999999</v>
      </c>
      <c r="T9" s="27">
        <f t="shared" si="5"/>
        <v>55.095499999999987</v>
      </c>
    </row>
    <row r="10" spans="1:20" ht="15.75" x14ac:dyDescent="0.25">
      <c r="A10" s="28">
        <v>4</v>
      </c>
      <c r="B10" s="20">
        <v>1908446137</v>
      </c>
      <c r="C10" s="20">
        <v>5248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>
        <v>26</v>
      </c>
      <c r="R10" s="24">
        <f t="shared" si="3"/>
        <v>5650.68</v>
      </c>
      <c r="S10" s="25">
        <f t="shared" si="4"/>
        <v>49.856000000000002</v>
      </c>
      <c r="T10" s="27">
        <f t="shared" si="5"/>
        <v>23.856000000000002</v>
      </c>
    </row>
    <row r="11" spans="1:20" ht="15.75" x14ac:dyDescent="0.25">
      <c r="A11" s="28">
        <v>5</v>
      </c>
      <c r="B11" s="20">
        <v>1908446138</v>
      </c>
      <c r="C11" s="31">
        <v>5349</v>
      </c>
      <c r="D11" s="29">
        <v>5349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5349</v>
      </c>
      <c r="N11" s="24">
        <f t="shared" si="1"/>
        <v>6113</v>
      </c>
      <c r="O11" s="25">
        <f t="shared" si="2"/>
        <v>147.0975</v>
      </c>
      <c r="P11" s="26">
        <v>-341</v>
      </c>
      <c r="Q11" s="26">
        <v>45</v>
      </c>
      <c r="R11" s="24">
        <f t="shared" si="3"/>
        <v>5920.9025000000001</v>
      </c>
      <c r="S11" s="25">
        <f t="shared" si="4"/>
        <v>50.8155</v>
      </c>
      <c r="T11" s="27">
        <f t="shared" si="5"/>
        <v>5.8155000000000001</v>
      </c>
    </row>
    <row r="12" spans="1:20" ht="15.75" x14ac:dyDescent="0.25">
      <c r="A12" s="28">
        <v>6</v>
      </c>
      <c r="B12" s="20">
        <v>1908446139</v>
      </c>
      <c r="C12" s="20">
        <v>5003</v>
      </c>
      <c r="D12" s="29">
        <v>5003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5003</v>
      </c>
      <c r="N12" s="24">
        <f t="shared" si="1"/>
        <v>7778</v>
      </c>
      <c r="O12" s="25">
        <f t="shared" si="2"/>
        <v>137.58250000000001</v>
      </c>
      <c r="P12" s="26"/>
      <c r="Q12" s="26">
        <v>40</v>
      </c>
      <c r="R12" s="24">
        <f t="shared" si="3"/>
        <v>7600.4174999999996</v>
      </c>
      <c r="S12" s="25">
        <f t="shared" si="4"/>
        <v>47.528500000000001</v>
      </c>
      <c r="T12" s="27">
        <f t="shared" si="5"/>
        <v>7.5285000000000011</v>
      </c>
    </row>
    <row r="13" spans="1:20" ht="15.75" x14ac:dyDescent="0.25">
      <c r="A13" s="28">
        <v>7</v>
      </c>
      <c r="B13" s="20">
        <v>1908446140</v>
      </c>
      <c r="C13" s="20">
        <v>5193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>
        <v>4000</v>
      </c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>
        <v>14267</v>
      </c>
      <c r="D14" s="29">
        <v>16323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16323</v>
      </c>
      <c r="N14" s="24">
        <f t="shared" si="1"/>
        <v>16323</v>
      </c>
      <c r="O14" s="25">
        <f t="shared" si="2"/>
        <v>448.88249999999999</v>
      </c>
      <c r="P14" s="26">
        <v>-2000</v>
      </c>
      <c r="Q14" s="26">
        <v>164</v>
      </c>
      <c r="R14" s="24">
        <f t="shared" si="3"/>
        <v>15710.1175</v>
      </c>
      <c r="S14" s="25">
        <f t="shared" si="4"/>
        <v>155.0685</v>
      </c>
      <c r="T14" s="27">
        <f t="shared" si="5"/>
        <v>-8.9314999999999998</v>
      </c>
    </row>
    <row r="15" spans="1:20" ht="15.75" x14ac:dyDescent="0.25">
      <c r="A15" s="28">
        <v>9</v>
      </c>
      <c r="B15" s="20">
        <v>1908446142</v>
      </c>
      <c r="C15" s="33">
        <v>17805</v>
      </c>
      <c r="D15" s="29">
        <v>17805</v>
      </c>
      <c r="E15" s="30">
        <v>20</v>
      </c>
      <c r="F15" s="30">
        <v>50</v>
      </c>
      <c r="G15" s="30"/>
      <c r="H15" s="30">
        <v>20</v>
      </c>
      <c r="I15" s="20">
        <v>5</v>
      </c>
      <c r="J15" s="20"/>
      <c r="K15" s="20"/>
      <c r="L15" s="20"/>
      <c r="M15" s="20">
        <f t="shared" si="0"/>
        <v>18885</v>
      </c>
      <c r="N15" s="24">
        <f t="shared" si="1"/>
        <v>19840</v>
      </c>
      <c r="O15" s="25">
        <f t="shared" si="2"/>
        <v>519.33749999999998</v>
      </c>
      <c r="P15" s="26"/>
      <c r="Q15" s="26">
        <v>121</v>
      </c>
      <c r="R15" s="24">
        <f t="shared" si="3"/>
        <v>19199.662499999999</v>
      </c>
      <c r="S15" s="25">
        <f t="shared" si="4"/>
        <v>179.4075</v>
      </c>
      <c r="T15" s="27">
        <f t="shared" si="5"/>
        <v>58.407499999999999</v>
      </c>
    </row>
    <row r="16" spans="1:20" ht="15.75" x14ac:dyDescent="0.25">
      <c r="A16" s="28">
        <v>10</v>
      </c>
      <c r="B16" s="20">
        <v>1908446143</v>
      </c>
      <c r="C16" s="20">
        <v>12377</v>
      </c>
      <c r="D16" s="29">
        <v>12377</v>
      </c>
      <c r="E16" s="30"/>
      <c r="F16" s="30"/>
      <c r="G16" s="30"/>
      <c r="H16" s="30">
        <v>50</v>
      </c>
      <c r="I16" s="20"/>
      <c r="J16" s="20"/>
      <c r="K16" s="20"/>
      <c r="L16" s="20"/>
      <c r="M16" s="20">
        <f t="shared" si="0"/>
        <v>12827</v>
      </c>
      <c r="N16" s="24">
        <f t="shared" si="1"/>
        <v>12827</v>
      </c>
      <c r="O16" s="25">
        <f t="shared" si="2"/>
        <v>352.74250000000001</v>
      </c>
      <c r="P16" s="26">
        <v>8800</v>
      </c>
      <c r="Q16" s="26">
        <v>124</v>
      </c>
      <c r="R16" s="24">
        <f t="shared" si="3"/>
        <v>12350.2575</v>
      </c>
      <c r="S16" s="25">
        <f t="shared" si="4"/>
        <v>121.8565</v>
      </c>
      <c r="T16" s="27">
        <f t="shared" si="5"/>
        <v>-2.1435000000000031</v>
      </c>
    </row>
    <row r="17" spans="1:20" ht="15.75" x14ac:dyDescent="0.25">
      <c r="A17" s="28">
        <v>11</v>
      </c>
      <c r="B17" s="20">
        <v>1908446144</v>
      </c>
      <c r="C17" s="33">
        <v>13003</v>
      </c>
      <c r="D17" s="29">
        <v>13003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14903</v>
      </c>
      <c r="N17" s="24">
        <f t="shared" si="1"/>
        <v>15858</v>
      </c>
      <c r="O17" s="25">
        <f t="shared" si="2"/>
        <v>409.83249999999998</v>
      </c>
      <c r="P17" s="26"/>
      <c r="Q17" s="26">
        <v>100</v>
      </c>
      <c r="R17" s="24">
        <f t="shared" si="3"/>
        <v>15348.1675</v>
      </c>
      <c r="S17" s="25">
        <f t="shared" si="4"/>
        <v>141.57849999999999</v>
      </c>
      <c r="T17" s="27">
        <f t="shared" si="5"/>
        <v>41.578499999999991</v>
      </c>
    </row>
    <row r="18" spans="1:20" ht="15.75" x14ac:dyDescent="0.25">
      <c r="A18" s="28">
        <v>12</v>
      </c>
      <c r="B18" s="20">
        <v>1908446145</v>
      </c>
      <c r="C18" s="31">
        <v>13000</v>
      </c>
      <c r="D18" s="29">
        <v>13000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13000</v>
      </c>
      <c r="N18" s="24">
        <f t="shared" si="1"/>
        <v>13000</v>
      </c>
      <c r="O18" s="25">
        <f t="shared" si="2"/>
        <v>357.5</v>
      </c>
      <c r="P18" s="26"/>
      <c r="Q18" s="26">
        <v>100</v>
      </c>
      <c r="R18" s="24">
        <f t="shared" si="3"/>
        <v>12542.5</v>
      </c>
      <c r="S18" s="25">
        <f t="shared" si="4"/>
        <v>123.5</v>
      </c>
      <c r="T18" s="27">
        <f t="shared" si="5"/>
        <v>23.5</v>
      </c>
    </row>
    <row r="19" spans="1:20" ht="15.75" x14ac:dyDescent="0.25">
      <c r="A19" s="28">
        <v>13</v>
      </c>
      <c r="B19" s="20">
        <v>1908446146</v>
      </c>
      <c r="C19" s="20">
        <v>16094</v>
      </c>
      <c r="D19" s="29">
        <v>16094</v>
      </c>
      <c r="E19" s="30"/>
      <c r="F19" s="30">
        <v>20</v>
      </c>
      <c r="G19" s="30"/>
      <c r="H19" s="30">
        <v>60</v>
      </c>
      <c r="I19" s="20"/>
      <c r="J19" s="20"/>
      <c r="K19" s="20"/>
      <c r="L19" s="20"/>
      <c r="M19" s="20">
        <f t="shared" si="0"/>
        <v>16834</v>
      </c>
      <c r="N19" s="24">
        <f t="shared" si="1"/>
        <v>16834</v>
      </c>
      <c r="O19" s="25">
        <f t="shared" si="2"/>
        <v>462.935</v>
      </c>
      <c r="P19" s="26"/>
      <c r="Q19" s="26">
        <v>100</v>
      </c>
      <c r="R19" s="24">
        <f t="shared" si="3"/>
        <v>16271.065000000001</v>
      </c>
      <c r="S19" s="25">
        <f t="shared" si="4"/>
        <v>159.923</v>
      </c>
      <c r="T19" s="27">
        <f t="shared" si="5"/>
        <v>59.923000000000002</v>
      </c>
    </row>
    <row r="20" spans="1:20" ht="15.75" x14ac:dyDescent="0.25">
      <c r="A20" s="28">
        <v>14</v>
      </c>
      <c r="B20" s="20">
        <v>1908446147</v>
      </c>
      <c r="C20" s="20">
        <v>8775</v>
      </c>
      <c r="D20" s="29">
        <v>9803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9803</v>
      </c>
      <c r="N20" s="24">
        <f t="shared" si="1"/>
        <v>9803</v>
      </c>
      <c r="O20" s="25">
        <f t="shared" si="2"/>
        <v>269.58249999999998</v>
      </c>
      <c r="P20" s="26"/>
      <c r="Q20" s="26">
        <v>120</v>
      </c>
      <c r="R20" s="24">
        <f t="shared" si="3"/>
        <v>9413.4174999999996</v>
      </c>
      <c r="S20" s="25">
        <f t="shared" si="4"/>
        <v>93.128500000000003</v>
      </c>
      <c r="T20" s="27">
        <f t="shared" si="5"/>
        <v>-26.871499999999997</v>
      </c>
    </row>
    <row r="21" spans="1:20" ht="15.75" x14ac:dyDescent="0.25">
      <c r="A21" s="28">
        <v>15</v>
      </c>
      <c r="B21" s="20">
        <v>1908446148</v>
      </c>
      <c r="C21" s="20">
        <v>6741</v>
      </c>
      <c r="D21" s="29">
        <v>6741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6741</v>
      </c>
      <c r="N21" s="24">
        <f t="shared" si="1"/>
        <v>6741</v>
      </c>
      <c r="O21" s="25">
        <f t="shared" si="2"/>
        <v>185.3775</v>
      </c>
      <c r="P21" s="26">
        <v>-300</v>
      </c>
      <c r="Q21" s="26">
        <v>20</v>
      </c>
      <c r="R21" s="24">
        <f t="shared" si="3"/>
        <v>6535.6225000000004</v>
      </c>
      <c r="S21" s="25">
        <f t="shared" si="4"/>
        <v>64.039500000000004</v>
      </c>
      <c r="T21" s="27">
        <f t="shared" si="5"/>
        <v>44.039500000000004</v>
      </c>
    </row>
    <row r="22" spans="1:20" ht="15.75" x14ac:dyDescent="0.25">
      <c r="A22" s="28">
        <v>16</v>
      </c>
      <c r="B22" s="20">
        <v>1908446149</v>
      </c>
      <c r="C22" s="34">
        <v>17841</v>
      </c>
      <c r="D22" s="29">
        <v>17841</v>
      </c>
      <c r="E22" s="30"/>
      <c r="F22" s="30"/>
      <c r="G22" s="20"/>
      <c r="H22" s="30"/>
      <c r="I22" s="20">
        <v>30</v>
      </c>
      <c r="J22" s="20"/>
      <c r="K22" s="20"/>
      <c r="L22" s="20"/>
      <c r="M22" s="20">
        <f t="shared" si="0"/>
        <v>17841</v>
      </c>
      <c r="N22" s="24">
        <f t="shared" si="1"/>
        <v>23571</v>
      </c>
      <c r="O22" s="25">
        <f t="shared" si="2"/>
        <v>490.6275</v>
      </c>
      <c r="P22" s="26"/>
      <c r="Q22" s="26">
        <v>570</v>
      </c>
      <c r="R22" s="24">
        <f t="shared" si="3"/>
        <v>22510.372500000001</v>
      </c>
      <c r="S22" s="25">
        <f t="shared" si="4"/>
        <v>169.48949999999999</v>
      </c>
      <c r="T22" s="27">
        <f t="shared" si="5"/>
        <v>-400.51049999999998</v>
      </c>
    </row>
    <row r="23" spans="1:20" ht="15.75" x14ac:dyDescent="0.25">
      <c r="A23" s="28">
        <v>17</v>
      </c>
      <c r="B23" s="20">
        <v>1908446150</v>
      </c>
      <c r="C23" s="20">
        <v>7072</v>
      </c>
      <c r="D23" s="35">
        <v>7072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7072</v>
      </c>
      <c r="N23" s="24">
        <f t="shared" si="1"/>
        <v>7072</v>
      </c>
      <c r="O23" s="25">
        <f t="shared" si="2"/>
        <v>194.48</v>
      </c>
      <c r="P23" s="26"/>
      <c r="Q23" s="26">
        <v>70</v>
      </c>
      <c r="R23" s="24">
        <f t="shared" si="3"/>
        <v>6807.52</v>
      </c>
      <c r="S23" s="25">
        <f t="shared" si="4"/>
        <v>67.183999999999997</v>
      </c>
      <c r="T23" s="27">
        <f t="shared" si="5"/>
        <v>-2.8160000000000025</v>
      </c>
    </row>
    <row r="24" spans="1:20" ht="15.75" x14ac:dyDescent="0.25">
      <c r="A24" s="28">
        <v>18</v>
      </c>
      <c r="B24" s="20">
        <v>1908446151</v>
      </c>
      <c r="C24" s="20">
        <v>21332</v>
      </c>
      <c r="D24" s="29">
        <v>21332</v>
      </c>
      <c r="E24" s="30">
        <v>10</v>
      </c>
      <c r="F24" s="30"/>
      <c r="G24" s="30"/>
      <c r="H24" s="30">
        <v>100</v>
      </c>
      <c r="I24" s="20">
        <v>30</v>
      </c>
      <c r="J24" s="20"/>
      <c r="K24" s="20"/>
      <c r="L24" s="20"/>
      <c r="M24" s="20">
        <f t="shared" si="0"/>
        <v>22432</v>
      </c>
      <c r="N24" s="24">
        <f t="shared" si="1"/>
        <v>28162</v>
      </c>
      <c r="O24" s="25">
        <f t="shared" si="2"/>
        <v>616.88</v>
      </c>
      <c r="P24" s="26">
        <v>6000</v>
      </c>
      <c r="Q24" s="26">
        <v>145</v>
      </c>
      <c r="R24" s="24">
        <f t="shared" si="3"/>
        <v>27400.12</v>
      </c>
      <c r="S24" s="25">
        <f t="shared" si="4"/>
        <v>213.10399999999998</v>
      </c>
      <c r="T24" s="27">
        <f t="shared" si="5"/>
        <v>68.103999999999985</v>
      </c>
    </row>
    <row r="25" spans="1:20" ht="15.75" x14ac:dyDescent="0.25">
      <c r="A25" s="28">
        <v>19</v>
      </c>
      <c r="B25" s="20">
        <v>1908446152</v>
      </c>
      <c r="C25" s="20">
        <v>8021</v>
      </c>
      <c r="D25" s="29">
        <v>8021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8021</v>
      </c>
      <c r="N25" s="24">
        <f t="shared" si="1"/>
        <v>8021</v>
      </c>
      <c r="O25" s="25">
        <f t="shared" si="2"/>
        <v>220.57750000000001</v>
      </c>
      <c r="P25" s="26"/>
      <c r="Q25" s="26">
        <v>81</v>
      </c>
      <c r="R25" s="24">
        <f t="shared" si="3"/>
        <v>7719.4224999999997</v>
      </c>
      <c r="S25" s="25">
        <f t="shared" si="4"/>
        <v>76.1995</v>
      </c>
      <c r="T25" s="27">
        <f t="shared" si="5"/>
        <v>-4.8004999999999995</v>
      </c>
    </row>
    <row r="26" spans="1:20" ht="15.75" x14ac:dyDescent="0.25">
      <c r="A26" s="28">
        <v>70</v>
      </c>
      <c r="B26" s="20">
        <v>1908446153</v>
      </c>
      <c r="C26" s="36">
        <v>12236</v>
      </c>
      <c r="D26" s="29">
        <v>12236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12236</v>
      </c>
      <c r="N26" s="24">
        <f t="shared" si="1"/>
        <v>13191</v>
      </c>
      <c r="O26" s="25">
        <f t="shared" si="2"/>
        <v>336.49</v>
      </c>
      <c r="P26" s="26">
        <v>-1000</v>
      </c>
      <c r="Q26" s="26">
        <v>84</v>
      </c>
      <c r="R26" s="24">
        <f t="shared" si="3"/>
        <v>12770.51</v>
      </c>
      <c r="S26" s="25">
        <f t="shared" si="4"/>
        <v>116.24199999999999</v>
      </c>
      <c r="T26" s="27">
        <f t="shared" si="5"/>
        <v>32.24199999999999</v>
      </c>
    </row>
    <row r="27" spans="1:20" ht="19.5" thickBot="1" x14ac:dyDescent="0.35">
      <c r="A27" s="28">
        <v>21</v>
      </c>
      <c r="B27" s="20">
        <v>1908446154</v>
      </c>
      <c r="C27" s="20">
        <v>9769</v>
      </c>
      <c r="D27" s="37">
        <v>9769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9769</v>
      </c>
      <c r="N27" s="40">
        <f t="shared" si="1"/>
        <v>13589</v>
      </c>
      <c r="O27" s="25">
        <f t="shared" si="2"/>
        <v>268.64749999999998</v>
      </c>
      <c r="P27" s="41"/>
      <c r="Q27" s="41">
        <v>100</v>
      </c>
      <c r="R27" s="24">
        <f t="shared" si="3"/>
        <v>13220.352500000001</v>
      </c>
      <c r="S27" s="42">
        <f t="shared" si="4"/>
        <v>92.805499999999995</v>
      </c>
      <c r="T27" s="43">
        <f t="shared" si="5"/>
        <v>-7.194500000000005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233995</v>
      </c>
      <c r="E28" s="45">
        <f t="shared" si="6"/>
        <v>90</v>
      </c>
      <c r="F28" s="45">
        <f t="shared" ref="F28:T28" si="7">SUM(F7:F27)</f>
        <v>430</v>
      </c>
      <c r="G28" s="45">
        <f t="shared" si="7"/>
        <v>0</v>
      </c>
      <c r="H28" s="45">
        <f t="shared" si="7"/>
        <v>610</v>
      </c>
      <c r="I28" s="45">
        <f t="shared" si="7"/>
        <v>118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245585</v>
      </c>
      <c r="N28" s="45">
        <f t="shared" si="7"/>
        <v>271763</v>
      </c>
      <c r="O28" s="46">
        <f t="shared" si="7"/>
        <v>6753.5874999999987</v>
      </c>
      <c r="P28" s="45">
        <f t="shared" si="7"/>
        <v>9459</v>
      </c>
      <c r="Q28" s="45">
        <f t="shared" si="7"/>
        <v>2317</v>
      </c>
      <c r="R28" s="45">
        <f t="shared" si="7"/>
        <v>262692.41249999998</v>
      </c>
      <c r="S28" s="45">
        <f t="shared" si="7"/>
        <v>2333.0575000000003</v>
      </c>
      <c r="T28" s="47">
        <f t="shared" si="7"/>
        <v>16.057500000000005</v>
      </c>
    </row>
    <row r="29" spans="1:20" ht="15.75" thickBot="1" x14ac:dyDescent="0.3">
      <c r="A29" s="98" t="s">
        <v>39</v>
      </c>
      <c r="B29" s="99"/>
      <c r="C29" s="100"/>
      <c r="D29" s="48">
        <f>D4+D5-D28</f>
        <v>507809</v>
      </c>
      <c r="E29" s="48">
        <f t="shared" ref="E29:L29" si="8">E4+E5-E28</f>
        <v>4610</v>
      </c>
      <c r="F29" s="48">
        <f t="shared" si="8"/>
        <v>10810</v>
      </c>
      <c r="G29" s="48">
        <f t="shared" si="8"/>
        <v>170</v>
      </c>
      <c r="H29" s="48">
        <f t="shared" si="8"/>
        <v>17125</v>
      </c>
      <c r="I29" s="48">
        <f t="shared" si="8"/>
        <v>1631</v>
      </c>
      <c r="J29" s="48">
        <f t="shared" si="8"/>
        <v>546</v>
      </c>
      <c r="K29" s="48">
        <f t="shared" si="8"/>
        <v>245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85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'26'!D29</f>
        <v>507809</v>
      </c>
      <c r="E4" s="2">
        <f>'26'!E29</f>
        <v>4610</v>
      </c>
      <c r="F4" s="2">
        <f>'26'!F29</f>
        <v>10810</v>
      </c>
      <c r="G4" s="2">
        <f>'26'!G29</f>
        <v>170</v>
      </c>
      <c r="H4" s="2">
        <f>'26'!H29</f>
        <v>17125</v>
      </c>
      <c r="I4" s="2">
        <f>'26'!I29</f>
        <v>1631</v>
      </c>
      <c r="J4" s="2">
        <f>'26'!J29</f>
        <v>546</v>
      </c>
      <c r="K4" s="2">
        <f>'26'!K29</f>
        <v>245</v>
      </c>
      <c r="L4" s="2">
        <f>'26'!L29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6168</v>
      </c>
      <c r="N14" s="24">
        <f t="shared" si="1"/>
        <v>6168</v>
      </c>
      <c r="O14" s="25">
        <f t="shared" si="2"/>
        <v>169.62</v>
      </c>
      <c r="P14" s="26"/>
      <c r="Q14" s="26"/>
      <c r="R14" s="24">
        <f t="shared" si="3"/>
        <v>5998.38</v>
      </c>
      <c r="S14" s="25">
        <f t="shared" si="4"/>
        <v>58.595999999999997</v>
      </c>
      <c r="T14" s="27">
        <f t="shared" si="5"/>
        <v>58.595999999999997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2056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2056</v>
      </c>
      <c r="N15" s="24">
        <f t="shared" si="1"/>
        <v>2056</v>
      </c>
      <c r="O15" s="25">
        <f t="shared" si="2"/>
        <v>56.54</v>
      </c>
      <c r="P15" s="26"/>
      <c r="Q15" s="26"/>
      <c r="R15" s="24">
        <f t="shared" si="3"/>
        <v>1999.46</v>
      </c>
      <c r="S15" s="25">
        <f t="shared" si="4"/>
        <v>19.532</v>
      </c>
      <c r="T15" s="27">
        <f t="shared" si="5"/>
        <v>19.532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3084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3084</v>
      </c>
      <c r="N16" s="24">
        <f t="shared" si="1"/>
        <v>3084</v>
      </c>
      <c r="O16" s="25">
        <f t="shared" si="2"/>
        <v>84.81</v>
      </c>
      <c r="P16" s="26"/>
      <c r="Q16" s="26"/>
      <c r="R16" s="24">
        <f t="shared" si="3"/>
        <v>2999.19</v>
      </c>
      <c r="S16" s="25">
        <f t="shared" si="4"/>
        <v>29.297999999999998</v>
      </c>
      <c r="T16" s="27">
        <f t="shared" si="5"/>
        <v>29.297999999999998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1028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1028</v>
      </c>
      <c r="N27" s="40">
        <f t="shared" si="1"/>
        <v>1028</v>
      </c>
      <c r="O27" s="25">
        <f t="shared" si="2"/>
        <v>28.27</v>
      </c>
      <c r="P27" s="41"/>
      <c r="Q27" s="41"/>
      <c r="R27" s="24">
        <f t="shared" si="3"/>
        <v>999.73</v>
      </c>
      <c r="S27" s="42">
        <f t="shared" si="4"/>
        <v>9.766</v>
      </c>
      <c r="T27" s="43">
        <f t="shared" si="5"/>
        <v>9.766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14392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14392</v>
      </c>
      <c r="N28" s="45">
        <f t="shared" si="7"/>
        <v>14392</v>
      </c>
      <c r="O28" s="46">
        <f t="shared" si="7"/>
        <v>395.78000000000003</v>
      </c>
      <c r="P28" s="45">
        <f t="shared" si="7"/>
        <v>0</v>
      </c>
      <c r="Q28" s="45">
        <f t="shared" si="7"/>
        <v>0</v>
      </c>
      <c r="R28" s="45">
        <f t="shared" si="7"/>
        <v>13996.220000000001</v>
      </c>
      <c r="S28" s="45">
        <f t="shared" si="7"/>
        <v>136.72399999999999</v>
      </c>
      <c r="T28" s="47">
        <f t="shared" si="7"/>
        <v>136.72399999999999</v>
      </c>
    </row>
    <row r="29" spans="1:20" ht="15.75" thickBot="1" x14ac:dyDescent="0.3">
      <c r="A29" s="98" t="s">
        <v>39</v>
      </c>
      <c r="B29" s="99"/>
      <c r="C29" s="100"/>
      <c r="D29" s="48">
        <f>D4+D5-D28</f>
        <v>493417</v>
      </c>
      <c r="E29" s="48">
        <f t="shared" ref="E29:L29" si="8">E4+E5-E28</f>
        <v>4610</v>
      </c>
      <c r="F29" s="48">
        <f t="shared" si="8"/>
        <v>10810</v>
      </c>
      <c r="G29" s="48">
        <f t="shared" si="8"/>
        <v>170</v>
      </c>
      <c r="H29" s="48">
        <f t="shared" si="8"/>
        <v>17125</v>
      </c>
      <c r="I29" s="48">
        <f t="shared" si="8"/>
        <v>1631</v>
      </c>
      <c r="J29" s="48">
        <f t="shared" si="8"/>
        <v>546</v>
      </c>
      <c r="K29" s="48">
        <f t="shared" si="8"/>
        <v>245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84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'27'!D29</f>
        <v>493417</v>
      </c>
      <c r="E4" s="2">
        <f>'27'!E29</f>
        <v>4610</v>
      </c>
      <c r="F4" s="2">
        <f>'27'!F29</f>
        <v>10810</v>
      </c>
      <c r="G4" s="2">
        <f>'27'!G29</f>
        <v>170</v>
      </c>
      <c r="H4" s="2">
        <f>'27'!H29</f>
        <v>17125</v>
      </c>
      <c r="I4" s="2">
        <f>'27'!I29</f>
        <v>1631</v>
      </c>
      <c r="J4" s="2">
        <f>'27'!J29</f>
        <v>546</v>
      </c>
      <c r="K4" s="2">
        <f>'27'!K29</f>
        <v>245</v>
      </c>
      <c r="L4" s="2">
        <f>'27'!L29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10192</v>
      </c>
      <c r="E7" s="22"/>
      <c r="F7" s="22"/>
      <c r="G7" s="22"/>
      <c r="H7" s="22"/>
      <c r="I7" s="23">
        <v>17</v>
      </c>
      <c r="J7" s="23"/>
      <c r="K7" s="23">
        <v>5</v>
      </c>
      <c r="L7" s="23"/>
      <c r="M7" s="20">
        <f>D7+E7*20+F7*10+G7*9+H7*9</f>
        <v>10192</v>
      </c>
      <c r="N7" s="24">
        <f>D7+E7*20+F7*10+G7*9+H7*9+I7*191+J7*191+K7*182+L7*100</f>
        <v>14349</v>
      </c>
      <c r="O7" s="25">
        <f>M7*2.75%</f>
        <v>280.28000000000003</v>
      </c>
      <c r="P7" s="26"/>
      <c r="Q7" s="26">
        <v>69</v>
      </c>
      <c r="R7" s="24">
        <f>M7-(M7*2.75%)+I7*191+J7*191+K7*182+L7*100-Q7</f>
        <v>13999.72</v>
      </c>
      <c r="S7" s="25">
        <f>M7*0.95%</f>
        <v>96.823999999999998</v>
      </c>
      <c r="T7" s="27">
        <f>S7-Q7</f>
        <v>27.823999999999998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6273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6273</v>
      </c>
      <c r="N8" s="24">
        <f t="shared" ref="N8:N27" si="1">D8+E8*20+F8*10+G8*9+H8*9+I8*191+J8*191+K8*182+L8*100</f>
        <v>6273</v>
      </c>
      <c r="O8" s="25">
        <f t="shared" ref="O8:O27" si="2">M8*2.75%</f>
        <v>172.50749999999999</v>
      </c>
      <c r="P8" s="26"/>
      <c r="Q8" s="26">
        <v>50</v>
      </c>
      <c r="R8" s="24">
        <f t="shared" ref="R8:R27" si="3">M8-(M8*2.75%)+I8*191+J8*191+K8*182+L8*100-Q8</f>
        <v>6050.4925000000003</v>
      </c>
      <c r="S8" s="25">
        <f t="shared" ref="S8:S27" si="4">M8*0.95%</f>
        <v>59.593499999999999</v>
      </c>
      <c r="T8" s="27">
        <f t="shared" ref="T8:T27" si="5">S8-Q8</f>
        <v>9.5934999999999988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15233</v>
      </c>
      <c r="E9" s="30">
        <v>10</v>
      </c>
      <c r="F9" s="30"/>
      <c r="G9" s="30"/>
      <c r="H9" s="30">
        <v>240</v>
      </c>
      <c r="I9" s="20">
        <v>1</v>
      </c>
      <c r="J9" s="20">
        <v>1</v>
      </c>
      <c r="K9" s="20"/>
      <c r="L9" s="20"/>
      <c r="M9" s="20">
        <f t="shared" si="0"/>
        <v>17593</v>
      </c>
      <c r="N9" s="24">
        <f t="shared" si="1"/>
        <v>17975</v>
      </c>
      <c r="O9" s="25">
        <f t="shared" si="2"/>
        <v>483.8075</v>
      </c>
      <c r="P9" s="26"/>
      <c r="Q9" s="26">
        <v>131</v>
      </c>
      <c r="R9" s="24">
        <f t="shared" si="3"/>
        <v>17360.192500000001</v>
      </c>
      <c r="S9" s="25">
        <f t="shared" si="4"/>
        <v>167.1335</v>
      </c>
      <c r="T9" s="27">
        <f t="shared" si="5"/>
        <v>36.133499999999998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4068</v>
      </c>
      <c r="N10" s="24">
        <f t="shared" si="1"/>
        <v>5023</v>
      </c>
      <c r="O10" s="25">
        <f t="shared" si="2"/>
        <v>111.87</v>
      </c>
      <c r="P10" s="26"/>
      <c r="Q10" s="26">
        <v>25</v>
      </c>
      <c r="R10" s="24">
        <f t="shared" si="3"/>
        <v>4886.13</v>
      </c>
      <c r="S10" s="25">
        <f t="shared" si="4"/>
        <v>38.646000000000001</v>
      </c>
      <c r="T10" s="27">
        <f t="shared" si="5"/>
        <v>13.646000000000001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8789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8789</v>
      </c>
      <c r="N11" s="24">
        <f t="shared" si="1"/>
        <v>8789</v>
      </c>
      <c r="O11" s="25">
        <f t="shared" si="2"/>
        <v>241.69749999999999</v>
      </c>
      <c r="P11" s="26"/>
      <c r="Q11" s="26">
        <v>37</v>
      </c>
      <c r="R11" s="24">
        <f t="shared" si="3"/>
        <v>8510.3024999999998</v>
      </c>
      <c r="S11" s="25">
        <f t="shared" si="4"/>
        <v>83.495499999999993</v>
      </c>
      <c r="T11" s="27">
        <f t="shared" si="5"/>
        <v>46.495499999999993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5254</v>
      </c>
      <c r="N12" s="24">
        <f t="shared" si="1"/>
        <v>5254</v>
      </c>
      <c r="O12" s="25">
        <f t="shared" si="2"/>
        <v>144.48500000000001</v>
      </c>
      <c r="P12" s="26"/>
      <c r="Q12" s="26">
        <v>29</v>
      </c>
      <c r="R12" s="24">
        <f t="shared" si="3"/>
        <v>5080.5150000000003</v>
      </c>
      <c r="S12" s="25">
        <f t="shared" si="4"/>
        <v>49.912999999999997</v>
      </c>
      <c r="T12" s="27">
        <f t="shared" si="5"/>
        <v>20.912999999999997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9200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9200</v>
      </c>
      <c r="N13" s="24">
        <f t="shared" si="1"/>
        <v>9200</v>
      </c>
      <c r="O13" s="25">
        <f t="shared" si="2"/>
        <v>253</v>
      </c>
      <c r="P13" s="26">
        <v>-200</v>
      </c>
      <c r="Q13" s="26">
        <v>12</v>
      </c>
      <c r="R13" s="24">
        <f t="shared" si="3"/>
        <v>8935</v>
      </c>
      <c r="S13" s="25">
        <f t="shared" si="4"/>
        <v>87.399999999999991</v>
      </c>
      <c r="T13" s="27">
        <f t="shared" si="5"/>
        <v>75.399999999999991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16491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17391</v>
      </c>
      <c r="N14" s="24">
        <f t="shared" si="1"/>
        <v>17391</v>
      </c>
      <c r="O14" s="25">
        <f t="shared" si="2"/>
        <v>478.2525</v>
      </c>
      <c r="P14" s="26"/>
      <c r="Q14" s="26">
        <v>124</v>
      </c>
      <c r="R14" s="24">
        <f t="shared" si="3"/>
        <v>16788.747500000001</v>
      </c>
      <c r="S14" s="25">
        <f t="shared" si="4"/>
        <v>165.21449999999999</v>
      </c>
      <c r="T14" s="27">
        <f t="shared" si="5"/>
        <v>41.214499999999987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18830</v>
      </c>
      <c r="E15" s="30">
        <v>10</v>
      </c>
      <c r="F15" s="30"/>
      <c r="G15" s="30"/>
      <c r="H15" s="30"/>
      <c r="I15" s="20">
        <v>7</v>
      </c>
      <c r="J15" s="20">
        <v>2</v>
      </c>
      <c r="K15" s="20">
        <v>4</v>
      </c>
      <c r="L15" s="20"/>
      <c r="M15" s="20">
        <f t="shared" si="0"/>
        <v>19030</v>
      </c>
      <c r="N15" s="24">
        <f t="shared" si="1"/>
        <v>21477</v>
      </c>
      <c r="O15" s="25">
        <f t="shared" si="2"/>
        <v>523.32500000000005</v>
      </c>
      <c r="P15" s="26">
        <v>41510</v>
      </c>
      <c r="Q15" s="26">
        <v>144</v>
      </c>
      <c r="R15" s="24">
        <f t="shared" si="3"/>
        <v>20809.674999999999</v>
      </c>
      <c r="S15" s="25">
        <f t="shared" si="4"/>
        <v>180.785</v>
      </c>
      <c r="T15" s="27">
        <f t="shared" si="5"/>
        <v>36.784999999999997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11998</v>
      </c>
      <c r="E16" s="30"/>
      <c r="F16" s="30">
        <v>10</v>
      </c>
      <c r="G16" s="30"/>
      <c r="H16" s="30">
        <v>130</v>
      </c>
      <c r="I16" s="20">
        <v>7</v>
      </c>
      <c r="J16" s="20"/>
      <c r="K16" s="20">
        <v>5</v>
      </c>
      <c r="L16" s="20"/>
      <c r="M16" s="20">
        <f t="shared" si="0"/>
        <v>13268</v>
      </c>
      <c r="N16" s="24">
        <f t="shared" si="1"/>
        <v>15515</v>
      </c>
      <c r="O16" s="25">
        <f t="shared" si="2"/>
        <v>364.87</v>
      </c>
      <c r="P16" s="26">
        <v>-1500</v>
      </c>
      <c r="Q16" s="26">
        <v>125</v>
      </c>
      <c r="R16" s="24">
        <f t="shared" si="3"/>
        <v>15025.13</v>
      </c>
      <c r="S16" s="25">
        <f t="shared" si="4"/>
        <v>126.04599999999999</v>
      </c>
      <c r="T16" s="27">
        <f t="shared" si="5"/>
        <v>1.0459999999999923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12470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12470</v>
      </c>
      <c r="N17" s="24">
        <f t="shared" si="1"/>
        <v>12470</v>
      </c>
      <c r="O17" s="25">
        <f t="shared" si="2"/>
        <v>342.92500000000001</v>
      </c>
      <c r="P17" s="26"/>
      <c r="Q17" s="26">
        <v>100</v>
      </c>
      <c r="R17" s="24">
        <f t="shared" si="3"/>
        <v>12027.075000000001</v>
      </c>
      <c r="S17" s="25">
        <f t="shared" si="4"/>
        <v>118.465</v>
      </c>
      <c r="T17" s="27">
        <f t="shared" si="5"/>
        <v>18.465000000000003</v>
      </c>
    </row>
    <row r="18" spans="1:20" ht="15.75" x14ac:dyDescent="0.25">
      <c r="A18" s="28">
        <v>12</v>
      </c>
      <c r="B18" s="20">
        <v>1908446145</v>
      </c>
      <c r="C18" s="31" t="s">
        <v>76</v>
      </c>
      <c r="D18" s="29">
        <v>11000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11000</v>
      </c>
      <c r="N18" s="24">
        <f t="shared" si="1"/>
        <v>11000</v>
      </c>
      <c r="O18" s="25">
        <f t="shared" si="2"/>
        <v>302.5</v>
      </c>
      <c r="P18" s="26">
        <v>28245</v>
      </c>
      <c r="Q18" s="26">
        <v>147</v>
      </c>
      <c r="R18" s="24">
        <f t="shared" si="3"/>
        <v>10550.5</v>
      </c>
      <c r="S18" s="25">
        <f t="shared" si="4"/>
        <v>104.5</v>
      </c>
      <c r="T18" s="27">
        <f t="shared" si="5"/>
        <v>-42.5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15732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15732</v>
      </c>
      <c r="N19" s="24">
        <f t="shared" si="1"/>
        <v>15732</v>
      </c>
      <c r="O19" s="25">
        <f t="shared" si="2"/>
        <v>432.63</v>
      </c>
      <c r="P19" s="26">
        <v>30155</v>
      </c>
      <c r="Q19" s="26">
        <v>100</v>
      </c>
      <c r="R19" s="24">
        <f t="shared" si="3"/>
        <v>15199.37</v>
      </c>
      <c r="S19" s="25">
        <f t="shared" si="4"/>
        <v>149.45400000000001</v>
      </c>
      <c r="T19" s="27">
        <f t="shared" si="5"/>
        <v>49.454000000000008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8136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8136</v>
      </c>
      <c r="N20" s="24">
        <f t="shared" si="1"/>
        <v>8136</v>
      </c>
      <c r="O20" s="25">
        <f t="shared" si="2"/>
        <v>223.74</v>
      </c>
      <c r="P20" s="26"/>
      <c r="Q20" s="26">
        <v>120</v>
      </c>
      <c r="R20" s="24">
        <f t="shared" si="3"/>
        <v>7792.26</v>
      </c>
      <c r="S20" s="25">
        <f t="shared" si="4"/>
        <v>77.292000000000002</v>
      </c>
      <c r="T20" s="27">
        <f t="shared" si="5"/>
        <v>-42.707999999999998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6174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6174</v>
      </c>
      <c r="N21" s="24">
        <f t="shared" si="1"/>
        <v>7084</v>
      </c>
      <c r="O21" s="25">
        <f t="shared" si="2"/>
        <v>169.785</v>
      </c>
      <c r="P21" s="26">
        <v>300</v>
      </c>
      <c r="Q21" s="26">
        <v>20</v>
      </c>
      <c r="R21" s="24">
        <f t="shared" si="3"/>
        <v>6894.2150000000001</v>
      </c>
      <c r="S21" s="25">
        <f t="shared" si="4"/>
        <v>58.652999999999999</v>
      </c>
      <c r="T21" s="27">
        <f t="shared" si="5"/>
        <v>38.652999999999999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12236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12236</v>
      </c>
      <c r="N22" s="24">
        <f t="shared" si="1"/>
        <v>17011</v>
      </c>
      <c r="O22" s="25">
        <f t="shared" si="2"/>
        <v>336.49</v>
      </c>
      <c r="P22" s="26"/>
      <c r="Q22" s="26">
        <v>180</v>
      </c>
      <c r="R22" s="24">
        <f t="shared" si="3"/>
        <v>16494.510000000002</v>
      </c>
      <c r="S22" s="25">
        <f t="shared" si="4"/>
        <v>116.24199999999999</v>
      </c>
      <c r="T22" s="27">
        <f t="shared" si="5"/>
        <v>-63.75800000000001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8479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8479</v>
      </c>
      <c r="N23" s="24">
        <f t="shared" si="1"/>
        <v>8479</v>
      </c>
      <c r="O23" s="25">
        <f t="shared" si="2"/>
        <v>233.17250000000001</v>
      </c>
      <c r="P23" s="26"/>
      <c r="Q23" s="26">
        <v>80</v>
      </c>
      <c r="R23" s="24">
        <f t="shared" si="3"/>
        <v>8165.8274999999994</v>
      </c>
      <c r="S23" s="25">
        <f t="shared" si="4"/>
        <v>80.5505</v>
      </c>
      <c r="T23" s="27">
        <f t="shared" si="5"/>
        <v>0.55049999999999955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12899</v>
      </c>
      <c r="E24" s="30"/>
      <c r="F24" s="30">
        <v>20</v>
      </c>
      <c r="G24" s="30"/>
      <c r="H24" s="30">
        <v>60</v>
      </c>
      <c r="I24" s="20"/>
      <c r="J24" s="20"/>
      <c r="K24" s="20"/>
      <c r="L24" s="20"/>
      <c r="M24" s="20">
        <f t="shared" si="0"/>
        <v>13639</v>
      </c>
      <c r="N24" s="24">
        <f t="shared" si="1"/>
        <v>13639</v>
      </c>
      <c r="O24" s="25">
        <f t="shared" si="2"/>
        <v>375.07249999999999</v>
      </c>
      <c r="P24" s="26"/>
      <c r="Q24" s="26">
        <v>113</v>
      </c>
      <c r="R24" s="24">
        <f t="shared" si="3"/>
        <v>13150.9275</v>
      </c>
      <c r="S24" s="25">
        <f t="shared" si="4"/>
        <v>129.57050000000001</v>
      </c>
      <c r="T24" s="27">
        <f t="shared" si="5"/>
        <v>16.57050000000001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4425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4425</v>
      </c>
      <c r="N25" s="24">
        <f t="shared" si="1"/>
        <v>4425</v>
      </c>
      <c r="O25" s="25">
        <f t="shared" si="2"/>
        <v>121.6875</v>
      </c>
      <c r="P25" s="26"/>
      <c r="Q25" s="26">
        <v>64</v>
      </c>
      <c r="R25" s="24">
        <f t="shared" si="3"/>
        <v>4239.3125</v>
      </c>
      <c r="S25" s="25">
        <f t="shared" si="4"/>
        <v>42.037500000000001</v>
      </c>
      <c r="T25" s="27">
        <f t="shared" si="5"/>
        <v>-21.962499999999999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6787</v>
      </c>
      <c r="E26" s="29"/>
      <c r="F26" s="30"/>
      <c r="G26" s="30"/>
      <c r="H26" s="30"/>
      <c r="I26" s="20">
        <v>15</v>
      </c>
      <c r="J26" s="20"/>
      <c r="K26" s="20">
        <v>2</v>
      </c>
      <c r="L26" s="20"/>
      <c r="M26" s="20">
        <f t="shared" si="0"/>
        <v>6787</v>
      </c>
      <c r="N26" s="24">
        <f t="shared" si="1"/>
        <v>10016</v>
      </c>
      <c r="O26" s="25">
        <f t="shared" si="2"/>
        <v>186.64250000000001</v>
      </c>
      <c r="P26" s="26">
        <v>6000</v>
      </c>
      <c r="Q26" s="26">
        <v>79</v>
      </c>
      <c r="R26" s="24">
        <f t="shared" si="3"/>
        <v>9750.3575000000001</v>
      </c>
      <c r="S26" s="25">
        <f t="shared" si="4"/>
        <v>64.476500000000001</v>
      </c>
      <c r="T26" s="27">
        <f t="shared" si="5"/>
        <v>-14.523499999999999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7714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7714</v>
      </c>
      <c r="N27" s="40">
        <f t="shared" si="1"/>
        <v>7714</v>
      </c>
      <c r="O27" s="25">
        <f t="shared" si="2"/>
        <v>212.13499999999999</v>
      </c>
      <c r="P27" s="41"/>
      <c r="Q27" s="41">
        <v>100</v>
      </c>
      <c r="R27" s="24">
        <f t="shared" si="3"/>
        <v>7401.8649999999998</v>
      </c>
      <c r="S27" s="42">
        <f t="shared" si="4"/>
        <v>73.283000000000001</v>
      </c>
      <c r="T27" s="43">
        <f t="shared" si="5"/>
        <v>-26.716999999999999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212380</v>
      </c>
      <c r="E28" s="45">
        <f t="shared" si="6"/>
        <v>20</v>
      </c>
      <c r="F28" s="45">
        <f t="shared" ref="F28:T28" si="7">SUM(F7:F27)</f>
        <v>30</v>
      </c>
      <c r="G28" s="45">
        <f t="shared" si="7"/>
        <v>0</v>
      </c>
      <c r="H28" s="45">
        <f t="shared" si="7"/>
        <v>530</v>
      </c>
      <c r="I28" s="45">
        <f t="shared" si="7"/>
        <v>77</v>
      </c>
      <c r="J28" s="45">
        <f t="shared" si="7"/>
        <v>3</v>
      </c>
      <c r="K28" s="45">
        <f t="shared" si="7"/>
        <v>21</v>
      </c>
      <c r="L28" s="45">
        <f t="shared" si="7"/>
        <v>0</v>
      </c>
      <c r="M28" s="45">
        <f t="shared" si="7"/>
        <v>217850</v>
      </c>
      <c r="N28" s="45">
        <f t="shared" si="7"/>
        <v>236952</v>
      </c>
      <c r="O28" s="46">
        <f t="shared" si="7"/>
        <v>5990.875</v>
      </c>
      <c r="P28" s="45">
        <f t="shared" si="7"/>
        <v>104510</v>
      </c>
      <c r="Q28" s="45">
        <f t="shared" si="7"/>
        <v>1849</v>
      </c>
      <c r="R28" s="45">
        <f t="shared" si="7"/>
        <v>229112.12499999997</v>
      </c>
      <c r="S28" s="45">
        <f t="shared" si="7"/>
        <v>2069.5749999999998</v>
      </c>
      <c r="T28" s="47">
        <f t="shared" si="7"/>
        <v>220.57499999999993</v>
      </c>
    </row>
    <row r="29" spans="1:20" ht="15.75" thickBot="1" x14ac:dyDescent="0.3">
      <c r="A29" s="98" t="s">
        <v>39</v>
      </c>
      <c r="B29" s="99"/>
      <c r="C29" s="100"/>
      <c r="D29" s="48">
        <f>D4+D5-D28</f>
        <v>281037</v>
      </c>
      <c r="E29" s="48">
        <f t="shared" ref="E29:L29" si="8">E4+E5-E28</f>
        <v>4590</v>
      </c>
      <c r="F29" s="48">
        <f t="shared" si="8"/>
        <v>10780</v>
      </c>
      <c r="G29" s="48">
        <f t="shared" si="8"/>
        <v>170</v>
      </c>
      <c r="H29" s="48">
        <f t="shared" si="8"/>
        <v>16595</v>
      </c>
      <c r="I29" s="48">
        <f t="shared" si="8"/>
        <v>1554</v>
      </c>
      <c r="J29" s="48">
        <f t="shared" si="8"/>
        <v>543</v>
      </c>
      <c r="K29" s="48">
        <f t="shared" si="8"/>
        <v>224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40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'28'!D29</f>
        <v>281037</v>
      </c>
      <c r="E4" s="2">
        <f>'28'!E29</f>
        <v>4590</v>
      </c>
      <c r="F4" s="2">
        <f>'28'!F29</f>
        <v>10780</v>
      </c>
      <c r="G4" s="2">
        <f>'28'!G29</f>
        <v>170</v>
      </c>
      <c r="H4" s="2">
        <f>'28'!H29</f>
        <v>16595</v>
      </c>
      <c r="I4" s="2">
        <f>'28'!I29</f>
        <v>1554</v>
      </c>
      <c r="J4" s="2">
        <f>'28'!J29</f>
        <v>543</v>
      </c>
      <c r="K4" s="2">
        <f>'28'!K29</f>
        <v>224</v>
      </c>
      <c r="L4" s="2">
        <f>'28'!L29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8" t="s">
        <v>39</v>
      </c>
      <c r="B29" s="99"/>
      <c r="C29" s="100"/>
      <c r="D29" s="48">
        <f>D4+D5-D28</f>
        <v>281037</v>
      </c>
      <c r="E29" s="48">
        <f t="shared" ref="E29:L29" si="8">E4+E5-E28</f>
        <v>4590</v>
      </c>
      <c r="F29" s="48">
        <f t="shared" si="8"/>
        <v>10780</v>
      </c>
      <c r="G29" s="48">
        <f t="shared" si="8"/>
        <v>170</v>
      </c>
      <c r="H29" s="48">
        <f t="shared" si="8"/>
        <v>16595</v>
      </c>
      <c r="I29" s="48">
        <f t="shared" si="8"/>
        <v>1554</v>
      </c>
      <c r="J29" s="48">
        <f t="shared" si="8"/>
        <v>543</v>
      </c>
      <c r="K29" s="48">
        <f t="shared" si="8"/>
        <v>224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50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'2'!D29</f>
        <v>704192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19445</v>
      </c>
      <c r="I4" s="2">
        <f>'2'!I29</f>
        <v>677</v>
      </c>
      <c r="J4" s="2">
        <f>'2'!J29</f>
        <v>439</v>
      </c>
      <c r="K4" s="2">
        <f>'2'!K29</f>
        <v>148</v>
      </c>
      <c r="L4" s="2">
        <f>'2'!L29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98" t="s">
        <v>39</v>
      </c>
      <c r="B29" s="99"/>
      <c r="C29" s="100"/>
      <c r="D29" s="48">
        <f>D4+D5-D28</f>
        <v>778433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18915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'29'!D29</f>
        <v>281037</v>
      </c>
      <c r="E4" s="2">
        <f>'29'!E29</f>
        <v>4590</v>
      </c>
      <c r="F4" s="2">
        <f>'29'!F29</f>
        <v>10780</v>
      </c>
      <c r="G4" s="2">
        <f>'29'!G29</f>
        <v>170</v>
      </c>
      <c r="H4" s="2">
        <f>'29'!H29</f>
        <v>16595</v>
      </c>
      <c r="I4" s="2">
        <f>'29'!I29</f>
        <v>1554</v>
      </c>
      <c r="J4" s="2">
        <f>'29'!J29</f>
        <v>543</v>
      </c>
      <c r="K4" s="2">
        <f>'29'!K29</f>
        <v>224</v>
      </c>
      <c r="L4" s="2">
        <f>'29'!L29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8" t="s">
        <v>39</v>
      </c>
      <c r="B29" s="99"/>
      <c r="C29" s="100"/>
      <c r="D29" s="48">
        <f>D4+D5-D28</f>
        <v>281037</v>
      </c>
      <c r="E29" s="48">
        <f t="shared" ref="E29:L29" si="8">E4+E5-E28</f>
        <v>4590</v>
      </c>
      <c r="F29" s="48">
        <f t="shared" si="8"/>
        <v>10780</v>
      </c>
      <c r="G29" s="48">
        <f t="shared" si="8"/>
        <v>170</v>
      </c>
      <c r="H29" s="48">
        <f t="shared" si="8"/>
        <v>16595</v>
      </c>
      <c r="I29" s="48">
        <f t="shared" si="8"/>
        <v>1554</v>
      </c>
      <c r="J29" s="48">
        <f t="shared" si="8"/>
        <v>543</v>
      </c>
      <c r="K29" s="48">
        <f t="shared" si="8"/>
        <v>224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'30'!D29</f>
        <v>281037</v>
      </c>
      <c r="E4" s="2">
        <f>'30'!E29</f>
        <v>4590</v>
      </c>
      <c r="F4" s="2">
        <f>'30'!F29</f>
        <v>10780</v>
      </c>
      <c r="G4" s="2">
        <f>'30'!G29</f>
        <v>170</v>
      </c>
      <c r="H4" s="2">
        <f>'30'!H29</f>
        <v>16595</v>
      </c>
      <c r="I4" s="2">
        <f>'30'!I29</f>
        <v>1554</v>
      </c>
      <c r="J4" s="2">
        <f>'30'!J29</f>
        <v>543</v>
      </c>
      <c r="K4" s="2">
        <f>'30'!K29</f>
        <v>224</v>
      </c>
      <c r="L4" s="2">
        <f>'30'!L29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8" t="s">
        <v>39</v>
      </c>
      <c r="B29" s="99"/>
      <c r="C29" s="100"/>
      <c r="D29" s="48">
        <f>D4+D5-D28</f>
        <v>281037</v>
      </c>
      <c r="E29" s="48">
        <f t="shared" ref="E29:L29" si="8">E4+E5-E28</f>
        <v>4590</v>
      </c>
      <c r="F29" s="48">
        <f t="shared" si="8"/>
        <v>10780</v>
      </c>
      <c r="G29" s="48">
        <f t="shared" si="8"/>
        <v>170</v>
      </c>
      <c r="H29" s="48">
        <f t="shared" si="8"/>
        <v>16595</v>
      </c>
      <c r="I29" s="48">
        <f t="shared" si="8"/>
        <v>1554</v>
      </c>
      <c r="J29" s="48">
        <f t="shared" si="8"/>
        <v>543</v>
      </c>
      <c r="K29" s="48">
        <f t="shared" si="8"/>
        <v>224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6" workbookViewId="0">
      <selection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66</v>
      </c>
      <c r="B3" s="106"/>
      <c r="C3" s="107" t="s">
        <v>73</v>
      </c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20475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110"/>
      <c r="O4" s="110"/>
      <c r="P4" s="110"/>
      <c r="Q4" s="110"/>
      <c r="R4" s="110"/>
      <c r="S4" s="110"/>
      <c r="T4" s="110"/>
    </row>
    <row r="5" spans="1:20" ht="15.75" thickBot="1" x14ac:dyDescent="0.3">
      <c r="A5" s="109" t="s">
        <v>2</v>
      </c>
      <c r="B5" s="118"/>
      <c r="C5" s="69"/>
      <c r="D5" s="69">
        <f>'1'!D5+'2'!D5+'3'!D5+'4'!D5+'5'!D5+'6'!D5+'7'!D5+'8'!D5+'9'!D5+'10'!D5+'11'!D5+'12'!D5+'13'!D5+'14'!D5+'15'!D5+'16'!D5+'17'!D5+'18'!D5+'19'!D5+'20'!D5+'21'!D5+'22'!D5+'23'!D5+'24'!D5+'25'!D5+'26'!D5+'27'!D5+'28'!D5+'29'!D5+'30'!D5+'31'!D5</f>
        <v>5518483</v>
      </c>
      <c r="E5" s="69">
        <f>'1'!E5+'2'!E5+'3'!E5+'4'!E5+'5'!E5+'6'!E5+'7'!E5+'8'!E5+'9'!E5+'10'!E5+'11'!E5+'12'!E5+'13'!E5+'14'!E5+'15'!E5+'16'!E5+'17'!E5+'18'!E5+'19'!E5+'20'!E5+'21'!E5+'22'!E5+'23'!E5+'24'!E5+'25'!E5+'26'!E5+'27'!E5+'28'!E5+'29'!E5+'30'!E5+'31'!E5</f>
        <v>6000</v>
      </c>
      <c r="F5" s="69">
        <f>'1'!F5+'2'!F5+'3'!F5+'4'!F5+'5'!F5+'6'!F5+'7'!F5+'8'!F5+'9'!F5+'10'!F5+'11'!F5+'12'!F5+'13'!F5+'14'!F5+'15'!F5+'16'!F5+'17'!F5+'18'!F5+'19'!F5+'20'!F5+'21'!F5+'22'!F5+'23'!F5+'24'!F5+'25'!F5+'26'!F5+'27'!F5+'28'!F5+'29'!F5+'30'!F5+'31'!F5</f>
        <v>8000</v>
      </c>
      <c r="G5" s="69">
        <f>'1'!G5+'2'!G5+'3'!G5+'4'!G5+'5'!G5+'6'!G5+'7'!G5+'8'!G5+'9'!G5+'10'!G5+'11'!G5+'12'!G5+'13'!G5+'14'!G5+'15'!G5+'16'!G5+'17'!G5+'18'!G5+'19'!G5+'20'!G5+'21'!G5+'22'!G5+'23'!G5+'24'!G5+'25'!G5+'26'!G5+'27'!G5+'28'!G5+'29'!G5+'30'!G5+'31'!G5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69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69">
        <f>'1'!I5+'2'!I5+'3'!I5+'4'!I5+'5'!I5+'6'!I5+'7'!I5+'8'!I5+'9'!I5+'10'!I5+'11'!I5+'12'!I5+'13'!I5+'14'!I5+'15'!I5+'16'!I5+'17'!I5+'18'!I5+'19'!I5+'20'!I5+'21'!I5+'22'!I5+'23'!I5+'24'!I5+'25'!I5+'26'!I5+'27'!I5+'28'!I5+'29'!I5+'30'!I5+'31'!I5</f>
        <v>2500</v>
      </c>
      <c r="J5" s="69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69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69">
        <f>'1'!L5+'2'!L5+'3'!L5+'4'!L5+'5'!L5+'6'!L5+'7'!L5+'8'!L5+'9'!L5+'10'!L5+'11'!L5+'12'!L5+'13'!L5+'14'!L5+'15'!L5+'16'!L5+'17'!L5+'18'!L5+'19'!L5+'20'!L5+'21'!L5+'22'!L5+'23'!L5+'24'!L5+'25'!L5+'26'!L5+'27'!L5+'28'!L5+'29'!L5+'30'!L5+'31'!L5</f>
        <v>50</v>
      </c>
      <c r="M5" s="70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8" t="s">
        <v>3</v>
      </c>
      <c r="B6" s="75" t="s">
        <v>4</v>
      </c>
      <c r="C6" s="76" t="s">
        <v>5</v>
      </c>
      <c r="D6" s="77" t="s">
        <v>6</v>
      </c>
      <c r="E6" s="78" t="s">
        <v>7</v>
      </c>
      <c r="F6" s="79" t="s">
        <v>8</v>
      </c>
      <c r="G6" s="77" t="s">
        <v>9</v>
      </c>
      <c r="H6" s="80" t="s">
        <v>10</v>
      </c>
      <c r="I6" s="77" t="s">
        <v>11</v>
      </c>
      <c r="J6" s="81" t="s">
        <v>12</v>
      </c>
      <c r="K6" s="81" t="s">
        <v>13</v>
      </c>
      <c r="L6" s="81" t="s">
        <v>14</v>
      </c>
      <c r="M6" s="81" t="s">
        <v>15</v>
      </c>
      <c r="N6" s="77" t="s">
        <v>16</v>
      </c>
      <c r="O6" s="79" t="s">
        <v>17</v>
      </c>
      <c r="P6" s="77" t="s">
        <v>18</v>
      </c>
      <c r="Q6" s="77" t="s">
        <v>19</v>
      </c>
      <c r="R6" s="77" t="s">
        <v>20</v>
      </c>
      <c r="S6" s="79" t="s">
        <v>21</v>
      </c>
      <c r="T6" s="82" t="s">
        <v>22</v>
      </c>
    </row>
    <row r="7" spans="1:20" ht="15.75" x14ac:dyDescent="0.25">
      <c r="A7" s="19">
        <v>1</v>
      </c>
      <c r="B7" s="23">
        <v>1908446134</v>
      </c>
      <c r="C7" s="23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280732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295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500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50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750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122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26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3">
        <f>D7+E7*20+F7*10+G7*9+H7*9</f>
        <v>298832</v>
      </c>
      <c r="N7" s="71">
        <f>D7+E7*20+F7*10+G7*9+H7*9+I7*191+J7*191+K7*182+L7*100</f>
        <v>326866</v>
      </c>
      <c r="O7" s="72">
        <f>M7*2.75%</f>
        <v>8217.8799999999992</v>
      </c>
      <c r="P7" s="73"/>
      <c r="Q7" s="73">
        <f>'1'!Q7+'2'!Q7+'3'!Q7+'4'!Q7+'5'!Q7+'6'!Q7+'7'!Q7+'8'!Q7+'9'!Q7+'10'!Q7+'11'!Q7+'12'!Q7+'13'!Q7+'14'!Q7+'15'!Q7+'16'!Q7+'17'!Q7+'18'!Q7+'19'!Q7+'20'!Q7+'21'!Q7+'22'!Q7+'23'!Q7+'24'!Q7+'25'!Q7+'26'!Q7+'27'!Q7+'28'!Q7+'29'!Q7+'30'!Q7+'31'!Q7</f>
        <v>2044</v>
      </c>
      <c r="R7" s="71">
        <f>M7-(M7*2.75%)+I7*191+J7*191+K7*182+L7*100-Q7</f>
        <v>316604.12</v>
      </c>
      <c r="S7" s="72">
        <f>M7*0.95%</f>
        <v>2838.904</v>
      </c>
      <c r="T7" s="74">
        <f>S7-Q7</f>
        <v>794.904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166532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130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60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590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177482</v>
      </c>
      <c r="N8" s="24">
        <f t="shared" ref="N8:N27" si="1">D8+E8*20+F8*10+G8*9+H8*9+I8*191+J8*191+K8*182+L8*100</f>
        <v>181594</v>
      </c>
      <c r="O8" s="25">
        <f t="shared" ref="O8:O27" si="2">M8*2.75%</f>
        <v>4880.7550000000001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2151</v>
      </c>
      <c r="R8" s="24">
        <f t="shared" ref="R8:R27" si="3">M8-(M8*2.75%)+I8*191+J8*191+K8*182+L8*100-Q8</f>
        <v>174562.245</v>
      </c>
      <c r="S8" s="25">
        <f t="shared" ref="S8:S27" si="4">M8*0.95%</f>
        <v>1686.079</v>
      </c>
      <c r="T8" s="27">
        <f t="shared" ref="T8:T27" si="5">S8-Q8</f>
        <v>-464.92100000000005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474488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310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680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150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2990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63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7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35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515748</v>
      </c>
      <c r="N9" s="24">
        <f t="shared" si="1"/>
        <v>535488</v>
      </c>
      <c r="O9" s="25">
        <f t="shared" si="2"/>
        <v>14183.07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3277</v>
      </c>
      <c r="R9" s="24">
        <f t="shared" si="3"/>
        <v>518027.93</v>
      </c>
      <c r="S9" s="25">
        <f t="shared" si="4"/>
        <v>4899.6059999999998</v>
      </c>
      <c r="T9" s="27">
        <f t="shared" si="5"/>
        <v>1622.6059999999998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130321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74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135891</v>
      </c>
      <c r="N10" s="24">
        <f t="shared" si="1"/>
        <v>150589</v>
      </c>
      <c r="O10" s="25">
        <f t="shared" si="2"/>
        <v>3737.0025000000001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553</v>
      </c>
      <c r="R10" s="24">
        <f t="shared" si="3"/>
        <v>146298.9975</v>
      </c>
      <c r="S10" s="25">
        <f t="shared" si="4"/>
        <v>1290.9645</v>
      </c>
      <c r="T10" s="27">
        <f t="shared" si="5"/>
        <v>737.96450000000004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215774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270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70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1080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38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234024</v>
      </c>
      <c r="N11" s="24">
        <f t="shared" si="1"/>
        <v>261186</v>
      </c>
      <c r="O11" s="25">
        <f t="shared" si="2"/>
        <v>6435.66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831</v>
      </c>
      <c r="R11" s="24">
        <f t="shared" si="3"/>
        <v>253919.34</v>
      </c>
      <c r="S11" s="25">
        <f t="shared" si="4"/>
        <v>2223.2280000000001</v>
      </c>
      <c r="T11" s="27">
        <f t="shared" si="5"/>
        <v>1392.2280000000001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129619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20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80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200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27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132619</v>
      </c>
      <c r="N12" s="24">
        <f t="shared" si="1"/>
        <v>138488</v>
      </c>
      <c r="O12" s="25">
        <f t="shared" si="2"/>
        <v>3647.0225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685</v>
      </c>
      <c r="R12" s="24">
        <f t="shared" si="3"/>
        <v>134155.97749999998</v>
      </c>
      <c r="S12" s="25">
        <f t="shared" si="4"/>
        <v>1259.8805</v>
      </c>
      <c r="T12" s="27">
        <f t="shared" si="5"/>
        <v>574.88049999999998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154299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157899</v>
      </c>
      <c r="N13" s="24">
        <f t="shared" si="1"/>
        <v>159809</v>
      </c>
      <c r="O13" s="25">
        <f t="shared" si="2"/>
        <v>4342.2224999999999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49</v>
      </c>
      <c r="R13" s="24">
        <f t="shared" si="3"/>
        <v>155417.7775</v>
      </c>
      <c r="S13" s="25">
        <f t="shared" si="4"/>
        <v>1500.0405000000001</v>
      </c>
      <c r="T13" s="27">
        <f t="shared" si="5"/>
        <v>1451.0405000000001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369590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1620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22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389770</v>
      </c>
      <c r="N14" s="24">
        <f t="shared" si="1"/>
        <v>398522</v>
      </c>
      <c r="O14" s="25">
        <f t="shared" si="2"/>
        <v>10718.674999999999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3552</v>
      </c>
      <c r="R14" s="24">
        <f t="shared" si="3"/>
        <v>384251.32500000001</v>
      </c>
      <c r="S14" s="25">
        <f t="shared" si="4"/>
        <v>3702.8150000000001</v>
      </c>
      <c r="T14" s="27">
        <f t="shared" si="5"/>
        <v>150.81500000000005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447763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360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500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1100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83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19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14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471363</v>
      </c>
      <c r="N15" s="24">
        <f t="shared" si="1"/>
        <v>493393</v>
      </c>
      <c r="O15" s="25">
        <f t="shared" si="2"/>
        <v>12962.4825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3547</v>
      </c>
      <c r="R15" s="24">
        <f t="shared" si="3"/>
        <v>476883.51750000002</v>
      </c>
      <c r="S15" s="25">
        <f t="shared" si="4"/>
        <v>4477.9484999999995</v>
      </c>
      <c r="T15" s="27">
        <f t="shared" si="5"/>
        <v>930.94849999999951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363937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540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490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2080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132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49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396667</v>
      </c>
      <c r="N16" s="24">
        <f t="shared" si="1"/>
        <v>430797</v>
      </c>
      <c r="O16" s="25">
        <f t="shared" si="2"/>
        <v>10908.342500000001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2921</v>
      </c>
      <c r="R16" s="24">
        <f t="shared" si="3"/>
        <v>416967.65749999997</v>
      </c>
      <c r="S16" s="25">
        <f t="shared" si="4"/>
        <v>3768.3364999999999</v>
      </c>
      <c r="T16" s="27">
        <f t="shared" si="5"/>
        <v>847.33649999999989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243855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80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910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100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1130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97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265625</v>
      </c>
      <c r="N17" s="24">
        <f t="shared" si="1"/>
        <v>286882</v>
      </c>
      <c r="O17" s="25">
        <f t="shared" si="2"/>
        <v>7304.6875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1840</v>
      </c>
      <c r="R17" s="24">
        <f t="shared" si="3"/>
        <v>277737.3125</v>
      </c>
      <c r="S17" s="25">
        <f t="shared" si="4"/>
        <v>2523.4375</v>
      </c>
      <c r="T17" s="27">
        <f t="shared" si="5"/>
        <v>683.4375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245093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39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38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249543</v>
      </c>
      <c r="N18" s="24">
        <f t="shared" si="1"/>
        <v>263908</v>
      </c>
      <c r="O18" s="25">
        <f t="shared" si="2"/>
        <v>6862.4324999999999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3252</v>
      </c>
      <c r="R18" s="24">
        <f t="shared" si="3"/>
        <v>253793.5675</v>
      </c>
      <c r="S18" s="25">
        <f t="shared" si="4"/>
        <v>2370.6585</v>
      </c>
      <c r="T18" s="27">
        <f t="shared" si="5"/>
        <v>-881.3415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273823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160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320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20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1060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94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289943</v>
      </c>
      <c r="N19" s="24">
        <f t="shared" si="1"/>
        <v>310445</v>
      </c>
      <c r="O19" s="25">
        <f t="shared" si="2"/>
        <v>7973.4324999999999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2300</v>
      </c>
      <c r="R19" s="24">
        <f t="shared" si="3"/>
        <v>300171.5675</v>
      </c>
      <c r="S19" s="25">
        <f t="shared" si="4"/>
        <v>2754.4584999999997</v>
      </c>
      <c r="T19" s="27">
        <f t="shared" si="5"/>
        <v>454.45849999999973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174654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140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360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45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13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180494</v>
      </c>
      <c r="N20" s="24">
        <f t="shared" si="1"/>
        <v>191455</v>
      </c>
      <c r="O20" s="25">
        <f t="shared" si="2"/>
        <v>4963.585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2392</v>
      </c>
      <c r="R20" s="24">
        <f t="shared" si="3"/>
        <v>184099.41500000001</v>
      </c>
      <c r="S20" s="25">
        <f t="shared" si="4"/>
        <v>1714.693</v>
      </c>
      <c r="T20" s="27">
        <f t="shared" si="5"/>
        <v>-677.30700000000002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168132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160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460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88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174072</v>
      </c>
      <c r="N21" s="24">
        <f t="shared" si="1"/>
        <v>192700</v>
      </c>
      <c r="O21" s="25">
        <f t="shared" si="2"/>
        <v>4786.9800000000005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507</v>
      </c>
      <c r="R21" s="24">
        <f t="shared" si="3"/>
        <v>187406.02</v>
      </c>
      <c r="S21" s="25">
        <f t="shared" si="4"/>
        <v>1653.684</v>
      </c>
      <c r="T21" s="27">
        <f t="shared" si="5"/>
        <v>1146.684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427441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450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480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1880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154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55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458161</v>
      </c>
      <c r="N22" s="24">
        <f t="shared" si="1"/>
        <v>497585</v>
      </c>
      <c r="O22" s="25">
        <f t="shared" si="2"/>
        <v>12599.4275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3400</v>
      </c>
      <c r="R22" s="24">
        <f t="shared" si="3"/>
        <v>481585.57250000001</v>
      </c>
      <c r="S22" s="25">
        <f t="shared" si="4"/>
        <v>4352.5294999999996</v>
      </c>
      <c r="T22" s="27">
        <f t="shared" si="5"/>
        <v>952.52949999999964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184057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100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65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190657</v>
      </c>
      <c r="N23" s="24">
        <f t="shared" si="1"/>
        <v>203072</v>
      </c>
      <c r="O23" s="25">
        <f t="shared" si="2"/>
        <v>5243.0675000000001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1540</v>
      </c>
      <c r="R23" s="24">
        <f t="shared" si="3"/>
        <v>196288.9325</v>
      </c>
      <c r="S23" s="25">
        <f t="shared" si="4"/>
        <v>1811.2414999999999</v>
      </c>
      <c r="T23" s="27">
        <f t="shared" si="5"/>
        <v>271.24149999999986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559704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170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270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1230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170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41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578674</v>
      </c>
      <c r="N24" s="24">
        <f t="shared" si="1"/>
        <v>618606</v>
      </c>
      <c r="O24" s="25">
        <f t="shared" si="2"/>
        <v>15913.535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2918</v>
      </c>
      <c r="R24" s="24">
        <f t="shared" si="3"/>
        <v>599774.46499999997</v>
      </c>
      <c r="S24" s="25">
        <f t="shared" si="4"/>
        <v>5497.4030000000002</v>
      </c>
      <c r="T24" s="27">
        <f t="shared" si="5"/>
        <v>2579.4030000000002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202134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270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140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510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60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20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24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212884</v>
      </c>
      <c r="N25" s="24">
        <f t="shared" si="1"/>
        <v>232532</v>
      </c>
      <c r="O25" s="25">
        <f t="shared" si="2"/>
        <v>5854.31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1996</v>
      </c>
      <c r="R25" s="24">
        <f t="shared" si="3"/>
        <v>224681.69</v>
      </c>
      <c r="S25" s="25">
        <f t="shared" si="4"/>
        <v>2022.3979999999999</v>
      </c>
      <c r="T25" s="27">
        <f t="shared" si="5"/>
        <v>26.397999999999911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216636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130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270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560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129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13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226976</v>
      </c>
      <c r="N26" s="24">
        <f t="shared" si="1"/>
        <v>253981</v>
      </c>
      <c r="O26" s="25">
        <f t="shared" si="2"/>
        <v>6241.84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1728</v>
      </c>
      <c r="R26" s="24">
        <f t="shared" si="3"/>
        <v>246011.16</v>
      </c>
      <c r="S26" s="25">
        <f t="shared" si="4"/>
        <v>2156.2719999999999</v>
      </c>
      <c r="T26" s="27">
        <f t="shared" si="5"/>
        <v>428.27199999999993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235990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139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30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235990</v>
      </c>
      <c r="N27" s="40">
        <f t="shared" si="1"/>
        <v>269179</v>
      </c>
      <c r="O27" s="25">
        <f t="shared" si="2"/>
        <v>6489.7250000000004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2700</v>
      </c>
      <c r="R27" s="24">
        <f t="shared" si="3"/>
        <v>259989.27500000002</v>
      </c>
      <c r="S27" s="42">
        <f t="shared" si="4"/>
        <v>2241.9049999999997</v>
      </c>
      <c r="T27" s="43">
        <f t="shared" si="5"/>
        <v>-458.09500000000025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5664574</v>
      </c>
      <c r="E28" s="45">
        <f t="shared" si="6"/>
        <v>3035</v>
      </c>
      <c r="F28" s="45">
        <f t="shared" ref="F28:T28" si="7">SUM(F7:F27)</f>
        <v>6120</v>
      </c>
      <c r="G28" s="45">
        <f t="shared" si="7"/>
        <v>1880</v>
      </c>
      <c r="H28" s="45">
        <f t="shared" si="7"/>
        <v>18880</v>
      </c>
      <c r="I28" s="45">
        <f t="shared" si="7"/>
        <v>1689</v>
      </c>
      <c r="J28" s="45">
        <f t="shared" si="7"/>
        <v>98</v>
      </c>
      <c r="K28" s="45">
        <f t="shared" si="7"/>
        <v>453</v>
      </c>
      <c r="L28" s="45">
        <f t="shared" si="7"/>
        <v>0</v>
      </c>
      <c r="M28" s="45">
        <f t="shared" si="7"/>
        <v>5973314</v>
      </c>
      <c r="N28" s="45">
        <f t="shared" si="7"/>
        <v>6397077</v>
      </c>
      <c r="O28" s="46">
        <f t="shared" si="7"/>
        <v>164266.13499999998</v>
      </c>
      <c r="P28" s="45">
        <f t="shared" si="7"/>
        <v>0</v>
      </c>
      <c r="Q28" s="45">
        <f t="shared" si="7"/>
        <v>44183</v>
      </c>
      <c r="R28" s="45">
        <f t="shared" si="7"/>
        <v>6188627.8650000012</v>
      </c>
      <c r="S28" s="45">
        <f t="shared" si="7"/>
        <v>56746.482999999986</v>
      </c>
      <c r="T28" s="47">
        <f t="shared" si="7"/>
        <v>12563.483</v>
      </c>
    </row>
    <row r="29" spans="1:20" ht="15.75" thickBot="1" x14ac:dyDescent="0.3">
      <c r="A29" s="98" t="s">
        <v>39</v>
      </c>
      <c r="B29" s="99"/>
      <c r="C29" s="100"/>
      <c r="D29" s="48">
        <f>D4+D5-D28</f>
        <v>281037</v>
      </c>
      <c r="E29" s="48">
        <f t="shared" ref="E29:L29" si="8">E4+E5-E28</f>
        <v>4590</v>
      </c>
      <c r="F29" s="48">
        <f t="shared" si="8"/>
        <v>10780</v>
      </c>
      <c r="G29" s="48">
        <f t="shared" si="8"/>
        <v>170</v>
      </c>
      <c r="H29" s="48">
        <f t="shared" si="8"/>
        <v>16595</v>
      </c>
      <c r="I29" s="48">
        <f t="shared" si="8"/>
        <v>1554</v>
      </c>
      <c r="J29" s="48">
        <f t="shared" si="8"/>
        <v>543</v>
      </c>
      <c r="K29" s="48">
        <f t="shared" si="8"/>
        <v>224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7" sqref="F27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20" t="s">
        <v>56</v>
      </c>
      <c r="B1" s="121"/>
      <c r="C1" s="121"/>
      <c r="D1" s="122"/>
      <c r="E1" s="59"/>
      <c r="F1" s="59"/>
    </row>
    <row r="2" spans="1:6" ht="26.25" x14ac:dyDescent="0.4">
      <c r="A2" s="53" t="s">
        <v>51</v>
      </c>
      <c r="B2" s="54" t="s">
        <v>54</v>
      </c>
      <c r="C2" s="55" t="s">
        <v>55</v>
      </c>
      <c r="D2" s="54" t="s">
        <v>52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18100</v>
      </c>
      <c r="D3" s="53">
        <f>B3-C3</f>
        <v>41900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10950</v>
      </c>
      <c r="D4" s="53">
        <f t="shared" ref="D4:D23" si="0">B4-C4</f>
        <v>24050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41260</v>
      </c>
      <c r="D5" s="53">
        <f t="shared" si="0"/>
        <v>33740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5570</v>
      </c>
      <c r="D6" s="53">
        <f t="shared" si="0"/>
        <v>24430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18250</v>
      </c>
      <c r="D7" s="53">
        <f t="shared" si="0"/>
        <v>16750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3000</v>
      </c>
      <c r="D8" s="53">
        <f t="shared" si="0"/>
        <v>27000</v>
      </c>
    </row>
    <row r="9" spans="1:6" ht="26.25" x14ac:dyDescent="0.4">
      <c r="A9" s="53" t="s">
        <v>43</v>
      </c>
      <c r="B9" s="53">
        <v>30000</v>
      </c>
      <c r="C9" s="53">
        <f>Total!E13*20+Total!F13*10+Total!G13*9+Total!H13*9</f>
        <v>3600</v>
      </c>
      <c r="D9" s="53">
        <f t="shared" si="0"/>
        <v>26400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20180</v>
      </c>
      <c r="D10" s="53">
        <f t="shared" si="0"/>
        <v>49820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23600</v>
      </c>
      <c r="D11" s="53">
        <f t="shared" si="0"/>
        <v>46400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32730</v>
      </c>
      <c r="D12" s="53">
        <f t="shared" si="0"/>
        <v>37270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21770</v>
      </c>
      <c r="D13" s="53">
        <f t="shared" si="0"/>
        <v>33230</v>
      </c>
    </row>
    <row r="14" spans="1:6" ht="26.25" x14ac:dyDescent="0.4">
      <c r="A14" s="53" t="s">
        <v>44</v>
      </c>
      <c r="B14" s="53">
        <v>40000</v>
      </c>
      <c r="C14" s="53">
        <f>Total!E18*20+Total!F18*10+Total!G18*9+Total!H18*9</f>
        <v>4450</v>
      </c>
      <c r="D14" s="53">
        <f t="shared" si="0"/>
        <v>35550</v>
      </c>
    </row>
    <row r="15" spans="1:6" ht="26.25" x14ac:dyDescent="0.4">
      <c r="A15" s="53" t="s">
        <v>45</v>
      </c>
      <c r="B15" s="53">
        <v>55000</v>
      </c>
      <c r="C15" s="53">
        <f>Total!E19*20+Total!F19*10+Total!G19*9+Total!H19*9</f>
        <v>16120</v>
      </c>
      <c r="D15" s="53">
        <f t="shared" si="0"/>
        <v>38880</v>
      </c>
    </row>
    <row r="16" spans="1:6" ht="26.25" x14ac:dyDescent="0.4">
      <c r="A16" s="53" t="s">
        <v>46</v>
      </c>
      <c r="B16" s="53">
        <v>30000</v>
      </c>
      <c r="C16" s="53">
        <f>Total!E20*20+Total!F20*10+Total!G20*9+Total!H20*9</f>
        <v>5840</v>
      </c>
      <c r="D16" s="53">
        <f t="shared" si="0"/>
        <v>24160</v>
      </c>
    </row>
    <row r="17" spans="1:4" ht="26.25" x14ac:dyDescent="0.4">
      <c r="A17" s="53" t="s">
        <v>47</v>
      </c>
      <c r="B17" s="53">
        <v>30000</v>
      </c>
      <c r="C17" s="53">
        <f>Total!E21*20+Total!F21*10+Total!G21*9+Total!H21*9</f>
        <v>5940</v>
      </c>
      <c r="D17" s="53">
        <f t="shared" si="0"/>
        <v>24060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30720</v>
      </c>
      <c r="D18" s="53">
        <f t="shared" si="0"/>
        <v>44280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6600</v>
      </c>
      <c r="D19" s="53">
        <f t="shared" si="0"/>
        <v>23400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18970</v>
      </c>
      <c r="D20" s="53">
        <f t="shared" si="0"/>
        <v>56030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10750</v>
      </c>
      <c r="D21" s="53">
        <f t="shared" si="0"/>
        <v>24250</v>
      </c>
    </row>
    <row r="22" spans="1:4" ht="26.25" x14ac:dyDescent="0.4">
      <c r="A22" s="53" t="s">
        <v>48</v>
      </c>
      <c r="B22" s="53">
        <v>35000</v>
      </c>
      <c r="C22" s="53">
        <f>Total!E26*20+Total!F26*10+Total!G26*9+Total!H26*9</f>
        <v>10340</v>
      </c>
      <c r="D22" s="53">
        <f t="shared" si="0"/>
        <v>24660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53</v>
      </c>
      <c r="B24" s="58">
        <f>SUM(B3:B23)</f>
        <v>1000000</v>
      </c>
      <c r="C24" s="58">
        <f t="shared" ref="C24:D24" si="1">SUM(C3:C23)</f>
        <v>308740</v>
      </c>
      <c r="D24" s="58">
        <f t="shared" si="1"/>
        <v>691260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x14ac:dyDescent="0.25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11" t="s">
        <v>57</v>
      </c>
      <c r="B3" s="111"/>
      <c r="C3" s="112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13"/>
      <c r="D4" s="2">
        <f>'3'!D29</f>
        <v>778433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18915</v>
      </c>
      <c r="I4" s="2">
        <f>'3'!I29</f>
        <v>1054</v>
      </c>
      <c r="J4" s="2">
        <f>'3'!J29</f>
        <v>439</v>
      </c>
      <c r="K4" s="2">
        <f>'3'!K29</f>
        <v>601</v>
      </c>
      <c r="L4" s="2">
        <f>'3'!L29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13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>
        <v>3676</v>
      </c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>
        <v>206</v>
      </c>
      <c r="D19" s="29">
        <v>8944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9484</v>
      </c>
      <c r="N19" s="24">
        <f t="shared" si="1"/>
        <v>11394</v>
      </c>
      <c r="O19" s="25">
        <f t="shared" si="2"/>
        <v>260.81</v>
      </c>
      <c r="P19" s="26">
        <v>1087</v>
      </c>
      <c r="Q19" s="26">
        <v>90</v>
      </c>
      <c r="R19" s="24">
        <f t="shared" si="3"/>
        <v>11043.19</v>
      </c>
      <c r="S19" s="25">
        <f t="shared" si="4"/>
        <v>90.097999999999999</v>
      </c>
      <c r="T19" s="27">
        <f t="shared" si="5"/>
        <v>9.7999999999998977E-2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>
        <v>26</v>
      </c>
      <c r="D26" s="29">
        <v>6580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7730</v>
      </c>
      <c r="N26" s="24">
        <f t="shared" si="1"/>
        <v>14370</v>
      </c>
      <c r="O26" s="25">
        <f t="shared" si="2"/>
        <v>212.57499999999999</v>
      </c>
      <c r="P26" s="26">
        <v>1500</v>
      </c>
      <c r="Q26" s="26">
        <v>77</v>
      </c>
      <c r="R26" s="24">
        <f t="shared" si="3"/>
        <v>14080.424999999999</v>
      </c>
      <c r="S26" s="25">
        <f t="shared" si="4"/>
        <v>73.435000000000002</v>
      </c>
      <c r="T26" s="27">
        <f t="shared" si="5"/>
        <v>-3.5649999999999977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5091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5091</v>
      </c>
      <c r="N27" s="40">
        <f t="shared" si="1"/>
        <v>5091</v>
      </c>
      <c r="O27" s="25">
        <f t="shared" si="2"/>
        <v>140.0025</v>
      </c>
      <c r="P27" s="41"/>
      <c r="Q27" s="41">
        <v>100</v>
      </c>
      <c r="R27" s="24">
        <f t="shared" si="3"/>
        <v>4850.9975000000004</v>
      </c>
      <c r="S27" s="42">
        <f t="shared" si="4"/>
        <v>48.3645</v>
      </c>
      <c r="T27" s="43">
        <f t="shared" si="5"/>
        <v>-51.6355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170949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190799</v>
      </c>
      <c r="N28" s="45">
        <f t="shared" si="7"/>
        <v>219181</v>
      </c>
      <c r="O28" s="46">
        <f t="shared" si="7"/>
        <v>5246.9724999999989</v>
      </c>
      <c r="P28" s="45">
        <f t="shared" si="7"/>
        <v>24463</v>
      </c>
      <c r="Q28" s="45">
        <f t="shared" si="7"/>
        <v>1797</v>
      </c>
      <c r="R28" s="45">
        <f t="shared" si="7"/>
        <v>212137.0275</v>
      </c>
      <c r="S28" s="45">
        <f t="shared" si="7"/>
        <v>1812.5905</v>
      </c>
      <c r="T28" s="47">
        <f t="shared" si="7"/>
        <v>15.59049999999997</v>
      </c>
    </row>
    <row r="29" spans="1:20" ht="15.75" thickBot="1" x14ac:dyDescent="0.3">
      <c r="A29" s="98" t="s">
        <v>39</v>
      </c>
      <c r="B29" s="99"/>
      <c r="C29" s="100"/>
      <c r="D29" s="48">
        <f>D4+D5-D28</f>
        <v>607484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17465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61" priority="43" operator="equal">
      <formula>212030016606640</formula>
    </cfRule>
  </conditionalFormatting>
  <conditionalFormatting sqref="D29 E4:E6 E28:K29">
    <cfRule type="cellIs" dxfId="1260" priority="41" operator="equal">
      <formula>$E$4</formula>
    </cfRule>
    <cfRule type="cellIs" dxfId="1259" priority="42" operator="equal">
      <formula>2120</formula>
    </cfRule>
  </conditionalFormatting>
  <conditionalFormatting sqref="D29:E29 F4:F6 F28:F29">
    <cfRule type="cellIs" dxfId="1258" priority="39" operator="equal">
      <formula>$F$4</formula>
    </cfRule>
    <cfRule type="cellIs" dxfId="1257" priority="40" operator="equal">
      <formula>300</formula>
    </cfRule>
  </conditionalFormatting>
  <conditionalFormatting sqref="G4:G6 G28:G29">
    <cfRule type="cellIs" dxfId="1256" priority="37" operator="equal">
      <formula>$G$4</formula>
    </cfRule>
    <cfRule type="cellIs" dxfId="1255" priority="38" operator="equal">
      <formula>1660</formula>
    </cfRule>
  </conditionalFormatting>
  <conditionalFormatting sqref="H4:H6 H28:H29">
    <cfRule type="cellIs" dxfId="1254" priority="35" operator="equal">
      <formula>$H$4</formula>
    </cfRule>
    <cfRule type="cellIs" dxfId="1253" priority="36" operator="equal">
      <formula>6640</formula>
    </cfRule>
  </conditionalFormatting>
  <conditionalFormatting sqref="T6:T28">
    <cfRule type="cellIs" dxfId="1252" priority="34" operator="lessThan">
      <formula>0</formula>
    </cfRule>
  </conditionalFormatting>
  <conditionalFormatting sqref="T7:T27">
    <cfRule type="cellIs" dxfId="1251" priority="31" operator="lessThan">
      <formula>0</formula>
    </cfRule>
    <cfRule type="cellIs" dxfId="1250" priority="32" operator="lessThan">
      <formula>0</formula>
    </cfRule>
    <cfRule type="cellIs" dxfId="1249" priority="33" operator="lessThan">
      <formula>0</formula>
    </cfRule>
  </conditionalFormatting>
  <conditionalFormatting sqref="E4:E6 E28:K28">
    <cfRule type="cellIs" dxfId="1248" priority="30" operator="equal">
      <formula>$E$4</formula>
    </cfRule>
  </conditionalFormatting>
  <conditionalFormatting sqref="D28:D29 D6 D4:M4">
    <cfRule type="cellIs" dxfId="1247" priority="29" operator="equal">
      <formula>$D$4</formula>
    </cfRule>
  </conditionalFormatting>
  <conditionalFormatting sqref="I4:I6 I28:I29">
    <cfRule type="cellIs" dxfId="1246" priority="28" operator="equal">
      <formula>$I$4</formula>
    </cfRule>
  </conditionalFormatting>
  <conditionalFormatting sqref="J4:J6 J28:J29">
    <cfRule type="cellIs" dxfId="1245" priority="27" operator="equal">
      <formula>$J$4</formula>
    </cfRule>
  </conditionalFormatting>
  <conditionalFormatting sqref="K4:K6 K28:K29">
    <cfRule type="cellIs" dxfId="1244" priority="26" operator="equal">
      <formula>$K$4</formula>
    </cfRule>
  </conditionalFormatting>
  <conditionalFormatting sqref="M4:M6">
    <cfRule type="cellIs" dxfId="1243" priority="25" operator="equal">
      <formula>$L$4</formula>
    </cfRule>
  </conditionalFormatting>
  <conditionalFormatting sqref="T7:T28">
    <cfRule type="cellIs" dxfId="1242" priority="22" operator="lessThan">
      <formula>0</formula>
    </cfRule>
    <cfRule type="cellIs" dxfId="1241" priority="23" operator="lessThan">
      <formula>0</formula>
    </cfRule>
    <cfRule type="cellIs" dxfId="1240" priority="24" operator="lessThan">
      <formula>0</formula>
    </cfRule>
  </conditionalFormatting>
  <conditionalFormatting sqref="D5:K5">
    <cfRule type="cellIs" dxfId="1239" priority="21" operator="greaterThan">
      <formula>0</formula>
    </cfRule>
  </conditionalFormatting>
  <conditionalFormatting sqref="T6:T28">
    <cfRule type="cellIs" dxfId="1238" priority="20" operator="lessThan">
      <formula>0</formula>
    </cfRule>
  </conditionalFormatting>
  <conditionalFormatting sqref="T7:T27">
    <cfRule type="cellIs" dxfId="1237" priority="17" operator="lessThan">
      <formula>0</formula>
    </cfRule>
    <cfRule type="cellIs" dxfId="1236" priority="18" operator="lessThan">
      <formula>0</formula>
    </cfRule>
    <cfRule type="cellIs" dxfId="1235" priority="19" operator="lessThan">
      <formula>0</formula>
    </cfRule>
  </conditionalFormatting>
  <conditionalFormatting sqref="T7:T28">
    <cfRule type="cellIs" dxfId="1234" priority="14" operator="lessThan">
      <formula>0</formula>
    </cfRule>
    <cfRule type="cellIs" dxfId="1233" priority="15" operator="lessThan">
      <formula>0</formula>
    </cfRule>
    <cfRule type="cellIs" dxfId="1232" priority="16" operator="lessThan">
      <formula>0</formula>
    </cfRule>
  </conditionalFormatting>
  <conditionalFormatting sqref="D5:K5">
    <cfRule type="cellIs" dxfId="1231" priority="13" operator="greaterThan">
      <formula>0</formula>
    </cfRule>
  </conditionalFormatting>
  <conditionalFormatting sqref="L4 L6 L28:L29">
    <cfRule type="cellIs" dxfId="1230" priority="12" operator="equal">
      <formula>$L$4</formula>
    </cfRule>
  </conditionalFormatting>
  <conditionalFormatting sqref="D7:S7">
    <cfRule type="cellIs" dxfId="1229" priority="11" operator="greaterThan">
      <formula>0</formula>
    </cfRule>
  </conditionalFormatting>
  <conditionalFormatting sqref="D9:S9">
    <cfRule type="cellIs" dxfId="1228" priority="10" operator="greaterThan">
      <formula>0</formula>
    </cfRule>
  </conditionalFormatting>
  <conditionalFormatting sqref="D11:S11">
    <cfRule type="cellIs" dxfId="1227" priority="9" operator="greaterThan">
      <formula>0</formula>
    </cfRule>
  </conditionalFormatting>
  <conditionalFormatting sqref="D13:S13">
    <cfRule type="cellIs" dxfId="1226" priority="8" operator="greaterThan">
      <formula>0</formula>
    </cfRule>
  </conditionalFormatting>
  <conditionalFormatting sqref="D15:S15">
    <cfRule type="cellIs" dxfId="1225" priority="7" operator="greaterThan">
      <formula>0</formula>
    </cfRule>
  </conditionalFormatting>
  <conditionalFormatting sqref="D17:S17">
    <cfRule type="cellIs" dxfId="1224" priority="6" operator="greaterThan">
      <formula>0</formula>
    </cfRule>
  </conditionalFormatting>
  <conditionalFormatting sqref="D19:S19">
    <cfRule type="cellIs" dxfId="1223" priority="5" operator="greaterThan">
      <formula>0</formula>
    </cfRule>
  </conditionalFormatting>
  <conditionalFormatting sqref="D21:S21">
    <cfRule type="cellIs" dxfId="1222" priority="4" operator="greaterThan">
      <formula>0</formula>
    </cfRule>
  </conditionalFormatting>
  <conditionalFormatting sqref="D23:S23">
    <cfRule type="cellIs" dxfId="1221" priority="3" operator="greaterThan">
      <formula>0</formula>
    </cfRule>
  </conditionalFormatting>
  <conditionalFormatting sqref="D25:S25">
    <cfRule type="cellIs" dxfId="1220" priority="2" operator="greaterThan">
      <formula>0</formula>
    </cfRule>
  </conditionalFormatting>
  <conditionalFormatting sqref="D27:S27">
    <cfRule type="cellIs" dxfId="121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7" activePane="bottomLeft" state="frozen"/>
      <selection pane="bottomLeft" activeCell="I7" sqref="I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58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'4'!D29</f>
        <v>607484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17465</v>
      </c>
      <c r="I4" s="2">
        <f>'4'!I29</f>
        <v>955</v>
      </c>
      <c r="J4" s="2">
        <f>'4'!J29</f>
        <v>438</v>
      </c>
      <c r="K4" s="2">
        <f>'4'!K29</f>
        <v>550</v>
      </c>
      <c r="L4" s="2">
        <f>'4'!L29</f>
        <v>0</v>
      </c>
      <c r="M4" s="2">
        <f>'4'!M29</f>
        <v>0</v>
      </c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4999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6819</v>
      </c>
      <c r="N8" s="24">
        <f t="shared" ref="N8:N27" si="1">D8+E8*20+F8*10+G8*9+H8*9+I8*191+J8*191+K8*182+L8*100</f>
        <v>6819</v>
      </c>
      <c r="O8" s="25">
        <f t="shared" ref="O8:O27" si="2">M8*2.75%</f>
        <v>187.52250000000001</v>
      </c>
      <c r="P8" s="26">
        <v>-5724</v>
      </c>
      <c r="Q8" s="26">
        <v>80</v>
      </c>
      <c r="R8" s="24">
        <f t="shared" ref="R8:R27" si="3">M8-(M8*2.75%)+I8*191+J8*191+K8*182+L8*100-Q8</f>
        <v>6551.4775</v>
      </c>
      <c r="S8" s="25">
        <f t="shared" ref="S8:S27" si="4">M8*0.95%</f>
        <v>64.780500000000004</v>
      </c>
      <c r="T8" s="27">
        <f t="shared" ref="T8:T27" si="5">S8-Q8</f>
        <v>-15.219499999999996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18945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23775</v>
      </c>
      <c r="N9" s="24">
        <f t="shared" si="1"/>
        <v>24685</v>
      </c>
      <c r="O9" s="25">
        <f t="shared" si="2"/>
        <v>653.8125</v>
      </c>
      <c r="P9" s="26">
        <v>-2000</v>
      </c>
      <c r="Q9" s="26">
        <v>152</v>
      </c>
      <c r="R9" s="24">
        <f t="shared" si="3"/>
        <v>23879.1875</v>
      </c>
      <c r="S9" s="25">
        <f t="shared" si="4"/>
        <v>225.86249999999998</v>
      </c>
      <c r="T9" s="27">
        <f t="shared" si="5"/>
        <v>73.862499999999983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5477</v>
      </c>
      <c r="N10" s="24">
        <f t="shared" si="1"/>
        <v>5477</v>
      </c>
      <c r="O10" s="25">
        <f t="shared" si="2"/>
        <v>150.61750000000001</v>
      </c>
      <c r="P10" s="26"/>
      <c r="Q10" s="26">
        <v>23</v>
      </c>
      <c r="R10" s="24">
        <f t="shared" si="3"/>
        <v>5303.3824999999997</v>
      </c>
      <c r="S10" s="25">
        <f t="shared" si="4"/>
        <v>52.031500000000001</v>
      </c>
      <c r="T10" s="27">
        <f t="shared" si="5"/>
        <v>29.031500000000001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14446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14446</v>
      </c>
      <c r="N11" s="24">
        <f t="shared" si="1"/>
        <v>14446</v>
      </c>
      <c r="O11" s="25">
        <f t="shared" si="2"/>
        <v>397.26499999999999</v>
      </c>
      <c r="P11" s="26"/>
      <c r="Q11" s="26">
        <v>39</v>
      </c>
      <c r="R11" s="24">
        <f t="shared" si="3"/>
        <v>14009.735000000001</v>
      </c>
      <c r="S11" s="25">
        <f t="shared" si="4"/>
        <v>137.23699999999999</v>
      </c>
      <c r="T11" s="27">
        <f t="shared" si="5"/>
        <v>98.236999999999995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6030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6030</v>
      </c>
      <c r="N12" s="24">
        <f t="shared" si="1"/>
        <v>6940</v>
      </c>
      <c r="O12" s="25">
        <f t="shared" si="2"/>
        <v>165.82499999999999</v>
      </c>
      <c r="P12" s="26"/>
      <c r="Q12" s="26">
        <v>34</v>
      </c>
      <c r="R12" s="24">
        <f t="shared" si="3"/>
        <v>6740.1750000000002</v>
      </c>
      <c r="S12" s="25">
        <f t="shared" si="4"/>
        <v>57.284999999999997</v>
      </c>
      <c r="T12" s="27">
        <f t="shared" si="5"/>
        <v>23.284999999999997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8028</v>
      </c>
      <c r="N13" s="24">
        <f t="shared" si="1"/>
        <v>8028</v>
      </c>
      <c r="O13" s="25">
        <f t="shared" si="2"/>
        <v>220.77</v>
      </c>
      <c r="P13" s="26"/>
      <c r="Q13" s="26">
        <v>12</v>
      </c>
      <c r="R13" s="24">
        <f t="shared" si="3"/>
        <v>7795.23</v>
      </c>
      <c r="S13" s="25">
        <f t="shared" si="4"/>
        <v>76.265999999999991</v>
      </c>
      <c r="T13" s="27">
        <f t="shared" si="5"/>
        <v>64.265999999999991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25010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25510</v>
      </c>
      <c r="N15" s="24">
        <f t="shared" si="1"/>
        <v>28148</v>
      </c>
      <c r="O15" s="25">
        <f t="shared" si="2"/>
        <v>701.52499999999998</v>
      </c>
      <c r="P15" s="26">
        <v>47360</v>
      </c>
      <c r="Q15" s="26">
        <v>147</v>
      </c>
      <c r="R15" s="24">
        <f t="shared" si="3"/>
        <v>27299.474999999999</v>
      </c>
      <c r="S15" s="25">
        <f t="shared" si="4"/>
        <v>242.345</v>
      </c>
      <c r="T15" s="27">
        <f t="shared" si="5"/>
        <v>95.344999999999999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12486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15476</v>
      </c>
      <c r="N16" s="24">
        <f t="shared" si="1"/>
        <v>17296</v>
      </c>
      <c r="O16" s="25">
        <f t="shared" si="2"/>
        <v>425.59</v>
      </c>
      <c r="P16" s="26">
        <v>9000</v>
      </c>
      <c r="Q16" s="26">
        <v>119</v>
      </c>
      <c r="R16" s="24">
        <f t="shared" si="3"/>
        <v>16751.41</v>
      </c>
      <c r="S16" s="25">
        <f t="shared" si="4"/>
        <v>147.02199999999999</v>
      </c>
      <c r="T16" s="27">
        <f t="shared" si="5"/>
        <v>28.021999999999991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16460</v>
      </c>
      <c r="N17" s="24">
        <f t="shared" si="1"/>
        <v>20190</v>
      </c>
      <c r="O17" s="25">
        <f t="shared" si="2"/>
        <v>452.65</v>
      </c>
      <c r="P17" s="26"/>
      <c r="Q17" s="26">
        <v>100</v>
      </c>
      <c r="R17" s="24">
        <f t="shared" si="3"/>
        <v>19637.349999999999</v>
      </c>
      <c r="S17" s="25">
        <f t="shared" si="4"/>
        <v>156.37</v>
      </c>
      <c r="T17" s="27">
        <f t="shared" si="5"/>
        <v>56.370000000000005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9589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10039</v>
      </c>
      <c r="N18" s="24">
        <f t="shared" si="1"/>
        <v>10230</v>
      </c>
      <c r="O18" s="25">
        <f t="shared" si="2"/>
        <v>276.07249999999999</v>
      </c>
      <c r="P18" s="26">
        <v>-8297</v>
      </c>
      <c r="Q18" s="26">
        <v>100</v>
      </c>
      <c r="R18" s="24">
        <f t="shared" si="3"/>
        <v>9853.9274999999998</v>
      </c>
      <c r="S18" s="25">
        <f t="shared" si="4"/>
        <v>95.370499999999993</v>
      </c>
      <c r="T18" s="27">
        <f t="shared" si="5"/>
        <v>-4.6295000000000073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10037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10217</v>
      </c>
      <c r="N19" s="24">
        <f t="shared" si="1"/>
        <v>13947</v>
      </c>
      <c r="O19" s="25">
        <f t="shared" si="2"/>
        <v>280.96750000000003</v>
      </c>
      <c r="P19" s="26"/>
      <c r="Q19" s="26">
        <v>100</v>
      </c>
      <c r="R19" s="24">
        <f t="shared" si="3"/>
        <v>13566.032499999999</v>
      </c>
      <c r="S19" s="25">
        <f t="shared" si="4"/>
        <v>97.061499999999995</v>
      </c>
      <c r="T19" s="27">
        <f t="shared" si="5"/>
        <v>-2.9385000000000048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5667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5667</v>
      </c>
      <c r="N21" s="24">
        <f t="shared" si="1"/>
        <v>7577</v>
      </c>
      <c r="O21" s="25">
        <f t="shared" si="2"/>
        <v>155.8425</v>
      </c>
      <c r="P21" s="26">
        <v>-515</v>
      </c>
      <c r="Q21" s="26">
        <v>20</v>
      </c>
      <c r="R21" s="24">
        <f t="shared" si="3"/>
        <v>7401.1575000000003</v>
      </c>
      <c r="S21" s="25">
        <f t="shared" si="4"/>
        <v>53.836500000000001</v>
      </c>
      <c r="T21" s="27">
        <f t="shared" si="5"/>
        <v>33.836500000000001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23929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23929</v>
      </c>
      <c r="N22" s="24">
        <f t="shared" si="1"/>
        <v>25203</v>
      </c>
      <c r="O22" s="25">
        <f t="shared" si="2"/>
        <v>658.04750000000001</v>
      </c>
      <c r="P22" s="26"/>
      <c r="Q22" s="26">
        <v>150</v>
      </c>
      <c r="R22" s="24">
        <f t="shared" si="3"/>
        <v>24394.952499999999</v>
      </c>
      <c r="S22" s="25">
        <f t="shared" si="4"/>
        <v>227.32550000000001</v>
      </c>
      <c r="T22" s="27">
        <f t="shared" si="5"/>
        <v>77.325500000000005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7352</v>
      </c>
      <c r="N23" s="24">
        <f t="shared" si="1"/>
        <v>7352</v>
      </c>
      <c r="O23" s="25">
        <f t="shared" si="2"/>
        <v>202.18</v>
      </c>
      <c r="P23" s="26">
        <v>-7080</v>
      </c>
      <c r="Q23" s="26">
        <v>70</v>
      </c>
      <c r="R23" s="24">
        <f t="shared" si="3"/>
        <v>7079.82</v>
      </c>
      <c r="S23" s="25">
        <f t="shared" si="4"/>
        <v>69.843999999999994</v>
      </c>
      <c r="T23" s="27">
        <f t="shared" si="5"/>
        <v>-0.15600000000000591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24879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24879</v>
      </c>
      <c r="N24" s="24">
        <f t="shared" si="1"/>
        <v>24879</v>
      </c>
      <c r="O24" s="25">
        <f t="shared" si="2"/>
        <v>684.17250000000001</v>
      </c>
      <c r="P24" s="26">
        <v>-1000</v>
      </c>
      <c r="Q24" s="26">
        <v>145</v>
      </c>
      <c r="R24" s="24">
        <f t="shared" si="3"/>
        <v>24049.827499999999</v>
      </c>
      <c r="S24" s="25">
        <f t="shared" si="4"/>
        <v>236.35049999999998</v>
      </c>
      <c r="T24" s="27">
        <f t="shared" si="5"/>
        <v>91.350499999999982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12758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13028</v>
      </c>
      <c r="N26" s="24">
        <f t="shared" si="1"/>
        <v>14938</v>
      </c>
      <c r="O26" s="25">
        <f t="shared" si="2"/>
        <v>358.27</v>
      </c>
      <c r="P26" s="26">
        <v>-1500</v>
      </c>
      <c r="Q26" s="26">
        <v>100</v>
      </c>
      <c r="R26" s="24">
        <f t="shared" si="3"/>
        <v>14479.73</v>
      </c>
      <c r="S26" s="25">
        <f t="shared" si="4"/>
        <v>123.76599999999999</v>
      </c>
      <c r="T26" s="27">
        <f t="shared" si="5"/>
        <v>23.765999999999991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19997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19997</v>
      </c>
      <c r="N27" s="40">
        <f t="shared" si="1"/>
        <v>19997</v>
      </c>
      <c r="O27" s="25">
        <f t="shared" si="2"/>
        <v>549.91750000000002</v>
      </c>
      <c r="P27" s="41">
        <v>-19350</v>
      </c>
      <c r="Q27" s="41">
        <v>100</v>
      </c>
      <c r="R27" s="24">
        <f t="shared" si="3"/>
        <v>19347.0825</v>
      </c>
      <c r="S27" s="42">
        <f t="shared" si="4"/>
        <v>189.97149999999999</v>
      </c>
      <c r="T27" s="43">
        <f t="shared" si="5"/>
        <v>89.971499999999992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249974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266594</v>
      </c>
      <c r="N28" s="45">
        <f t="shared" si="7"/>
        <v>288428</v>
      </c>
      <c r="O28" s="46">
        <f t="shared" si="7"/>
        <v>7331.3349999999991</v>
      </c>
      <c r="P28" s="45">
        <f t="shared" si="7"/>
        <v>15894</v>
      </c>
      <c r="Q28" s="45">
        <f t="shared" si="7"/>
        <v>1946</v>
      </c>
      <c r="R28" s="45">
        <f t="shared" si="7"/>
        <v>279150.66500000004</v>
      </c>
      <c r="S28" s="45">
        <f t="shared" si="7"/>
        <v>2532.6430000000005</v>
      </c>
      <c r="T28" s="47">
        <f t="shared" si="7"/>
        <v>586.64299999999992</v>
      </c>
    </row>
    <row r="29" spans="1:20" ht="15.75" thickBot="1" x14ac:dyDescent="0.3">
      <c r="A29" s="98" t="s">
        <v>39</v>
      </c>
      <c r="B29" s="99"/>
      <c r="C29" s="100"/>
      <c r="D29" s="48">
        <f>D4+D5-D28</f>
        <v>669198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16655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8" priority="43" operator="equal">
      <formula>212030016606640</formula>
    </cfRule>
  </conditionalFormatting>
  <conditionalFormatting sqref="D29 E4:E6 E28:K29">
    <cfRule type="cellIs" dxfId="1217" priority="41" operator="equal">
      <formula>$E$4</formula>
    </cfRule>
    <cfRule type="cellIs" dxfId="1216" priority="42" operator="equal">
      <formula>2120</formula>
    </cfRule>
  </conditionalFormatting>
  <conditionalFormatting sqref="D29:E29 F4:F6 F28:F29">
    <cfRule type="cellIs" dxfId="1215" priority="39" operator="equal">
      <formula>$F$4</formula>
    </cfRule>
    <cfRule type="cellIs" dxfId="1214" priority="40" operator="equal">
      <formula>300</formula>
    </cfRule>
  </conditionalFormatting>
  <conditionalFormatting sqref="G4:G6 G28:G29">
    <cfRule type="cellIs" dxfId="1213" priority="37" operator="equal">
      <formula>$G$4</formula>
    </cfRule>
    <cfRule type="cellIs" dxfId="1212" priority="38" operator="equal">
      <formula>1660</formula>
    </cfRule>
  </conditionalFormatting>
  <conditionalFormatting sqref="H4:H6 H28:H29">
    <cfRule type="cellIs" dxfId="1211" priority="35" operator="equal">
      <formula>$H$4</formula>
    </cfRule>
    <cfRule type="cellIs" dxfId="1210" priority="36" operator="equal">
      <formula>6640</formula>
    </cfRule>
  </conditionalFormatting>
  <conditionalFormatting sqref="T6:T28">
    <cfRule type="cellIs" dxfId="1209" priority="34" operator="lessThan">
      <formula>0</formula>
    </cfRule>
  </conditionalFormatting>
  <conditionalFormatting sqref="T7:T27">
    <cfRule type="cellIs" dxfId="1208" priority="31" operator="lessThan">
      <formula>0</formula>
    </cfRule>
    <cfRule type="cellIs" dxfId="1207" priority="32" operator="lessThan">
      <formula>0</formula>
    </cfRule>
    <cfRule type="cellIs" dxfId="1206" priority="33" operator="lessThan">
      <formula>0</formula>
    </cfRule>
  </conditionalFormatting>
  <conditionalFormatting sqref="E4:E6 E28:K28">
    <cfRule type="cellIs" dxfId="1205" priority="30" operator="equal">
      <formula>$E$4</formula>
    </cfRule>
  </conditionalFormatting>
  <conditionalFormatting sqref="D28:D29 D6 D4:M4">
    <cfRule type="cellIs" dxfId="1204" priority="29" operator="equal">
      <formula>$D$4</formula>
    </cfRule>
  </conditionalFormatting>
  <conditionalFormatting sqref="I4:I6 I28:I29">
    <cfRule type="cellIs" dxfId="1203" priority="28" operator="equal">
      <formula>$I$4</formula>
    </cfRule>
  </conditionalFormatting>
  <conditionalFormatting sqref="J4:J6 J28:J29">
    <cfRule type="cellIs" dxfId="1202" priority="27" operator="equal">
      <formula>$J$4</formula>
    </cfRule>
  </conditionalFormatting>
  <conditionalFormatting sqref="K4:K6 K28:K29">
    <cfRule type="cellIs" dxfId="1201" priority="26" operator="equal">
      <formula>$K$4</formula>
    </cfRule>
  </conditionalFormatting>
  <conditionalFormatting sqref="M4:M6">
    <cfRule type="cellIs" dxfId="1200" priority="25" operator="equal">
      <formula>$L$4</formula>
    </cfRule>
  </conditionalFormatting>
  <conditionalFormatting sqref="T7:T28">
    <cfRule type="cellIs" dxfId="1199" priority="22" operator="lessThan">
      <formula>0</formula>
    </cfRule>
    <cfRule type="cellIs" dxfId="1198" priority="23" operator="lessThan">
      <formula>0</formula>
    </cfRule>
    <cfRule type="cellIs" dxfId="1197" priority="24" operator="lessThan">
      <formula>0</formula>
    </cfRule>
  </conditionalFormatting>
  <conditionalFormatting sqref="D5:K5">
    <cfRule type="cellIs" dxfId="1196" priority="21" operator="greaterThan">
      <formula>0</formula>
    </cfRule>
  </conditionalFormatting>
  <conditionalFormatting sqref="T6:T28">
    <cfRule type="cellIs" dxfId="1195" priority="20" operator="lessThan">
      <formula>0</formula>
    </cfRule>
  </conditionalFormatting>
  <conditionalFormatting sqref="T7:T27">
    <cfRule type="cellIs" dxfId="1194" priority="17" operator="lessThan">
      <formula>0</formula>
    </cfRule>
    <cfRule type="cellIs" dxfId="1193" priority="18" operator="lessThan">
      <formula>0</formula>
    </cfRule>
    <cfRule type="cellIs" dxfId="1192" priority="19" operator="lessThan">
      <formula>0</formula>
    </cfRule>
  </conditionalFormatting>
  <conditionalFormatting sqref="T7:T28">
    <cfRule type="cellIs" dxfId="1191" priority="14" operator="lessThan">
      <formula>0</formula>
    </cfRule>
    <cfRule type="cellIs" dxfId="1190" priority="15" operator="lessThan">
      <formula>0</formula>
    </cfRule>
    <cfRule type="cellIs" dxfId="1189" priority="16" operator="lessThan">
      <formula>0</formula>
    </cfRule>
  </conditionalFormatting>
  <conditionalFormatting sqref="D5:K5">
    <cfRule type="cellIs" dxfId="1188" priority="13" operator="greaterThan">
      <formula>0</formula>
    </cfRule>
  </conditionalFormatting>
  <conditionalFormatting sqref="L4 L6 L28:L29">
    <cfRule type="cellIs" dxfId="1187" priority="12" operator="equal">
      <formula>$L$4</formula>
    </cfRule>
  </conditionalFormatting>
  <conditionalFormatting sqref="D7:S7">
    <cfRule type="cellIs" dxfId="1186" priority="11" operator="greaterThan">
      <formula>0</formula>
    </cfRule>
  </conditionalFormatting>
  <conditionalFormatting sqref="D9:S9">
    <cfRule type="cellIs" dxfId="1185" priority="10" operator="greaterThan">
      <formula>0</formula>
    </cfRule>
  </conditionalFormatting>
  <conditionalFormatting sqref="D11:S11">
    <cfRule type="cellIs" dxfId="1184" priority="9" operator="greaterThan">
      <formula>0</formula>
    </cfRule>
  </conditionalFormatting>
  <conditionalFormatting sqref="D13:S13">
    <cfRule type="cellIs" dxfId="1183" priority="8" operator="greaterThan">
      <formula>0</formula>
    </cfRule>
  </conditionalFormatting>
  <conditionalFormatting sqref="D15:S15">
    <cfRule type="cellIs" dxfId="1182" priority="7" operator="greaterThan">
      <formula>0</formula>
    </cfRule>
  </conditionalFormatting>
  <conditionalFormatting sqref="D17:S17">
    <cfRule type="cellIs" dxfId="1181" priority="6" operator="greaterThan">
      <formula>0</formula>
    </cfRule>
  </conditionalFormatting>
  <conditionalFormatting sqref="D19:S19">
    <cfRule type="cellIs" dxfId="1180" priority="5" operator="greaterThan">
      <formula>0</formula>
    </cfRule>
  </conditionalFormatting>
  <conditionalFormatting sqref="D21:S21">
    <cfRule type="cellIs" dxfId="1179" priority="4" operator="greaterThan">
      <formula>0</formula>
    </cfRule>
  </conditionalFormatting>
  <conditionalFormatting sqref="D23:S23">
    <cfRule type="cellIs" dxfId="1178" priority="3" operator="greaterThan">
      <formula>0</formula>
    </cfRule>
  </conditionalFormatting>
  <conditionalFormatting sqref="D25:S25">
    <cfRule type="cellIs" dxfId="1177" priority="2" operator="greaterThan">
      <formula>0</formula>
    </cfRule>
  </conditionalFormatting>
  <conditionalFormatting sqref="D27:S27">
    <cfRule type="cellIs" dxfId="117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60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'5'!D29</f>
        <v>669198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16655</v>
      </c>
      <c r="I4" s="2">
        <f>'5'!I29</f>
        <v>895</v>
      </c>
      <c r="J4" s="2">
        <f>'5'!J29</f>
        <v>438</v>
      </c>
      <c r="K4" s="2">
        <f>'5'!K29</f>
        <v>493</v>
      </c>
      <c r="L4" s="2">
        <f>'5'!L29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98" t="s">
        <v>39</v>
      </c>
      <c r="B29" s="99"/>
      <c r="C29" s="100"/>
      <c r="D29" s="48">
        <f>D4+D5-D28</f>
        <v>634709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16655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5" priority="43" operator="equal">
      <formula>212030016606640</formula>
    </cfRule>
  </conditionalFormatting>
  <conditionalFormatting sqref="D29 E4:E6 E28:K29">
    <cfRule type="cellIs" dxfId="1174" priority="41" operator="equal">
      <formula>$E$4</formula>
    </cfRule>
    <cfRule type="cellIs" dxfId="1173" priority="42" operator="equal">
      <formula>2120</formula>
    </cfRule>
  </conditionalFormatting>
  <conditionalFormatting sqref="D29:E29 F4:F6 F28:F29">
    <cfRule type="cellIs" dxfId="1172" priority="39" operator="equal">
      <formula>$F$4</formula>
    </cfRule>
    <cfRule type="cellIs" dxfId="1171" priority="40" operator="equal">
      <formula>300</formula>
    </cfRule>
  </conditionalFormatting>
  <conditionalFormatting sqref="G4:G6 G28:G29">
    <cfRule type="cellIs" dxfId="1170" priority="37" operator="equal">
      <formula>$G$4</formula>
    </cfRule>
    <cfRule type="cellIs" dxfId="1169" priority="38" operator="equal">
      <formula>1660</formula>
    </cfRule>
  </conditionalFormatting>
  <conditionalFormatting sqref="H4:H6 H28:H29">
    <cfRule type="cellIs" dxfId="1168" priority="35" operator="equal">
      <formula>$H$4</formula>
    </cfRule>
    <cfRule type="cellIs" dxfId="1167" priority="36" operator="equal">
      <formula>6640</formula>
    </cfRule>
  </conditionalFormatting>
  <conditionalFormatting sqref="T6:T28">
    <cfRule type="cellIs" dxfId="1166" priority="34" operator="lessThan">
      <formula>0</formula>
    </cfRule>
  </conditionalFormatting>
  <conditionalFormatting sqref="T7:T27">
    <cfRule type="cellIs" dxfId="1165" priority="31" operator="lessThan">
      <formula>0</formula>
    </cfRule>
    <cfRule type="cellIs" dxfId="1164" priority="32" operator="lessThan">
      <formula>0</formula>
    </cfRule>
    <cfRule type="cellIs" dxfId="1163" priority="33" operator="lessThan">
      <formula>0</formula>
    </cfRule>
  </conditionalFormatting>
  <conditionalFormatting sqref="E4:E6 E28:K28">
    <cfRule type="cellIs" dxfId="1162" priority="30" operator="equal">
      <formula>$E$4</formula>
    </cfRule>
  </conditionalFormatting>
  <conditionalFormatting sqref="D28:D29 D6 D4:M4">
    <cfRule type="cellIs" dxfId="1161" priority="29" operator="equal">
      <formula>$D$4</formula>
    </cfRule>
  </conditionalFormatting>
  <conditionalFormatting sqref="I4:I6 I28:I29">
    <cfRule type="cellIs" dxfId="1160" priority="28" operator="equal">
      <formula>$I$4</formula>
    </cfRule>
  </conditionalFormatting>
  <conditionalFormatting sqref="J4:J6 J28:J29">
    <cfRule type="cellIs" dxfId="1159" priority="27" operator="equal">
      <formula>$J$4</formula>
    </cfRule>
  </conditionalFormatting>
  <conditionalFormatting sqref="K4:K6 K28:K29">
    <cfRule type="cellIs" dxfId="1158" priority="26" operator="equal">
      <formula>$K$4</formula>
    </cfRule>
  </conditionalFormatting>
  <conditionalFormatting sqref="M4:M6">
    <cfRule type="cellIs" dxfId="1157" priority="25" operator="equal">
      <formula>$L$4</formula>
    </cfRule>
  </conditionalFormatting>
  <conditionalFormatting sqref="T7:T28">
    <cfRule type="cellIs" dxfId="1156" priority="22" operator="lessThan">
      <formula>0</formula>
    </cfRule>
    <cfRule type="cellIs" dxfId="1155" priority="23" operator="lessThan">
      <formula>0</formula>
    </cfRule>
    <cfRule type="cellIs" dxfId="1154" priority="24" operator="lessThan">
      <formula>0</formula>
    </cfRule>
  </conditionalFormatting>
  <conditionalFormatting sqref="D5:K5">
    <cfRule type="cellIs" dxfId="1153" priority="21" operator="greaterThan">
      <formula>0</formula>
    </cfRule>
  </conditionalFormatting>
  <conditionalFormatting sqref="T6:T28">
    <cfRule type="cellIs" dxfId="1152" priority="20" operator="lessThan">
      <formula>0</formula>
    </cfRule>
  </conditionalFormatting>
  <conditionalFormatting sqref="T7:T27">
    <cfRule type="cellIs" dxfId="1151" priority="17" operator="lessThan">
      <formula>0</formula>
    </cfRule>
    <cfRule type="cellIs" dxfId="1150" priority="18" operator="lessThan">
      <formula>0</formula>
    </cfRule>
    <cfRule type="cellIs" dxfId="1149" priority="19" operator="lessThan">
      <formula>0</formula>
    </cfRule>
  </conditionalFormatting>
  <conditionalFormatting sqref="T7:T28">
    <cfRule type="cellIs" dxfId="1148" priority="14" operator="lessThan">
      <formula>0</formula>
    </cfRule>
    <cfRule type="cellIs" dxfId="1147" priority="15" operator="lessThan">
      <formula>0</formula>
    </cfRule>
    <cfRule type="cellIs" dxfId="1146" priority="16" operator="lessThan">
      <formula>0</formula>
    </cfRule>
  </conditionalFormatting>
  <conditionalFormatting sqref="D5:K5">
    <cfRule type="cellIs" dxfId="1145" priority="13" operator="greaterThan">
      <formula>0</formula>
    </cfRule>
  </conditionalFormatting>
  <conditionalFormatting sqref="L4 L6 L28:L29">
    <cfRule type="cellIs" dxfId="1144" priority="12" operator="equal">
      <formula>$L$4</formula>
    </cfRule>
  </conditionalFormatting>
  <conditionalFormatting sqref="D7:S7">
    <cfRule type="cellIs" dxfId="1143" priority="11" operator="greaterThan">
      <formula>0</formula>
    </cfRule>
  </conditionalFormatting>
  <conditionalFormatting sqref="D9:S9">
    <cfRule type="cellIs" dxfId="1142" priority="10" operator="greaterThan">
      <formula>0</formula>
    </cfRule>
  </conditionalFormatting>
  <conditionalFormatting sqref="D11:S11">
    <cfRule type="cellIs" dxfId="1141" priority="9" operator="greaterThan">
      <formula>0</formula>
    </cfRule>
  </conditionalFormatting>
  <conditionalFormatting sqref="D13:S13">
    <cfRule type="cellIs" dxfId="1140" priority="8" operator="greaterThan">
      <formula>0</formula>
    </cfRule>
  </conditionalFormatting>
  <conditionalFormatting sqref="D15:S15">
    <cfRule type="cellIs" dxfId="1139" priority="7" operator="greaterThan">
      <formula>0</formula>
    </cfRule>
  </conditionalFormatting>
  <conditionalFormatting sqref="D17:S17">
    <cfRule type="cellIs" dxfId="1138" priority="6" operator="greaterThan">
      <formula>0</formula>
    </cfRule>
  </conditionalFormatting>
  <conditionalFormatting sqref="D19:S19">
    <cfRule type="cellIs" dxfId="1137" priority="5" operator="greaterThan">
      <formula>0</formula>
    </cfRule>
  </conditionalFormatting>
  <conditionalFormatting sqref="D21:S21">
    <cfRule type="cellIs" dxfId="1136" priority="4" operator="greaterThan">
      <formula>0</formula>
    </cfRule>
  </conditionalFormatting>
  <conditionalFormatting sqref="D23:S23">
    <cfRule type="cellIs" dxfId="1135" priority="3" operator="greaterThan">
      <formula>0</formula>
    </cfRule>
  </conditionalFormatting>
  <conditionalFormatting sqref="D25:S25">
    <cfRule type="cellIs" dxfId="1134" priority="2" operator="greaterThan">
      <formula>0</formula>
    </cfRule>
  </conditionalFormatting>
  <conditionalFormatting sqref="D27:S27">
    <cfRule type="cellIs" dxfId="113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I7" sqref="I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59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'6'!D29</f>
        <v>634709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16655</v>
      </c>
      <c r="I4" s="2">
        <f>'6'!I29</f>
        <v>895</v>
      </c>
      <c r="J4" s="2">
        <f>'6'!J29</f>
        <v>438</v>
      </c>
      <c r="K4" s="2">
        <f>'6'!K29</f>
        <v>493</v>
      </c>
      <c r="L4" s="2">
        <f>'6'!L29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10788</v>
      </c>
      <c r="N14" s="24">
        <f t="shared" si="1"/>
        <v>10788</v>
      </c>
      <c r="O14" s="25">
        <f t="shared" si="2"/>
        <v>296.67</v>
      </c>
      <c r="P14" s="26"/>
      <c r="Q14" s="26">
        <v>129</v>
      </c>
      <c r="R14" s="24">
        <f t="shared" si="3"/>
        <v>10362.33</v>
      </c>
      <c r="S14" s="25">
        <f t="shared" si="4"/>
        <v>102.486</v>
      </c>
      <c r="T14" s="27">
        <f t="shared" si="5"/>
        <v>-26.513999999999996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6686</v>
      </c>
      <c r="N27" s="40">
        <f t="shared" si="1"/>
        <v>6686</v>
      </c>
      <c r="O27" s="25">
        <f t="shared" si="2"/>
        <v>183.86500000000001</v>
      </c>
      <c r="P27" s="41"/>
      <c r="Q27" s="41">
        <v>100</v>
      </c>
      <c r="R27" s="24">
        <f t="shared" si="3"/>
        <v>6402.1350000000002</v>
      </c>
      <c r="S27" s="42">
        <f t="shared" si="4"/>
        <v>63.516999999999996</v>
      </c>
      <c r="T27" s="43">
        <f t="shared" si="5"/>
        <v>-36.483000000000004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185303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199863</v>
      </c>
      <c r="N28" s="45">
        <f t="shared" si="7"/>
        <v>212743</v>
      </c>
      <c r="O28" s="46">
        <f t="shared" si="7"/>
        <v>5496.2324999999992</v>
      </c>
      <c r="P28" s="45">
        <f t="shared" si="7"/>
        <v>25224</v>
      </c>
      <c r="Q28" s="45">
        <f t="shared" si="7"/>
        <v>1676</v>
      </c>
      <c r="R28" s="45">
        <f t="shared" si="7"/>
        <v>205570.76750000002</v>
      </c>
      <c r="S28" s="45">
        <f t="shared" si="7"/>
        <v>1898.6985000000002</v>
      </c>
      <c r="T28" s="47">
        <f t="shared" si="7"/>
        <v>222.69849999999991</v>
      </c>
    </row>
    <row r="29" spans="1:20" ht="15.75" thickBot="1" x14ac:dyDescent="0.3">
      <c r="A29" s="98" t="s">
        <v>39</v>
      </c>
      <c r="B29" s="99"/>
      <c r="C29" s="100"/>
      <c r="D29" s="48">
        <f>D4+D5-D28</f>
        <v>449406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16015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2" priority="43" operator="equal">
      <formula>212030016606640</formula>
    </cfRule>
  </conditionalFormatting>
  <conditionalFormatting sqref="D29 E4:E6 E28:K29">
    <cfRule type="cellIs" dxfId="1131" priority="41" operator="equal">
      <formula>$E$4</formula>
    </cfRule>
    <cfRule type="cellIs" dxfId="1130" priority="42" operator="equal">
      <formula>2120</formula>
    </cfRule>
  </conditionalFormatting>
  <conditionalFormatting sqref="D29:E29 F4:F6 F28:F29">
    <cfRule type="cellIs" dxfId="1129" priority="39" operator="equal">
      <formula>$F$4</formula>
    </cfRule>
    <cfRule type="cellIs" dxfId="1128" priority="40" operator="equal">
      <formula>300</formula>
    </cfRule>
  </conditionalFormatting>
  <conditionalFormatting sqref="G4:G6 G28:G29">
    <cfRule type="cellIs" dxfId="1127" priority="37" operator="equal">
      <formula>$G$4</formula>
    </cfRule>
    <cfRule type="cellIs" dxfId="1126" priority="38" operator="equal">
      <formula>1660</formula>
    </cfRule>
  </conditionalFormatting>
  <conditionalFormatting sqref="H4:H6 H28:H29">
    <cfRule type="cellIs" dxfId="1125" priority="35" operator="equal">
      <formula>$H$4</formula>
    </cfRule>
    <cfRule type="cellIs" dxfId="1124" priority="36" operator="equal">
      <formula>6640</formula>
    </cfRule>
  </conditionalFormatting>
  <conditionalFormatting sqref="T6:T28">
    <cfRule type="cellIs" dxfId="1123" priority="34" operator="lessThan">
      <formula>0</formula>
    </cfRule>
  </conditionalFormatting>
  <conditionalFormatting sqref="T7:T27">
    <cfRule type="cellIs" dxfId="1122" priority="31" operator="lessThan">
      <formula>0</formula>
    </cfRule>
    <cfRule type="cellIs" dxfId="1121" priority="32" operator="lessThan">
      <formula>0</formula>
    </cfRule>
    <cfRule type="cellIs" dxfId="1120" priority="33" operator="lessThan">
      <formula>0</formula>
    </cfRule>
  </conditionalFormatting>
  <conditionalFormatting sqref="E4:E6 E28:K28">
    <cfRule type="cellIs" dxfId="1119" priority="30" operator="equal">
      <formula>$E$4</formula>
    </cfRule>
  </conditionalFormatting>
  <conditionalFormatting sqref="D28:D29 D6 D4:M4">
    <cfRule type="cellIs" dxfId="1118" priority="29" operator="equal">
      <formula>$D$4</formula>
    </cfRule>
  </conditionalFormatting>
  <conditionalFormatting sqref="I4:I6 I28:I29">
    <cfRule type="cellIs" dxfId="1117" priority="28" operator="equal">
      <formula>$I$4</formula>
    </cfRule>
  </conditionalFormatting>
  <conditionalFormatting sqref="J4:J6 J28:J29">
    <cfRule type="cellIs" dxfId="1116" priority="27" operator="equal">
      <formula>$J$4</formula>
    </cfRule>
  </conditionalFormatting>
  <conditionalFormatting sqref="K4:K6 K28:K29">
    <cfRule type="cellIs" dxfId="1115" priority="26" operator="equal">
      <formula>$K$4</formula>
    </cfRule>
  </conditionalFormatting>
  <conditionalFormatting sqref="M4:M6">
    <cfRule type="cellIs" dxfId="1114" priority="25" operator="equal">
      <formula>$L$4</formula>
    </cfRule>
  </conditionalFormatting>
  <conditionalFormatting sqref="T7:T28">
    <cfRule type="cellIs" dxfId="1113" priority="22" operator="lessThan">
      <formula>0</formula>
    </cfRule>
    <cfRule type="cellIs" dxfId="1112" priority="23" operator="lessThan">
      <formula>0</formula>
    </cfRule>
    <cfRule type="cellIs" dxfId="1111" priority="24" operator="lessThan">
      <formula>0</formula>
    </cfRule>
  </conditionalFormatting>
  <conditionalFormatting sqref="D5:K5">
    <cfRule type="cellIs" dxfId="1110" priority="21" operator="greaterThan">
      <formula>0</formula>
    </cfRule>
  </conditionalFormatting>
  <conditionalFormatting sqref="T6:T28">
    <cfRule type="cellIs" dxfId="1109" priority="20" operator="lessThan">
      <formula>0</formula>
    </cfRule>
  </conditionalFormatting>
  <conditionalFormatting sqref="T7:T27">
    <cfRule type="cellIs" dxfId="1108" priority="17" operator="lessThan">
      <formula>0</formula>
    </cfRule>
    <cfRule type="cellIs" dxfId="1107" priority="18" operator="lessThan">
      <formula>0</formula>
    </cfRule>
    <cfRule type="cellIs" dxfId="1106" priority="19" operator="lessThan">
      <formula>0</formula>
    </cfRule>
  </conditionalFormatting>
  <conditionalFormatting sqref="T7:T28">
    <cfRule type="cellIs" dxfId="1105" priority="14" operator="lessThan">
      <formula>0</formula>
    </cfRule>
    <cfRule type="cellIs" dxfId="1104" priority="15" operator="lessThan">
      <formula>0</formula>
    </cfRule>
    <cfRule type="cellIs" dxfId="1103" priority="16" operator="lessThan">
      <formula>0</formula>
    </cfRule>
  </conditionalFormatting>
  <conditionalFormatting sqref="D5:K5">
    <cfRule type="cellIs" dxfId="1102" priority="13" operator="greaterThan">
      <formula>0</formula>
    </cfRule>
  </conditionalFormatting>
  <conditionalFormatting sqref="L4 L6 L28:L29">
    <cfRule type="cellIs" dxfId="1101" priority="12" operator="equal">
      <formula>$L$4</formula>
    </cfRule>
  </conditionalFormatting>
  <conditionalFormatting sqref="D7:S7">
    <cfRule type="cellIs" dxfId="1100" priority="11" operator="greaterThan">
      <formula>0</formula>
    </cfRule>
  </conditionalFormatting>
  <conditionalFormatting sqref="D9:S9">
    <cfRule type="cellIs" dxfId="1099" priority="10" operator="greaterThan">
      <formula>0</formula>
    </cfRule>
  </conditionalFormatting>
  <conditionalFormatting sqref="D11:S11">
    <cfRule type="cellIs" dxfId="1098" priority="9" operator="greaterThan">
      <formula>0</formula>
    </cfRule>
  </conditionalFormatting>
  <conditionalFormatting sqref="D13:S13">
    <cfRule type="cellIs" dxfId="1097" priority="8" operator="greaterThan">
      <formula>0</formula>
    </cfRule>
  </conditionalFormatting>
  <conditionalFormatting sqref="D15:S15">
    <cfRule type="cellIs" dxfId="1096" priority="7" operator="greaterThan">
      <formula>0</formula>
    </cfRule>
  </conditionalFormatting>
  <conditionalFormatting sqref="D17:S17">
    <cfRule type="cellIs" dxfId="1095" priority="6" operator="greaterThan">
      <formula>0</formula>
    </cfRule>
  </conditionalFormatting>
  <conditionalFormatting sqref="D19:S19">
    <cfRule type="cellIs" dxfId="1094" priority="5" operator="greaterThan">
      <formula>0</formula>
    </cfRule>
  </conditionalFormatting>
  <conditionalFormatting sqref="D21:S21">
    <cfRule type="cellIs" dxfId="1093" priority="4" operator="greaterThan">
      <formula>0</formula>
    </cfRule>
  </conditionalFormatting>
  <conditionalFormatting sqref="D23:S23">
    <cfRule type="cellIs" dxfId="1092" priority="3" operator="greaterThan">
      <formula>0</formula>
    </cfRule>
  </conditionalFormatting>
  <conditionalFormatting sqref="D25:S25">
    <cfRule type="cellIs" dxfId="1091" priority="2" operator="greaterThan">
      <formula>0</formula>
    </cfRule>
  </conditionalFormatting>
  <conditionalFormatting sqref="D27:S27">
    <cfRule type="cellIs" dxfId="1090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'7'!D29</f>
        <v>449406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16015</v>
      </c>
      <c r="I4" s="2">
        <f>'7'!I29</f>
        <v>839</v>
      </c>
      <c r="J4" s="2">
        <f>'7'!J29</f>
        <v>438</v>
      </c>
      <c r="K4" s="2">
        <f>'7'!K29</f>
        <v>481</v>
      </c>
      <c r="L4" s="2">
        <f>'7'!L29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212987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80</v>
      </c>
      <c r="R7" s="24">
        <f>M7-(M7*2.75%)+I7*191+J7*191+K7*182+L7*100-Q7</f>
        <v>7700</v>
      </c>
      <c r="S7" s="25">
        <f>M7*0.95%</f>
        <v>76</v>
      </c>
      <c r="T7" s="27">
        <f>S7-Q7</f>
        <v>-4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6068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6068</v>
      </c>
      <c r="O8" s="25">
        <f t="shared" ref="O8:O27" si="2">M8*2.75%</f>
        <v>166.87</v>
      </c>
      <c r="P8" s="26"/>
      <c r="Q8" s="26">
        <v>480</v>
      </c>
      <c r="R8" s="24">
        <f t="shared" ref="R8:R27" si="3">M8-(M8*2.75%)+I8*191+J8*191+K8*182+L8*100-Q8</f>
        <v>5421.13</v>
      </c>
      <c r="S8" s="25">
        <f t="shared" ref="S8:S27" si="4">M8*0.95%</f>
        <v>57.646000000000001</v>
      </c>
      <c r="T8" s="27">
        <f t="shared" ref="T8:T27" si="5">S8-Q8</f>
        <v>-422.35399999999998</v>
      </c>
    </row>
    <row r="9" spans="1:20" ht="15.75" x14ac:dyDescent="0.25">
      <c r="A9" s="28">
        <v>3</v>
      </c>
      <c r="B9" s="20">
        <v>1908446136</v>
      </c>
      <c r="C9" s="20">
        <v>1028</v>
      </c>
      <c r="D9" s="29">
        <v>15866</v>
      </c>
      <c r="E9" s="30">
        <v>60</v>
      </c>
      <c r="F9" s="30">
        <v>50</v>
      </c>
      <c r="G9" s="30">
        <v>30</v>
      </c>
      <c r="H9" s="30">
        <v>90</v>
      </c>
      <c r="I9" s="20">
        <v>22</v>
      </c>
      <c r="J9" s="20"/>
      <c r="K9" s="20"/>
      <c r="L9" s="20"/>
      <c r="M9" s="20">
        <f t="shared" si="0"/>
        <v>18646</v>
      </c>
      <c r="N9" s="24">
        <f t="shared" si="1"/>
        <v>22848</v>
      </c>
      <c r="O9" s="25">
        <f t="shared" si="2"/>
        <v>512.76499999999999</v>
      </c>
      <c r="P9" s="26">
        <v>-2000</v>
      </c>
      <c r="Q9" s="26">
        <v>143</v>
      </c>
      <c r="R9" s="24">
        <f t="shared" si="3"/>
        <v>22192.235000000001</v>
      </c>
      <c r="S9" s="25">
        <f t="shared" si="4"/>
        <v>177.137</v>
      </c>
      <c r="T9" s="27">
        <f t="shared" si="5"/>
        <v>34.137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>
        <v>10</v>
      </c>
      <c r="F10" s="30">
        <v>30</v>
      </c>
      <c r="G10" s="30"/>
      <c r="H10" s="30"/>
      <c r="I10" s="20">
        <v>8</v>
      </c>
      <c r="J10" s="20"/>
      <c r="K10" s="20"/>
      <c r="L10" s="20"/>
      <c r="M10" s="20">
        <f t="shared" si="0"/>
        <v>5554</v>
      </c>
      <c r="N10" s="24">
        <f t="shared" si="1"/>
        <v>7082</v>
      </c>
      <c r="O10" s="25">
        <f t="shared" si="2"/>
        <v>152.73500000000001</v>
      </c>
      <c r="P10" s="26"/>
      <c r="Q10" s="26">
        <v>29</v>
      </c>
      <c r="R10" s="24">
        <f t="shared" si="3"/>
        <v>6900.2650000000003</v>
      </c>
      <c r="S10" s="25">
        <f t="shared" si="4"/>
        <v>52.762999999999998</v>
      </c>
      <c r="T10" s="27">
        <f t="shared" si="5"/>
        <v>23.762999999999998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9560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9560</v>
      </c>
      <c r="N11" s="24">
        <f t="shared" si="1"/>
        <v>9924</v>
      </c>
      <c r="O11" s="25">
        <f t="shared" si="2"/>
        <v>262.89999999999998</v>
      </c>
      <c r="P11" s="26"/>
      <c r="Q11" s="26">
        <v>36</v>
      </c>
      <c r="R11" s="24">
        <f t="shared" si="3"/>
        <v>9625.1</v>
      </c>
      <c r="S11" s="25">
        <f t="shared" si="4"/>
        <v>90.82</v>
      </c>
      <c r="T11" s="27">
        <f t="shared" si="5"/>
        <v>54.819999999999993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1968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1968</v>
      </c>
      <c r="N12" s="24">
        <f t="shared" si="1"/>
        <v>1968</v>
      </c>
      <c r="O12" s="25">
        <f t="shared" si="2"/>
        <v>54.12</v>
      </c>
      <c r="P12" s="26"/>
      <c r="Q12" s="26">
        <v>13</v>
      </c>
      <c r="R12" s="24">
        <f t="shared" si="3"/>
        <v>1900.88</v>
      </c>
      <c r="S12" s="25">
        <f t="shared" si="4"/>
        <v>18.695999999999998</v>
      </c>
      <c r="T12" s="27">
        <f t="shared" si="5"/>
        <v>5.695999999999998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4273</v>
      </c>
      <c r="E13" s="30"/>
      <c r="F13" s="30"/>
      <c r="G13" s="30"/>
      <c r="H13" s="30">
        <v>100</v>
      </c>
      <c r="I13" s="20">
        <v>10</v>
      </c>
      <c r="J13" s="20"/>
      <c r="K13" s="20"/>
      <c r="L13" s="20"/>
      <c r="M13" s="20">
        <f t="shared" si="0"/>
        <v>5173</v>
      </c>
      <c r="N13" s="24">
        <f t="shared" si="1"/>
        <v>7083</v>
      </c>
      <c r="O13" s="25">
        <f t="shared" si="2"/>
        <v>142.25749999999999</v>
      </c>
      <c r="P13" s="26"/>
      <c r="Q13" s="26"/>
      <c r="R13" s="24">
        <f t="shared" si="3"/>
        <v>6940.7425000000003</v>
      </c>
      <c r="S13" s="25">
        <f t="shared" si="4"/>
        <v>49.143499999999996</v>
      </c>
      <c r="T13" s="27">
        <f t="shared" si="5"/>
        <v>49.143499999999996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6915</v>
      </c>
      <c r="E14" s="30"/>
      <c r="F14" s="30"/>
      <c r="G14" s="30"/>
      <c r="H14" s="30">
        <v>300</v>
      </c>
      <c r="I14" s="20">
        <v>17</v>
      </c>
      <c r="J14" s="20"/>
      <c r="K14" s="20"/>
      <c r="L14" s="20"/>
      <c r="M14" s="20">
        <f t="shared" si="0"/>
        <v>9615</v>
      </c>
      <c r="N14" s="24">
        <f t="shared" si="1"/>
        <v>12862</v>
      </c>
      <c r="O14" s="25">
        <f t="shared" si="2"/>
        <v>264.41250000000002</v>
      </c>
      <c r="P14" s="26"/>
      <c r="Q14" s="26">
        <v>170</v>
      </c>
      <c r="R14" s="24">
        <f t="shared" si="3"/>
        <v>12427.5875</v>
      </c>
      <c r="S14" s="25">
        <f t="shared" si="4"/>
        <v>91.342500000000001</v>
      </c>
      <c r="T14" s="27">
        <f t="shared" si="5"/>
        <v>-78.657499999999999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11147</v>
      </c>
      <c r="E15" s="30"/>
      <c r="F15" s="30">
        <v>10</v>
      </c>
      <c r="G15" s="30"/>
      <c r="H15" s="30"/>
      <c r="I15" s="20">
        <v>2</v>
      </c>
      <c r="J15" s="20"/>
      <c r="K15" s="20"/>
      <c r="L15" s="20"/>
      <c r="M15" s="20">
        <f t="shared" si="0"/>
        <v>11247</v>
      </c>
      <c r="N15" s="24">
        <f t="shared" si="1"/>
        <v>11629</v>
      </c>
      <c r="O15" s="25">
        <f t="shared" si="2"/>
        <v>309.29250000000002</v>
      </c>
      <c r="P15" s="26"/>
      <c r="Q15" s="26">
        <v>140</v>
      </c>
      <c r="R15" s="24">
        <f t="shared" si="3"/>
        <v>11179.7075</v>
      </c>
      <c r="S15" s="25">
        <f t="shared" si="4"/>
        <v>106.84649999999999</v>
      </c>
      <c r="T15" s="27">
        <f t="shared" si="5"/>
        <v>-33.153500000000008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7911</v>
      </c>
      <c r="E16" s="30"/>
      <c r="F16" s="30"/>
      <c r="G16" s="30">
        <v>60</v>
      </c>
      <c r="H16" s="30">
        <v>100</v>
      </c>
      <c r="I16" s="20"/>
      <c r="J16" s="20"/>
      <c r="K16" s="20"/>
      <c r="L16" s="20"/>
      <c r="M16" s="20">
        <f t="shared" si="0"/>
        <v>9351</v>
      </c>
      <c r="N16" s="24">
        <f t="shared" si="1"/>
        <v>9351</v>
      </c>
      <c r="O16" s="25">
        <f t="shared" si="2"/>
        <v>257.15249999999997</v>
      </c>
      <c r="P16" s="26">
        <v>-200</v>
      </c>
      <c r="Q16" s="26">
        <v>103</v>
      </c>
      <c r="R16" s="24">
        <f t="shared" si="3"/>
        <v>8990.8474999999999</v>
      </c>
      <c r="S16" s="25">
        <f t="shared" si="4"/>
        <v>88.834499999999991</v>
      </c>
      <c r="T16" s="27">
        <f t="shared" si="5"/>
        <v>-14.165500000000009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7628</v>
      </c>
      <c r="E17" s="30"/>
      <c r="F17" s="30">
        <v>100</v>
      </c>
      <c r="G17" s="30"/>
      <c r="H17" s="30">
        <v>100</v>
      </c>
      <c r="I17" s="20">
        <v>18</v>
      </c>
      <c r="J17" s="20"/>
      <c r="K17" s="20"/>
      <c r="L17" s="20"/>
      <c r="M17" s="20">
        <f t="shared" si="0"/>
        <v>9528</v>
      </c>
      <c r="N17" s="24">
        <f t="shared" si="1"/>
        <v>12966</v>
      </c>
      <c r="O17" s="25">
        <f t="shared" si="2"/>
        <v>262.02</v>
      </c>
      <c r="P17" s="26">
        <v>-3438</v>
      </c>
      <c r="Q17" s="26">
        <v>65</v>
      </c>
      <c r="R17" s="24">
        <f t="shared" si="3"/>
        <v>12638.98</v>
      </c>
      <c r="S17" s="25">
        <f t="shared" si="4"/>
        <v>90.515999999999991</v>
      </c>
      <c r="T17" s="27">
        <f t="shared" si="5"/>
        <v>25.515999999999991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5550</v>
      </c>
      <c r="E18" s="30">
        <v>30</v>
      </c>
      <c r="F18" s="30">
        <v>50</v>
      </c>
      <c r="G18" s="30"/>
      <c r="H18" s="30">
        <v>60</v>
      </c>
      <c r="I18" s="20">
        <v>5</v>
      </c>
      <c r="J18" s="20"/>
      <c r="K18" s="20">
        <v>5</v>
      </c>
      <c r="L18" s="20"/>
      <c r="M18" s="20">
        <f t="shared" si="0"/>
        <v>7190</v>
      </c>
      <c r="N18" s="24">
        <f t="shared" si="1"/>
        <v>9055</v>
      </c>
      <c r="O18" s="25">
        <f t="shared" si="2"/>
        <v>197.72499999999999</v>
      </c>
      <c r="P18" s="26"/>
      <c r="Q18" s="26">
        <v>100</v>
      </c>
      <c r="R18" s="24">
        <f t="shared" si="3"/>
        <v>8757.2749999999996</v>
      </c>
      <c r="S18" s="25">
        <f t="shared" si="4"/>
        <v>68.304999999999993</v>
      </c>
      <c r="T18" s="27">
        <f t="shared" si="5"/>
        <v>-31.695000000000007</v>
      </c>
    </row>
    <row r="19" spans="1:20" ht="15.75" x14ac:dyDescent="0.25">
      <c r="A19" s="28">
        <v>13</v>
      </c>
      <c r="B19" s="20">
        <v>1908446146</v>
      </c>
      <c r="C19" s="20">
        <v>505</v>
      </c>
      <c r="D19" s="29">
        <v>4267</v>
      </c>
      <c r="E19" s="30">
        <v>40</v>
      </c>
      <c r="F19" s="30">
        <v>30</v>
      </c>
      <c r="G19" s="30"/>
      <c r="H19" s="30">
        <v>20</v>
      </c>
      <c r="I19" s="20"/>
      <c r="J19" s="20"/>
      <c r="K19" s="20">
        <v>1</v>
      </c>
      <c r="L19" s="20"/>
      <c r="M19" s="20">
        <f t="shared" si="0"/>
        <v>5547</v>
      </c>
      <c r="N19" s="24">
        <f t="shared" si="1"/>
        <v>5729</v>
      </c>
      <c r="O19" s="25">
        <f t="shared" si="2"/>
        <v>152.54249999999999</v>
      </c>
      <c r="P19" s="26">
        <v>17889</v>
      </c>
      <c r="Q19" s="26">
        <v>90</v>
      </c>
      <c r="R19" s="24">
        <f t="shared" si="3"/>
        <v>5486.4575000000004</v>
      </c>
      <c r="S19" s="25">
        <f t="shared" si="4"/>
        <v>52.6965</v>
      </c>
      <c r="T19" s="27">
        <f t="shared" si="5"/>
        <v>-37.3035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5885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5885</v>
      </c>
      <c r="N20" s="24">
        <f t="shared" si="1"/>
        <v>5885</v>
      </c>
      <c r="O20" s="25">
        <f t="shared" si="2"/>
        <v>161.83750000000001</v>
      </c>
      <c r="P20" s="26">
        <v>5155</v>
      </c>
      <c r="Q20" s="26">
        <v>120</v>
      </c>
      <c r="R20" s="24">
        <f t="shared" si="3"/>
        <v>5603.1625000000004</v>
      </c>
      <c r="S20" s="25">
        <f t="shared" si="4"/>
        <v>55.907499999999999</v>
      </c>
      <c r="T20" s="27">
        <f t="shared" si="5"/>
        <v>-64.092500000000001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5813</v>
      </c>
      <c r="N21" s="24">
        <f t="shared" si="1"/>
        <v>5813</v>
      </c>
      <c r="O21" s="25">
        <f t="shared" si="2"/>
        <v>159.85749999999999</v>
      </c>
      <c r="P21" s="26">
        <v>8910</v>
      </c>
      <c r="Q21" s="26">
        <v>23</v>
      </c>
      <c r="R21" s="24">
        <f t="shared" si="3"/>
        <v>5630.1424999999999</v>
      </c>
      <c r="S21" s="25">
        <f t="shared" si="4"/>
        <v>55.223500000000001</v>
      </c>
      <c r="T21" s="27">
        <f t="shared" si="5"/>
        <v>32.223500000000001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21647</v>
      </c>
      <c r="E22" s="30"/>
      <c r="F22" s="30"/>
      <c r="G22" s="20"/>
      <c r="H22" s="30">
        <v>120</v>
      </c>
      <c r="I22" s="20">
        <v>5</v>
      </c>
      <c r="J22" s="20"/>
      <c r="K22" s="20"/>
      <c r="L22" s="20"/>
      <c r="M22" s="20">
        <f t="shared" si="0"/>
        <v>22727</v>
      </c>
      <c r="N22" s="24">
        <f t="shared" si="1"/>
        <v>23682</v>
      </c>
      <c r="O22" s="25">
        <f t="shared" si="2"/>
        <v>624.99249999999995</v>
      </c>
      <c r="P22" s="26">
        <v>3000</v>
      </c>
      <c r="Q22" s="26">
        <v>150</v>
      </c>
      <c r="R22" s="24">
        <f t="shared" si="3"/>
        <v>22907.0075</v>
      </c>
      <c r="S22" s="25">
        <f t="shared" si="4"/>
        <v>215.90649999999999</v>
      </c>
      <c r="T22" s="27">
        <f t="shared" si="5"/>
        <v>65.906499999999994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5344</v>
      </c>
      <c r="N23" s="24">
        <f t="shared" si="1"/>
        <v>5344</v>
      </c>
      <c r="O23" s="25">
        <f t="shared" si="2"/>
        <v>146.96</v>
      </c>
      <c r="P23" s="26"/>
      <c r="Q23" s="26">
        <v>50</v>
      </c>
      <c r="R23" s="24">
        <f t="shared" si="3"/>
        <v>5147.04</v>
      </c>
      <c r="S23" s="25">
        <f t="shared" si="4"/>
        <v>50.768000000000001</v>
      </c>
      <c r="T23" s="27">
        <f t="shared" si="5"/>
        <v>0.76800000000000068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24913</v>
      </c>
      <c r="E24" s="30">
        <v>100</v>
      </c>
      <c r="F24" s="30">
        <v>100</v>
      </c>
      <c r="G24" s="30">
        <v>60</v>
      </c>
      <c r="H24" s="30">
        <v>250</v>
      </c>
      <c r="I24" s="20"/>
      <c r="J24" s="20"/>
      <c r="K24" s="20"/>
      <c r="L24" s="20"/>
      <c r="M24" s="20">
        <f t="shared" si="0"/>
        <v>30703</v>
      </c>
      <c r="N24" s="24">
        <f t="shared" si="1"/>
        <v>30703</v>
      </c>
      <c r="O24" s="25">
        <f t="shared" si="2"/>
        <v>844.33249999999998</v>
      </c>
      <c r="P24" s="26">
        <v>2000</v>
      </c>
      <c r="Q24" s="26">
        <v>139</v>
      </c>
      <c r="R24" s="24">
        <f t="shared" si="3"/>
        <v>29719.6675</v>
      </c>
      <c r="S24" s="25">
        <f t="shared" si="4"/>
        <v>291.67849999999999</v>
      </c>
      <c r="T24" s="27">
        <f t="shared" si="5"/>
        <v>152.67849999999999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8592</v>
      </c>
      <c r="E25" s="30"/>
      <c r="F25" s="30"/>
      <c r="G25" s="30"/>
      <c r="H25" s="30">
        <v>20</v>
      </c>
      <c r="I25" s="20"/>
      <c r="J25" s="20"/>
      <c r="K25" s="20">
        <v>4</v>
      </c>
      <c r="L25" s="20"/>
      <c r="M25" s="20">
        <f t="shared" si="0"/>
        <v>8772</v>
      </c>
      <c r="N25" s="24">
        <f t="shared" si="1"/>
        <v>9500</v>
      </c>
      <c r="O25" s="25">
        <f t="shared" si="2"/>
        <v>241.23</v>
      </c>
      <c r="P25" s="26"/>
      <c r="Q25" s="26">
        <v>85</v>
      </c>
      <c r="R25" s="24">
        <f t="shared" si="3"/>
        <v>9173.77</v>
      </c>
      <c r="S25" s="25">
        <f t="shared" si="4"/>
        <v>83.334000000000003</v>
      </c>
      <c r="T25" s="27">
        <f t="shared" si="5"/>
        <v>-1.6659999999999968</v>
      </c>
    </row>
    <row r="26" spans="1:20" ht="15.75" x14ac:dyDescent="0.25">
      <c r="A26" s="28">
        <v>70</v>
      </c>
      <c r="B26" s="20">
        <v>1908446153</v>
      </c>
      <c r="C26" s="36">
        <v>1028</v>
      </c>
      <c r="D26" s="29">
        <v>11308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11308</v>
      </c>
      <c r="N26" s="24">
        <f t="shared" si="1"/>
        <v>11308</v>
      </c>
      <c r="O26" s="25">
        <f t="shared" si="2"/>
        <v>310.97000000000003</v>
      </c>
      <c r="P26" s="26">
        <v>-500</v>
      </c>
      <c r="Q26" s="26">
        <v>97</v>
      </c>
      <c r="R26" s="24">
        <f t="shared" si="3"/>
        <v>10900.03</v>
      </c>
      <c r="S26" s="25">
        <f t="shared" si="4"/>
        <v>107.426</v>
      </c>
      <c r="T26" s="27">
        <f t="shared" si="5"/>
        <v>10.426000000000002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1441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1441</v>
      </c>
      <c r="N27" s="40">
        <f t="shared" si="1"/>
        <v>1441</v>
      </c>
      <c r="O27" s="25">
        <f t="shared" si="2"/>
        <v>39.627499999999998</v>
      </c>
      <c r="P27" s="41"/>
      <c r="Q27" s="41"/>
      <c r="R27" s="24">
        <f t="shared" si="3"/>
        <v>1401.3724999999999</v>
      </c>
      <c r="S27" s="42">
        <f t="shared" si="4"/>
        <v>13.689499999999999</v>
      </c>
      <c r="T27" s="43">
        <f t="shared" si="5"/>
        <v>13.689499999999999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179150</v>
      </c>
      <c r="E28" s="45">
        <f t="shared" si="6"/>
        <v>240</v>
      </c>
      <c r="F28" s="45">
        <f t="shared" ref="F28:T28" si="7">SUM(F7:F27)</f>
        <v>370</v>
      </c>
      <c r="G28" s="45">
        <f t="shared" si="7"/>
        <v>150</v>
      </c>
      <c r="H28" s="45">
        <f t="shared" si="7"/>
        <v>1160</v>
      </c>
      <c r="I28" s="45">
        <f t="shared" si="7"/>
        <v>87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199440</v>
      </c>
      <c r="N28" s="45">
        <f t="shared" si="7"/>
        <v>218241</v>
      </c>
      <c r="O28" s="46">
        <f t="shared" si="7"/>
        <v>5484.5999999999995</v>
      </c>
      <c r="P28" s="45">
        <f t="shared" si="7"/>
        <v>30816</v>
      </c>
      <c r="Q28" s="45">
        <f t="shared" si="7"/>
        <v>2113</v>
      </c>
      <c r="R28" s="45">
        <f t="shared" si="7"/>
        <v>210643.40000000002</v>
      </c>
      <c r="S28" s="45">
        <f t="shared" si="7"/>
        <v>1894.68</v>
      </c>
      <c r="T28" s="47">
        <f t="shared" si="7"/>
        <v>-218.32</v>
      </c>
    </row>
    <row r="29" spans="1:20" ht="15.75" thickBot="1" x14ac:dyDescent="0.3">
      <c r="A29" s="98" t="s">
        <v>39</v>
      </c>
      <c r="B29" s="99"/>
      <c r="C29" s="100"/>
      <c r="D29" s="48">
        <f>D4+D5-D28</f>
        <v>483243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14855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9" priority="43" operator="equal">
      <formula>212030016606640</formula>
    </cfRule>
  </conditionalFormatting>
  <conditionalFormatting sqref="D29 E4:E6 E28:K29">
    <cfRule type="cellIs" dxfId="1088" priority="41" operator="equal">
      <formula>$E$4</formula>
    </cfRule>
    <cfRule type="cellIs" dxfId="1087" priority="42" operator="equal">
      <formula>2120</formula>
    </cfRule>
  </conditionalFormatting>
  <conditionalFormatting sqref="D29:E29 F4:F6 F28:F29">
    <cfRule type="cellIs" dxfId="1086" priority="39" operator="equal">
      <formula>$F$4</formula>
    </cfRule>
    <cfRule type="cellIs" dxfId="1085" priority="40" operator="equal">
      <formula>300</formula>
    </cfRule>
  </conditionalFormatting>
  <conditionalFormatting sqref="G4:G6 G28:G29">
    <cfRule type="cellIs" dxfId="1084" priority="37" operator="equal">
      <formula>$G$4</formula>
    </cfRule>
    <cfRule type="cellIs" dxfId="1083" priority="38" operator="equal">
      <formula>1660</formula>
    </cfRule>
  </conditionalFormatting>
  <conditionalFormatting sqref="H4:H6 H28:H29">
    <cfRule type="cellIs" dxfId="1082" priority="35" operator="equal">
      <formula>$H$4</formula>
    </cfRule>
    <cfRule type="cellIs" dxfId="1081" priority="36" operator="equal">
      <formula>6640</formula>
    </cfRule>
  </conditionalFormatting>
  <conditionalFormatting sqref="T6:T28">
    <cfRule type="cellIs" dxfId="1080" priority="34" operator="lessThan">
      <formula>0</formula>
    </cfRule>
  </conditionalFormatting>
  <conditionalFormatting sqref="T7:T27">
    <cfRule type="cellIs" dxfId="1079" priority="31" operator="lessThan">
      <formula>0</formula>
    </cfRule>
    <cfRule type="cellIs" dxfId="1078" priority="32" operator="lessThan">
      <formula>0</formula>
    </cfRule>
    <cfRule type="cellIs" dxfId="1077" priority="33" operator="lessThan">
      <formula>0</formula>
    </cfRule>
  </conditionalFormatting>
  <conditionalFormatting sqref="E4:E6 E28:K28">
    <cfRule type="cellIs" dxfId="1076" priority="30" operator="equal">
      <formula>$E$4</formula>
    </cfRule>
  </conditionalFormatting>
  <conditionalFormatting sqref="D28:D29 D6 D4:M4">
    <cfRule type="cellIs" dxfId="1075" priority="29" operator="equal">
      <formula>$D$4</formula>
    </cfRule>
  </conditionalFormatting>
  <conditionalFormatting sqref="I4:I6 I28:I29">
    <cfRule type="cellIs" dxfId="1074" priority="28" operator="equal">
      <formula>$I$4</formula>
    </cfRule>
  </conditionalFormatting>
  <conditionalFormatting sqref="J4:J6 J28:J29">
    <cfRule type="cellIs" dxfId="1073" priority="27" operator="equal">
      <formula>$J$4</formula>
    </cfRule>
  </conditionalFormatting>
  <conditionalFormatting sqref="K4:K6 K28:K29">
    <cfRule type="cellIs" dxfId="1072" priority="26" operator="equal">
      <formula>$K$4</formula>
    </cfRule>
  </conditionalFormatting>
  <conditionalFormatting sqref="M4:M6">
    <cfRule type="cellIs" dxfId="1071" priority="25" operator="equal">
      <formula>$L$4</formula>
    </cfRule>
  </conditionalFormatting>
  <conditionalFormatting sqref="T7:T28">
    <cfRule type="cellIs" dxfId="1070" priority="22" operator="lessThan">
      <formula>0</formula>
    </cfRule>
    <cfRule type="cellIs" dxfId="1069" priority="23" operator="lessThan">
      <formula>0</formula>
    </cfRule>
    <cfRule type="cellIs" dxfId="1068" priority="24" operator="lessThan">
      <formula>0</formula>
    </cfRule>
  </conditionalFormatting>
  <conditionalFormatting sqref="D5:K5">
    <cfRule type="cellIs" dxfId="1067" priority="21" operator="greaterThan">
      <formula>0</formula>
    </cfRule>
  </conditionalFormatting>
  <conditionalFormatting sqref="T6:T28">
    <cfRule type="cellIs" dxfId="1066" priority="20" operator="lessThan">
      <formula>0</formula>
    </cfRule>
  </conditionalFormatting>
  <conditionalFormatting sqref="T7:T27">
    <cfRule type="cellIs" dxfId="1065" priority="17" operator="lessThan">
      <formula>0</formula>
    </cfRule>
    <cfRule type="cellIs" dxfId="1064" priority="18" operator="lessThan">
      <formula>0</formula>
    </cfRule>
    <cfRule type="cellIs" dxfId="1063" priority="19" operator="lessThan">
      <formula>0</formula>
    </cfRule>
  </conditionalFormatting>
  <conditionalFormatting sqref="T7:T28">
    <cfRule type="cellIs" dxfId="1062" priority="14" operator="lessThan">
      <formula>0</formula>
    </cfRule>
    <cfRule type="cellIs" dxfId="1061" priority="15" operator="lessThan">
      <formula>0</formula>
    </cfRule>
    <cfRule type="cellIs" dxfId="1060" priority="16" operator="lessThan">
      <formula>0</formula>
    </cfRule>
  </conditionalFormatting>
  <conditionalFormatting sqref="D5:K5">
    <cfRule type="cellIs" dxfId="1059" priority="13" operator="greaterThan">
      <formula>0</formula>
    </cfRule>
  </conditionalFormatting>
  <conditionalFormatting sqref="L4 L6 L28:L29">
    <cfRule type="cellIs" dxfId="1058" priority="12" operator="equal">
      <formula>$L$4</formula>
    </cfRule>
  </conditionalFormatting>
  <conditionalFormatting sqref="D7:S7">
    <cfRule type="cellIs" dxfId="1057" priority="11" operator="greaterThan">
      <formula>0</formula>
    </cfRule>
  </conditionalFormatting>
  <conditionalFormatting sqref="D9:S9">
    <cfRule type="cellIs" dxfId="1056" priority="10" operator="greaterThan">
      <formula>0</formula>
    </cfRule>
  </conditionalFormatting>
  <conditionalFormatting sqref="D11:S11">
    <cfRule type="cellIs" dxfId="1055" priority="9" operator="greaterThan">
      <formula>0</formula>
    </cfRule>
  </conditionalFormatting>
  <conditionalFormatting sqref="D13:S13">
    <cfRule type="cellIs" dxfId="1054" priority="8" operator="greaterThan">
      <formula>0</formula>
    </cfRule>
  </conditionalFormatting>
  <conditionalFormatting sqref="D15:S15">
    <cfRule type="cellIs" dxfId="1053" priority="7" operator="greaterThan">
      <formula>0</formula>
    </cfRule>
  </conditionalFormatting>
  <conditionalFormatting sqref="D17:S17">
    <cfRule type="cellIs" dxfId="1052" priority="6" operator="greaterThan">
      <formula>0</formula>
    </cfRule>
  </conditionalFormatting>
  <conditionalFormatting sqref="D19:S19">
    <cfRule type="cellIs" dxfId="1051" priority="5" operator="greaterThan">
      <formula>0</formula>
    </cfRule>
  </conditionalFormatting>
  <conditionalFormatting sqref="D21:S21">
    <cfRule type="cellIs" dxfId="1050" priority="4" operator="greaterThan">
      <formula>0</formula>
    </cfRule>
  </conditionalFormatting>
  <conditionalFormatting sqref="D23:S23">
    <cfRule type="cellIs" dxfId="1049" priority="3" operator="greaterThan">
      <formula>0</formula>
    </cfRule>
  </conditionalFormatting>
  <conditionalFormatting sqref="D25:S25">
    <cfRule type="cellIs" dxfId="1048" priority="2" operator="greaterThan">
      <formula>0</formula>
    </cfRule>
  </conditionalFormatting>
  <conditionalFormatting sqref="D27:S27">
    <cfRule type="cellIs" dxfId="104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11" sqref="J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62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'8'!D29</f>
        <v>483243</v>
      </c>
      <c r="E4" s="2">
        <f>'8'!E29</f>
        <v>2485</v>
      </c>
      <c r="F4" s="2">
        <f>'8'!F29</f>
        <v>6900</v>
      </c>
      <c r="G4" s="2">
        <f>'8'!G29</f>
        <v>280</v>
      </c>
      <c r="H4" s="2">
        <f>'8'!H29</f>
        <v>14855</v>
      </c>
      <c r="I4" s="2">
        <f>'8'!I29</f>
        <v>752</v>
      </c>
      <c r="J4" s="2">
        <f>'8'!J29</f>
        <v>438</v>
      </c>
      <c r="K4" s="2">
        <f>'8'!K29</f>
        <v>469</v>
      </c>
      <c r="L4" s="2">
        <f>'8'!L29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271588</v>
      </c>
      <c r="E5" s="4">
        <v>2000</v>
      </c>
      <c r="F5" s="4">
        <v>5000</v>
      </c>
      <c r="G5" s="4">
        <v>1000</v>
      </c>
      <c r="H5" s="4">
        <v>5000</v>
      </c>
      <c r="I5" s="1">
        <v>500</v>
      </c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4728</v>
      </c>
      <c r="B7" s="20">
        <v>1908446134</v>
      </c>
      <c r="C7" s="20" t="s">
        <v>23</v>
      </c>
      <c r="D7" s="21">
        <v>5756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5756</v>
      </c>
      <c r="N7" s="24">
        <f>D7+E7*20+F7*10+G7*9+H7*9+I7*191+J7*191+K7*182+L7*100</f>
        <v>5756</v>
      </c>
      <c r="O7" s="25">
        <f>M7*2.75%</f>
        <v>158.29</v>
      </c>
      <c r="P7" s="26"/>
      <c r="Q7" s="26">
        <v>127</v>
      </c>
      <c r="R7" s="24">
        <f>M7-(M7*2.75%)+I7*191+J7*191+K7*182+L7*100-Q7</f>
        <v>5470.71</v>
      </c>
      <c r="S7" s="25">
        <f>M7*0.95%</f>
        <v>54.682000000000002</v>
      </c>
      <c r="T7" s="27">
        <f>S7-Q7</f>
        <v>-72.317999999999998</v>
      </c>
    </row>
    <row r="8" spans="1:20" ht="15.75" x14ac:dyDescent="0.25">
      <c r="A8" s="28">
        <v>4206</v>
      </c>
      <c r="B8" s="20">
        <v>1908446135</v>
      </c>
      <c r="C8" s="23" t="s">
        <v>32</v>
      </c>
      <c r="D8" s="29">
        <v>4335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4875</v>
      </c>
      <c r="N8" s="24">
        <f t="shared" ref="N8:N27" si="1">D8+E8*20+F8*10+G8*9+H8*9+I8*191+J8*191+K8*182+L8*100</f>
        <v>4875</v>
      </c>
      <c r="O8" s="25">
        <f t="shared" ref="O8:O27" si="2">M8*2.75%</f>
        <v>134.0625</v>
      </c>
      <c r="P8" s="26"/>
      <c r="Q8" s="26">
        <v>50</v>
      </c>
      <c r="R8" s="24">
        <f t="shared" ref="R8:R27" si="3">M8-(M8*2.75%)+I8*191+J8*191+K8*182+L8*100-Q8</f>
        <v>4690.9375</v>
      </c>
      <c r="S8" s="25">
        <f t="shared" ref="S8:S27" si="4">M8*0.95%</f>
        <v>46.3125</v>
      </c>
      <c r="T8" s="27">
        <f t="shared" ref="T8:T27" si="5">S8-Q8</f>
        <v>-3.6875</v>
      </c>
    </row>
    <row r="9" spans="1:20" ht="15.75" x14ac:dyDescent="0.25">
      <c r="A9" s="28">
        <v>14999</v>
      </c>
      <c r="B9" s="20">
        <v>1908446136</v>
      </c>
      <c r="C9" s="20" t="s">
        <v>24</v>
      </c>
      <c r="D9" s="29">
        <v>15203</v>
      </c>
      <c r="E9" s="30"/>
      <c r="F9" s="30">
        <v>100</v>
      </c>
      <c r="G9" s="30"/>
      <c r="H9" s="30">
        <v>310</v>
      </c>
      <c r="I9" s="20">
        <v>3</v>
      </c>
      <c r="J9" s="20"/>
      <c r="K9" s="20"/>
      <c r="L9" s="20"/>
      <c r="M9" s="20">
        <f t="shared" si="0"/>
        <v>18993</v>
      </c>
      <c r="N9" s="24">
        <f t="shared" si="1"/>
        <v>19566</v>
      </c>
      <c r="O9" s="25">
        <f t="shared" si="2"/>
        <v>522.3075</v>
      </c>
      <c r="P9" s="26">
        <v>2000</v>
      </c>
      <c r="Q9" s="26">
        <v>142</v>
      </c>
      <c r="R9" s="24">
        <f t="shared" si="3"/>
        <v>18901.692500000001</v>
      </c>
      <c r="S9" s="25">
        <f t="shared" si="4"/>
        <v>180.43350000000001</v>
      </c>
      <c r="T9" s="27">
        <f t="shared" si="5"/>
        <v>38.433500000000009</v>
      </c>
    </row>
    <row r="10" spans="1:20" ht="15.75" x14ac:dyDescent="0.25">
      <c r="A10" s="28">
        <v>5967</v>
      </c>
      <c r="B10" s="20">
        <v>1908446137</v>
      </c>
      <c r="C10" s="20" t="s">
        <v>25</v>
      </c>
      <c r="D10" s="29">
        <v>6267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6267</v>
      </c>
      <c r="N10" s="24">
        <f t="shared" si="1"/>
        <v>7222</v>
      </c>
      <c r="O10" s="25">
        <f t="shared" si="2"/>
        <v>172.3425</v>
      </c>
      <c r="P10" s="26"/>
      <c r="Q10" s="26">
        <v>27</v>
      </c>
      <c r="R10" s="24">
        <f t="shared" si="3"/>
        <v>7022.6575000000003</v>
      </c>
      <c r="S10" s="25">
        <f t="shared" si="4"/>
        <v>59.536499999999997</v>
      </c>
      <c r="T10" s="27">
        <f t="shared" si="5"/>
        <v>32.536499999999997</v>
      </c>
    </row>
    <row r="11" spans="1:20" ht="15.75" x14ac:dyDescent="0.25">
      <c r="A11" s="28">
        <v>5758</v>
      </c>
      <c r="B11" s="20">
        <v>1908446138</v>
      </c>
      <c r="C11" s="31" t="s">
        <v>26</v>
      </c>
      <c r="D11" s="29">
        <v>8258</v>
      </c>
      <c r="E11" s="30"/>
      <c r="F11" s="30">
        <v>100</v>
      </c>
      <c r="G11" s="32">
        <v>70</v>
      </c>
      <c r="H11" s="30">
        <v>100</v>
      </c>
      <c r="I11" s="20">
        <v>16</v>
      </c>
      <c r="J11" s="20">
        <v>19</v>
      </c>
      <c r="K11" s="20">
        <v>2</v>
      </c>
      <c r="L11" s="20"/>
      <c r="M11" s="20">
        <f t="shared" si="0"/>
        <v>10788</v>
      </c>
      <c r="N11" s="24">
        <f t="shared" si="1"/>
        <v>17837</v>
      </c>
      <c r="O11" s="25">
        <f t="shared" si="2"/>
        <v>296.67</v>
      </c>
      <c r="P11" s="26"/>
      <c r="Q11" s="26">
        <v>45</v>
      </c>
      <c r="R11" s="24">
        <f t="shared" si="3"/>
        <v>17495.330000000002</v>
      </c>
      <c r="S11" s="25">
        <f t="shared" si="4"/>
        <v>102.486</v>
      </c>
      <c r="T11" s="27">
        <f t="shared" si="5"/>
        <v>57.486000000000004</v>
      </c>
    </row>
    <row r="12" spans="1:20" ht="15.75" x14ac:dyDescent="0.25">
      <c r="A12" s="28">
        <v>4833</v>
      </c>
      <c r="B12" s="20">
        <v>1908446139</v>
      </c>
      <c r="C12" s="20" t="s">
        <v>27</v>
      </c>
      <c r="D12" s="29">
        <v>5861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5861</v>
      </c>
      <c r="N12" s="24">
        <f t="shared" si="1"/>
        <v>5861</v>
      </c>
      <c r="O12" s="25">
        <f t="shared" si="2"/>
        <v>161.17750000000001</v>
      </c>
      <c r="P12" s="26">
        <v>2400</v>
      </c>
      <c r="Q12" s="26">
        <v>30</v>
      </c>
      <c r="R12" s="24">
        <f t="shared" si="3"/>
        <v>5669.8225000000002</v>
      </c>
      <c r="S12" s="25">
        <f t="shared" si="4"/>
        <v>55.679499999999997</v>
      </c>
      <c r="T12" s="27">
        <f t="shared" si="5"/>
        <v>25.679499999999997</v>
      </c>
    </row>
    <row r="13" spans="1:20" ht="15.75" x14ac:dyDescent="0.25">
      <c r="A13" s="28">
        <v>5861</v>
      </c>
      <c r="B13" s="20">
        <v>1908446140</v>
      </c>
      <c r="C13" s="20" t="s">
        <v>43</v>
      </c>
      <c r="D13" s="29">
        <v>7261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7261</v>
      </c>
      <c r="N13" s="24">
        <f t="shared" si="1"/>
        <v>7261</v>
      </c>
      <c r="O13" s="25">
        <f t="shared" si="2"/>
        <v>199.67750000000001</v>
      </c>
      <c r="P13" s="26"/>
      <c r="Q13" s="26"/>
      <c r="R13" s="24">
        <f t="shared" si="3"/>
        <v>7061.3225000000002</v>
      </c>
      <c r="S13" s="25">
        <f t="shared" si="4"/>
        <v>68.979500000000002</v>
      </c>
      <c r="T13" s="27">
        <f t="shared" si="5"/>
        <v>68.979500000000002</v>
      </c>
    </row>
    <row r="14" spans="1:20" ht="15.75" x14ac:dyDescent="0.25">
      <c r="A14" s="28">
        <v>14732</v>
      </c>
      <c r="B14" s="20">
        <v>1908446141</v>
      </c>
      <c r="C14" s="20" t="s">
        <v>28</v>
      </c>
      <c r="D14" s="29">
        <v>24484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24484</v>
      </c>
      <c r="N14" s="24">
        <f t="shared" si="1"/>
        <v>24484</v>
      </c>
      <c r="O14" s="25">
        <f t="shared" si="2"/>
        <v>673.31000000000006</v>
      </c>
      <c r="P14" s="26">
        <v>4500</v>
      </c>
      <c r="Q14" s="26">
        <v>156</v>
      </c>
      <c r="R14" s="24">
        <f t="shared" si="3"/>
        <v>23654.69</v>
      </c>
      <c r="S14" s="25">
        <f t="shared" si="4"/>
        <v>232.59799999999998</v>
      </c>
      <c r="T14" s="27">
        <f t="shared" si="5"/>
        <v>76.597999999999985</v>
      </c>
    </row>
    <row r="15" spans="1:20" ht="15.75" x14ac:dyDescent="0.25">
      <c r="A15" s="28">
        <v>12760</v>
      </c>
      <c r="B15" s="20">
        <v>1908446142</v>
      </c>
      <c r="C15" s="33" t="s">
        <v>29</v>
      </c>
      <c r="D15" s="29">
        <v>12760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12760</v>
      </c>
      <c r="N15" s="24">
        <f t="shared" si="1"/>
        <v>13333</v>
      </c>
      <c r="O15" s="25">
        <f t="shared" si="2"/>
        <v>350.9</v>
      </c>
      <c r="P15" s="26"/>
      <c r="Q15" s="26">
        <v>143</v>
      </c>
      <c r="R15" s="24">
        <f t="shared" si="3"/>
        <v>12839.1</v>
      </c>
      <c r="S15" s="25">
        <f t="shared" si="4"/>
        <v>121.22</v>
      </c>
      <c r="T15" s="27">
        <f t="shared" si="5"/>
        <v>-21.78</v>
      </c>
    </row>
    <row r="16" spans="1:20" ht="15.75" x14ac:dyDescent="0.25">
      <c r="A16" s="28">
        <v>10591</v>
      </c>
      <c r="B16" s="20">
        <v>1908446143</v>
      </c>
      <c r="C16" s="20" t="s">
        <v>30</v>
      </c>
      <c r="D16" s="29">
        <v>14355</v>
      </c>
      <c r="E16" s="30">
        <v>30</v>
      </c>
      <c r="F16" s="30">
        <v>40</v>
      </c>
      <c r="G16" s="30"/>
      <c r="H16" s="30">
        <v>100</v>
      </c>
      <c r="I16" s="20"/>
      <c r="J16" s="20"/>
      <c r="K16" s="20"/>
      <c r="L16" s="20"/>
      <c r="M16" s="20">
        <f t="shared" si="0"/>
        <v>16255</v>
      </c>
      <c r="N16" s="24">
        <f t="shared" si="1"/>
        <v>16255</v>
      </c>
      <c r="O16" s="25">
        <f t="shared" si="2"/>
        <v>447.01249999999999</v>
      </c>
      <c r="P16" s="26">
        <v>200</v>
      </c>
      <c r="Q16" s="26">
        <v>117</v>
      </c>
      <c r="R16" s="24">
        <f t="shared" si="3"/>
        <v>15690.987499999999</v>
      </c>
      <c r="S16" s="25">
        <f t="shared" si="4"/>
        <v>154.42249999999999</v>
      </c>
      <c r="T16" s="27">
        <f t="shared" si="5"/>
        <v>37.422499999999985</v>
      </c>
    </row>
    <row r="17" spans="1:20" ht="15.75" x14ac:dyDescent="0.25">
      <c r="A17" s="28">
        <v>5903</v>
      </c>
      <c r="B17" s="20">
        <v>1908446144</v>
      </c>
      <c r="C17" s="33" t="s">
        <v>31</v>
      </c>
      <c r="D17" s="29">
        <v>7137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7137</v>
      </c>
      <c r="N17" s="24">
        <f t="shared" si="1"/>
        <v>7137</v>
      </c>
      <c r="O17" s="25">
        <f t="shared" si="2"/>
        <v>196.26750000000001</v>
      </c>
      <c r="P17" s="26">
        <v>1900</v>
      </c>
      <c r="Q17" s="26">
        <v>50</v>
      </c>
      <c r="R17" s="24">
        <f t="shared" si="3"/>
        <v>6890.7325000000001</v>
      </c>
      <c r="S17" s="25">
        <f t="shared" si="4"/>
        <v>67.801500000000004</v>
      </c>
      <c r="T17" s="27">
        <f t="shared" si="5"/>
        <v>17.801500000000004</v>
      </c>
    </row>
    <row r="18" spans="1:20" ht="15.75" x14ac:dyDescent="0.25">
      <c r="A18" s="28">
        <v>9302</v>
      </c>
      <c r="B18" s="20">
        <v>1908446145</v>
      </c>
      <c r="C18" s="31" t="s">
        <v>44</v>
      </c>
      <c r="D18" s="29">
        <v>11358</v>
      </c>
      <c r="E18" s="30"/>
      <c r="F18" s="30">
        <v>80</v>
      </c>
      <c r="G18" s="30"/>
      <c r="H18" s="30">
        <v>40</v>
      </c>
      <c r="I18" s="20"/>
      <c r="J18" s="20"/>
      <c r="K18" s="20">
        <v>5</v>
      </c>
      <c r="L18" s="20"/>
      <c r="M18" s="20">
        <f t="shared" si="0"/>
        <v>12518</v>
      </c>
      <c r="N18" s="24">
        <f t="shared" si="1"/>
        <v>13428</v>
      </c>
      <c r="O18" s="25">
        <f t="shared" si="2"/>
        <v>344.245</v>
      </c>
      <c r="P18" s="26"/>
      <c r="Q18" s="26">
        <v>550</v>
      </c>
      <c r="R18" s="24">
        <f t="shared" si="3"/>
        <v>12533.754999999999</v>
      </c>
      <c r="S18" s="25">
        <f t="shared" si="4"/>
        <v>118.92099999999999</v>
      </c>
      <c r="T18" s="27">
        <f t="shared" si="5"/>
        <v>-431.07900000000001</v>
      </c>
    </row>
    <row r="19" spans="1:20" ht="15.75" x14ac:dyDescent="0.25">
      <c r="A19" s="28">
        <v>2056</v>
      </c>
      <c r="B19" s="20">
        <v>1908446146</v>
      </c>
      <c r="C19" s="20" t="s">
        <v>45</v>
      </c>
      <c r="D19" s="29">
        <v>4112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4112</v>
      </c>
      <c r="N19" s="24">
        <f t="shared" si="1"/>
        <v>4112</v>
      </c>
      <c r="O19" s="25">
        <f t="shared" si="2"/>
        <v>113.08</v>
      </c>
      <c r="P19" s="26"/>
      <c r="Q19" s="26"/>
      <c r="R19" s="24">
        <f t="shared" si="3"/>
        <v>3998.92</v>
      </c>
      <c r="S19" s="25">
        <f t="shared" si="4"/>
        <v>39.064</v>
      </c>
      <c r="T19" s="27">
        <f t="shared" si="5"/>
        <v>39.064</v>
      </c>
    </row>
    <row r="20" spans="1:20" ht="15.75" x14ac:dyDescent="0.25">
      <c r="A20" s="28">
        <v>7362</v>
      </c>
      <c r="B20" s="20">
        <v>1908446147</v>
      </c>
      <c r="C20" s="20" t="s">
        <v>46</v>
      </c>
      <c r="D20" s="29">
        <v>9418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9418</v>
      </c>
      <c r="N20" s="24">
        <f t="shared" si="1"/>
        <v>9418</v>
      </c>
      <c r="O20" s="25">
        <f t="shared" si="2"/>
        <v>258.995</v>
      </c>
      <c r="P20" s="26"/>
      <c r="Q20" s="26">
        <v>120</v>
      </c>
      <c r="R20" s="24">
        <f t="shared" si="3"/>
        <v>9039.0049999999992</v>
      </c>
      <c r="S20" s="25">
        <f t="shared" si="4"/>
        <v>89.471000000000004</v>
      </c>
      <c r="T20" s="27">
        <f t="shared" si="5"/>
        <v>-30.528999999999996</v>
      </c>
    </row>
    <row r="21" spans="1:20" ht="15.75" x14ac:dyDescent="0.25">
      <c r="A21" s="28">
        <v>7717</v>
      </c>
      <c r="B21" s="20">
        <v>1908446148</v>
      </c>
      <c r="C21" s="20" t="s">
        <v>47</v>
      </c>
      <c r="D21" s="29">
        <v>9773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9773</v>
      </c>
      <c r="N21" s="24">
        <f t="shared" si="1"/>
        <v>10683</v>
      </c>
      <c r="O21" s="25">
        <f t="shared" si="2"/>
        <v>268.75749999999999</v>
      </c>
      <c r="P21" s="26"/>
      <c r="Q21" s="26">
        <v>24</v>
      </c>
      <c r="R21" s="24">
        <f t="shared" si="3"/>
        <v>10390.2425</v>
      </c>
      <c r="S21" s="25">
        <f t="shared" si="4"/>
        <v>92.843499999999992</v>
      </c>
      <c r="T21" s="27">
        <f t="shared" si="5"/>
        <v>68.843499999999992</v>
      </c>
    </row>
    <row r="22" spans="1:20" ht="15.75" x14ac:dyDescent="0.25">
      <c r="A22" s="28">
        <v>12156</v>
      </c>
      <c r="B22" s="20">
        <v>1908446149</v>
      </c>
      <c r="C22" s="34" t="s">
        <v>33</v>
      </c>
      <c r="D22" s="29">
        <v>12156</v>
      </c>
      <c r="E22" s="30"/>
      <c r="F22" s="30"/>
      <c r="G22" s="20"/>
      <c r="H22" s="30"/>
      <c r="I22" s="20"/>
      <c r="J22" s="20"/>
      <c r="K22" s="20">
        <v>3</v>
      </c>
      <c r="L22" s="20"/>
      <c r="M22" s="20">
        <f t="shared" si="0"/>
        <v>12156</v>
      </c>
      <c r="N22" s="24">
        <f t="shared" si="1"/>
        <v>12702</v>
      </c>
      <c r="O22" s="25">
        <f t="shared" si="2"/>
        <v>334.29</v>
      </c>
      <c r="P22" s="26"/>
      <c r="Q22" s="26">
        <v>100</v>
      </c>
      <c r="R22" s="24">
        <f t="shared" si="3"/>
        <v>12267.71</v>
      </c>
      <c r="S22" s="25">
        <f t="shared" si="4"/>
        <v>115.482</v>
      </c>
      <c r="T22" s="27">
        <f t="shared" si="5"/>
        <v>15.481999999999999</v>
      </c>
    </row>
    <row r="23" spans="1:20" ht="15.75" x14ac:dyDescent="0.25">
      <c r="A23" s="28">
        <v>6014</v>
      </c>
      <c r="B23" s="20">
        <v>1908446150</v>
      </c>
      <c r="C23" s="20" t="s">
        <v>34</v>
      </c>
      <c r="D23" s="35">
        <v>6014</v>
      </c>
      <c r="E23" s="30"/>
      <c r="F23" s="30"/>
      <c r="G23" s="30"/>
      <c r="H23" s="30">
        <v>400</v>
      </c>
      <c r="I23" s="20">
        <v>30</v>
      </c>
      <c r="J23" s="20"/>
      <c r="K23" s="20"/>
      <c r="L23" s="20"/>
      <c r="M23" s="20">
        <f t="shared" si="0"/>
        <v>9614</v>
      </c>
      <c r="N23" s="24">
        <f t="shared" si="1"/>
        <v>15344</v>
      </c>
      <c r="O23" s="25">
        <f t="shared" si="2"/>
        <v>264.38499999999999</v>
      </c>
      <c r="P23" s="26">
        <v>26997</v>
      </c>
      <c r="Q23" s="26">
        <v>60</v>
      </c>
      <c r="R23" s="24">
        <f t="shared" si="3"/>
        <v>15019.615</v>
      </c>
      <c r="S23" s="25">
        <f t="shared" si="4"/>
        <v>91.332999999999998</v>
      </c>
      <c r="T23" s="27">
        <f t="shared" si="5"/>
        <v>31.332999999999998</v>
      </c>
    </row>
    <row r="24" spans="1:20" ht="15.75" x14ac:dyDescent="0.25">
      <c r="A24" s="28">
        <v>22013</v>
      </c>
      <c r="B24" s="20">
        <v>1908446151</v>
      </c>
      <c r="C24" s="20" t="s">
        <v>35</v>
      </c>
      <c r="D24" s="29">
        <v>26212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26212</v>
      </c>
      <c r="N24" s="24">
        <f t="shared" si="1"/>
        <v>26212</v>
      </c>
      <c r="O24" s="25">
        <f t="shared" si="2"/>
        <v>720.83</v>
      </c>
      <c r="P24" s="26">
        <v>20000</v>
      </c>
      <c r="Q24" s="26">
        <v>128</v>
      </c>
      <c r="R24" s="24">
        <f t="shared" si="3"/>
        <v>25363.17</v>
      </c>
      <c r="S24" s="25">
        <f t="shared" si="4"/>
        <v>249.01399999999998</v>
      </c>
      <c r="T24" s="27">
        <f t="shared" si="5"/>
        <v>121.01399999999998</v>
      </c>
    </row>
    <row r="25" spans="1:20" ht="15.75" x14ac:dyDescent="0.25">
      <c r="A25" s="28">
        <v>5862</v>
      </c>
      <c r="B25" s="20">
        <v>1908446152</v>
      </c>
      <c r="C25" s="20" t="s">
        <v>36</v>
      </c>
      <c r="D25" s="29">
        <v>7152</v>
      </c>
      <c r="E25" s="30"/>
      <c r="F25" s="30"/>
      <c r="G25" s="30">
        <v>20</v>
      </c>
      <c r="H25" s="30"/>
      <c r="I25" s="20">
        <v>5</v>
      </c>
      <c r="J25" s="20">
        <v>5</v>
      </c>
      <c r="K25" s="20"/>
      <c r="L25" s="20"/>
      <c r="M25" s="20">
        <f t="shared" si="0"/>
        <v>7332</v>
      </c>
      <c r="N25" s="24">
        <f t="shared" si="1"/>
        <v>9242</v>
      </c>
      <c r="O25" s="25">
        <f t="shared" si="2"/>
        <v>201.63</v>
      </c>
      <c r="P25" s="26">
        <v>5400</v>
      </c>
      <c r="Q25" s="26">
        <v>85</v>
      </c>
      <c r="R25" s="24">
        <f t="shared" si="3"/>
        <v>8955.369999999999</v>
      </c>
      <c r="S25" s="25">
        <f t="shared" si="4"/>
        <v>69.653999999999996</v>
      </c>
      <c r="T25" s="27">
        <f t="shared" si="5"/>
        <v>-15.346000000000004</v>
      </c>
    </row>
    <row r="26" spans="1:20" ht="15.75" x14ac:dyDescent="0.25">
      <c r="A26" s="28">
        <v>7093</v>
      </c>
      <c r="B26" s="20">
        <v>1908446153</v>
      </c>
      <c r="C26" s="36" t="s">
        <v>48</v>
      </c>
      <c r="D26" s="29">
        <v>10691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10691</v>
      </c>
      <c r="N26" s="24">
        <f t="shared" si="1"/>
        <v>10691</v>
      </c>
      <c r="O26" s="25">
        <f t="shared" si="2"/>
        <v>294.0025</v>
      </c>
      <c r="P26" s="26">
        <v>-1000</v>
      </c>
      <c r="Q26" s="26">
        <v>57</v>
      </c>
      <c r="R26" s="24">
        <f t="shared" si="3"/>
        <v>10339.997499999999</v>
      </c>
      <c r="S26" s="25">
        <f t="shared" si="4"/>
        <v>101.5645</v>
      </c>
      <c r="T26" s="27">
        <f t="shared" si="5"/>
        <v>44.564499999999995</v>
      </c>
    </row>
    <row r="27" spans="1:20" ht="19.5" thickBot="1" x14ac:dyDescent="0.35">
      <c r="A27" s="28">
        <v>17950</v>
      </c>
      <c r="B27" s="20">
        <v>1908446154</v>
      </c>
      <c r="C27" s="20" t="s">
        <v>37</v>
      </c>
      <c r="D27" s="37">
        <v>17950</v>
      </c>
      <c r="E27" s="38"/>
      <c r="F27" s="39"/>
      <c r="G27" s="39"/>
      <c r="H27" s="39"/>
      <c r="I27" s="31">
        <v>40</v>
      </c>
      <c r="J27" s="31"/>
      <c r="K27" s="31">
        <v>5</v>
      </c>
      <c r="L27" s="31"/>
      <c r="M27" s="31">
        <f t="shared" si="0"/>
        <v>17950</v>
      </c>
      <c r="N27" s="40">
        <f t="shared" si="1"/>
        <v>26500</v>
      </c>
      <c r="O27" s="25">
        <f t="shared" si="2"/>
        <v>493.625</v>
      </c>
      <c r="P27" s="41">
        <v>25000</v>
      </c>
      <c r="Q27" s="41">
        <v>100</v>
      </c>
      <c r="R27" s="24">
        <f t="shared" si="3"/>
        <v>25906.375</v>
      </c>
      <c r="S27" s="42">
        <f t="shared" si="4"/>
        <v>170.52500000000001</v>
      </c>
      <c r="T27" s="43">
        <f t="shared" si="5"/>
        <v>70.525000000000006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226513</v>
      </c>
      <c r="E28" s="45">
        <f t="shared" si="6"/>
        <v>30</v>
      </c>
      <c r="F28" s="45">
        <f t="shared" ref="F28:T28" si="7">SUM(F7:F27)</f>
        <v>320</v>
      </c>
      <c r="G28" s="45">
        <f t="shared" si="7"/>
        <v>90</v>
      </c>
      <c r="H28" s="45">
        <f t="shared" si="7"/>
        <v>1010</v>
      </c>
      <c r="I28" s="45">
        <f t="shared" si="7"/>
        <v>102</v>
      </c>
      <c r="J28" s="45">
        <f t="shared" si="7"/>
        <v>24</v>
      </c>
      <c r="K28" s="45">
        <f t="shared" si="7"/>
        <v>20</v>
      </c>
      <c r="L28" s="45">
        <f t="shared" si="7"/>
        <v>0</v>
      </c>
      <c r="M28" s="45">
        <f t="shared" si="7"/>
        <v>240213</v>
      </c>
      <c r="N28" s="45">
        <f t="shared" si="7"/>
        <v>267919</v>
      </c>
      <c r="O28" s="46">
        <f t="shared" si="7"/>
        <v>6605.8574999999992</v>
      </c>
      <c r="P28" s="45">
        <f t="shared" si="7"/>
        <v>87397</v>
      </c>
      <c r="Q28" s="45">
        <f t="shared" si="7"/>
        <v>2111</v>
      </c>
      <c r="R28" s="45">
        <f t="shared" si="7"/>
        <v>259202.14250000002</v>
      </c>
      <c r="S28" s="45">
        <f t="shared" si="7"/>
        <v>2282.0235000000002</v>
      </c>
      <c r="T28" s="47">
        <f t="shared" si="7"/>
        <v>171.02349999999996</v>
      </c>
    </row>
    <row r="29" spans="1:20" ht="15.75" thickBot="1" x14ac:dyDescent="0.3">
      <c r="A29" s="98" t="s">
        <v>39</v>
      </c>
      <c r="B29" s="99"/>
      <c r="C29" s="100"/>
      <c r="D29" s="48">
        <f>D4+D5-D28</f>
        <v>528318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18845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6" priority="43" operator="equal">
      <formula>212030016606640</formula>
    </cfRule>
  </conditionalFormatting>
  <conditionalFormatting sqref="D29 E4:E6 E28:K29">
    <cfRule type="cellIs" dxfId="1045" priority="41" operator="equal">
      <formula>$E$4</formula>
    </cfRule>
    <cfRule type="cellIs" dxfId="1044" priority="42" operator="equal">
      <formula>2120</formula>
    </cfRule>
  </conditionalFormatting>
  <conditionalFormatting sqref="D29:E29 F4:F6 F28:F29">
    <cfRule type="cellIs" dxfId="1043" priority="39" operator="equal">
      <formula>$F$4</formula>
    </cfRule>
    <cfRule type="cellIs" dxfId="1042" priority="40" operator="equal">
      <formula>300</formula>
    </cfRule>
  </conditionalFormatting>
  <conditionalFormatting sqref="G4:G6 G28:G29">
    <cfRule type="cellIs" dxfId="1041" priority="37" operator="equal">
      <formula>$G$4</formula>
    </cfRule>
    <cfRule type="cellIs" dxfId="1040" priority="38" operator="equal">
      <formula>1660</formula>
    </cfRule>
  </conditionalFormatting>
  <conditionalFormatting sqref="H4:H6 H28:H29">
    <cfRule type="cellIs" dxfId="1039" priority="35" operator="equal">
      <formula>$H$4</formula>
    </cfRule>
    <cfRule type="cellIs" dxfId="1038" priority="36" operator="equal">
      <formula>6640</formula>
    </cfRule>
  </conditionalFormatting>
  <conditionalFormatting sqref="T6:T28">
    <cfRule type="cellIs" dxfId="1037" priority="34" operator="lessThan">
      <formula>0</formula>
    </cfRule>
  </conditionalFormatting>
  <conditionalFormatting sqref="T7:T27">
    <cfRule type="cellIs" dxfId="1036" priority="31" operator="lessThan">
      <formula>0</formula>
    </cfRule>
    <cfRule type="cellIs" dxfId="1035" priority="32" operator="lessThan">
      <formula>0</formula>
    </cfRule>
    <cfRule type="cellIs" dxfId="1034" priority="33" operator="lessThan">
      <formula>0</formula>
    </cfRule>
  </conditionalFormatting>
  <conditionalFormatting sqref="E4:E6 E28:K28">
    <cfRule type="cellIs" dxfId="1033" priority="30" operator="equal">
      <formula>$E$4</formula>
    </cfRule>
  </conditionalFormatting>
  <conditionalFormatting sqref="D28:D29 D6 D4:M4">
    <cfRule type="cellIs" dxfId="1032" priority="29" operator="equal">
      <formula>$D$4</formula>
    </cfRule>
  </conditionalFormatting>
  <conditionalFormatting sqref="I4:I6 I28:I29">
    <cfRule type="cellIs" dxfId="1031" priority="28" operator="equal">
      <formula>$I$4</formula>
    </cfRule>
  </conditionalFormatting>
  <conditionalFormatting sqref="J4:J6 J28:J29">
    <cfRule type="cellIs" dxfId="1030" priority="27" operator="equal">
      <formula>$J$4</formula>
    </cfRule>
  </conditionalFormatting>
  <conditionalFormatting sqref="K4:K6 K28:K29">
    <cfRule type="cellIs" dxfId="1029" priority="26" operator="equal">
      <formula>$K$4</formula>
    </cfRule>
  </conditionalFormatting>
  <conditionalFormatting sqref="M4:M6">
    <cfRule type="cellIs" dxfId="1028" priority="25" operator="equal">
      <formula>$L$4</formula>
    </cfRule>
  </conditionalFormatting>
  <conditionalFormatting sqref="T7:T28">
    <cfRule type="cellIs" dxfId="1027" priority="22" operator="lessThan">
      <formula>0</formula>
    </cfRule>
    <cfRule type="cellIs" dxfId="1026" priority="23" operator="lessThan">
      <formula>0</formula>
    </cfRule>
    <cfRule type="cellIs" dxfId="1025" priority="24" operator="lessThan">
      <formula>0</formula>
    </cfRule>
  </conditionalFormatting>
  <conditionalFormatting sqref="D5:K5">
    <cfRule type="cellIs" dxfId="1024" priority="21" operator="greaterThan">
      <formula>0</formula>
    </cfRule>
  </conditionalFormatting>
  <conditionalFormatting sqref="T6:T28">
    <cfRule type="cellIs" dxfId="1023" priority="20" operator="lessThan">
      <formula>0</formula>
    </cfRule>
  </conditionalFormatting>
  <conditionalFormatting sqref="T7:T27">
    <cfRule type="cellIs" dxfId="1022" priority="17" operator="lessThan">
      <formula>0</formula>
    </cfRule>
    <cfRule type="cellIs" dxfId="1021" priority="18" operator="lessThan">
      <formula>0</formula>
    </cfRule>
    <cfRule type="cellIs" dxfId="1020" priority="19" operator="lessThan">
      <formula>0</formula>
    </cfRule>
  </conditionalFormatting>
  <conditionalFormatting sqref="T7:T28">
    <cfRule type="cellIs" dxfId="1019" priority="14" operator="lessThan">
      <formula>0</formula>
    </cfRule>
    <cfRule type="cellIs" dxfId="1018" priority="15" operator="lessThan">
      <formula>0</formula>
    </cfRule>
    <cfRule type="cellIs" dxfId="1017" priority="16" operator="lessThan">
      <formula>0</formula>
    </cfRule>
  </conditionalFormatting>
  <conditionalFormatting sqref="D5:K5">
    <cfRule type="cellIs" dxfId="1016" priority="13" operator="greaterThan">
      <formula>0</formula>
    </cfRule>
  </conditionalFormatting>
  <conditionalFormatting sqref="L4 L6 L28:L29">
    <cfRule type="cellIs" dxfId="1015" priority="12" operator="equal">
      <formula>$L$4</formula>
    </cfRule>
  </conditionalFormatting>
  <conditionalFormatting sqref="D7:S7">
    <cfRule type="cellIs" dxfId="1014" priority="11" operator="greaterThan">
      <formula>0</formula>
    </cfRule>
  </conditionalFormatting>
  <conditionalFormatting sqref="D9:S9">
    <cfRule type="cellIs" dxfId="1013" priority="10" operator="greaterThan">
      <formula>0</formula>
    </cfRule>
  </conditionalFormatting>
  <conditionalFormatting sqref="D11:S11">
    <cfRule type="cellIs" dxfId="1012" priority="9" operator="greaterThan">
      <formula>0</formula>
    </cfRule>
  </conditionalFormatting>
  <conditionalFormatting sqref="D13:S13">
    <cfRule type="cellIs" dxfId="1011" priority="8" operator="greaterThan">
      <formula>0</formula>
    </cfRule>
  </conditionalFormatting>
  <conditionalFormatting sqref="D15:S15">
    <cfRule type="cellIs" dxfId="1010" priority="7" operator="greaterThan">
      <formula>0</formula>
    </cfRule>
  </conditionalFormatting>
  <conditionalFormatting sqref="D17:S17">
    <cfRule type="cellIs" dxfId="1009" priority="6" operator="greaterThan">
      <formula>0</formula>
    </cfRule>
  </conditionalFormatting>
  <conditionalFormatting sqref="D19:S19">
    <cfRule type="cellIs" dxfId="1008" priority="5" operator="greaterThan">
      <formula>0</formula>
    </cfRule>
  </conditionalFormatting>
  <conditionalFormatting sqref="D21:S21">
    <cfRule type="cellIs" dxfId="1007" priority="4" operator="greaterThan">
      <formula>0</formula>
    </cfRule>
  </conditionalFormatting>
  <conditionalFormatting sqref="D23:S23">
    <cfRule type="cellIs" dxfId="1006" priority="3" operator="greaterThan">
      <formula>0</formula>
    </cfRule>
  </conditionalFormatting>
  <conditionalFormatting sqref="D25:S25">
    <cfRule type="cellIs" dxfId="1005" priority="2" operator="greaterThan">
      <formula>0</formula>
    </cfRule>
  </conditionalFormatting>
  <conditionalFormatting sqref="D27:S27">
    <cfRule type="cellIs" dxfId="100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2021-08-28T17:21:45Z</dcterms:modified>
</cp:coreProperties>
</file>