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InkAnnotation="0" defaultThemeVersion="124226"/>
  <bookViews>
    <workbookView xWindow="240" yWindow="90" windowWidth="20055" windowHeight="7695" tabRatio="784" activeTab="18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U28" i="19" l="1"/>
  <c r="V17" i="19"/>
  <c r="V20" i="19"/>
  <c r="U28" i="16" l="1"/>
  <c r="B24" i="34" l="1"/>
  <c r="P28" i="15" l="1"/>
  <c r="U28" i="13" l="1"/>
  <c r="G4" i="12" l="1"/>
  <c r="U28" i="12" l="1"/>
  <c r="D28" i="10" l="1"/>
  <c r="R7" i="6" l="1"/>
  <c r="R19" i="5" l="1"/>
  <c r="A27" i="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N24" i="15"/>
  <c r="M24" i="15"/>
  <c r="R24" i="15" s="1"/>
  <c r="N23" i="15"/>
  <c r="M23" i="15"/>
  <c r="S23" i="15" s="1"/>
  <c r="T23" i="15" s="1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V26" i="13" s="1"/>
  <c r="N25" i="13"/>
  <c r="M25" i="13"/>
  <c r="S25" i="13" s="1"/>
  <c r="T25" i="13" s="1"/>
  <c r="N24" i="13"/>
  <c r="M24" i="13"/>
  <c r="R24" i="13" s="1"/>
  <c r="V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V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V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N20" i="11"/>
  <c r="M20" i="11"/>
  <c r="R20" i="11" s="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E29" i="6" s="1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O26" i="3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O20" i="3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O10" i="3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I29" i="2" s="1"/>
  <c r="I4" i="3" s="1"/>
  <c r="H28" i="1"/>
  <c r="H29" i="1" s="1"/>
  <c r="H4" i="2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F28" i="1"/>
  <c r="F29" i="1" s="1"/>
  <c r="F4" i="2" s="1"/>
  <c r="E28" i="1"/>
  <c r="E29" i="1" s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O18" i="19" l="1"/>
  <c r="N28" i="20"/>
  <c r="C5" i="34"/>
  <c r="D5" i="34" s="1"/>
  <c r="C7" i="34"/>
  <c r="D7" i="34" s="1"/>
  <c r="C12" i="34"/>
  <c r="D12" i="34" s="1"/>
  <c r="C16" i="34"/>
  <c r="D16" i="34" s="1"/>
  <c r="C9" i="34"/>
  <c r="D9" i="34" s="1"/>
  <c r="C11" i="34"/>
  <c r="D11" i="34" s="1"/>
  <c r="C14" i="34"/>
  <c r="D14" i="34" s="1"/>
  <c r="C19" i="34"/>
  <c r="D19" i="34" s="1"/>
  <c r="C23" i="34"/>
  <c r="D23" i="34" s="1"/>
  <c r="C3" i="34"/>
  <c r="D3" i="34" s="1"/>
  <c r="C8" i="34"/>
  <c r="D8" i="34" s="1"/>
  <c r="C22" i="34"/>
  <c r="D22" i="34" s="1"/>
  <c r="C18" i="34"/>
  <c r="D18" i="34" s="1"/>
  <c r="O26" i="19"/>
  <c r="C10" i="34"/>
  <c r="D10" i="34" s="1"/>
  <c r="N13" i="33"/>
  <c r="R23" i="16"/>
  <c r="V23" i="16" s="1"/>
  <c r="R15" i="16"/>
  <c r="V15" i="16" s="1"/>
  <c r="C4" i="34"/>
  <c r="D4" i="34" s="1"/>
  <c r="O23" i="16"/>
  <c r="O15" i="16"/>
  <c r="R7" i="16"/>
  <c r="V7" i="16" s="1"/>
  <c r="O7" i="16"/>
  <c r="C17" i="34"/>
  <c r="D17" i="34" s="1"/>
  <c r="C20" i="34"/>
  <c r="D20" i="34" s="1"/>
  <c r="C13" i="34"/>
  <c r="D13" i="34" s="1"/>
  <c r="C21" i="34"/>
  <c r="D21" i="34" s="1"/>
  <c r="C6" i="34"/>
  <c r="D6" i="34" s="1"/>
  <c r="C15" i="34"/>
  <c r="D15" i="34" s="1"/>
  <c r="O24" i="15"/>
  <c r="E28" i="33"/>
  <c r="E29" i="33" s="1"/>
  <c r="O26" i="13"/>
  <c r="O24" i="13"/>
  <c r="N28" i="13"/>
  <c r="O18" i="9"/>
  <c r="O18" i="11"/>
  <c r="O16" i="10"/>
  <c r="N28" i="11"/>
  <c r="L28" i="33"/>
  <c r="L29" i="33" s="1"/>
  <c r="O16" i="9"/>
  <c r="O18" i="8"/>
  <c r="N28" i="8"/>
  <c r="G29" i="6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N28" i="6"/>
  <c r="O27" i="5"/>
  <c r="N17" i="33"/>
  <c r="N28" i="5"/>
  <c r="N28" i="7"/>
  <c r="J28" i="33"/>
  <c r="J29" i="33" s="1"/>
  <c r="E29" i="3"/>
  <c r="E4" i="4" s="1"/>
  <c r="E29" i="4" s="1"/>
  <c r="E4" i="5" s="1"/>
  <c r="E29" i="5" s="1"/>
  <c r="E4" i="6" s="1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N28" i="3"/>
  <c r="O12" i="3"/>
  <c r="O7" i="6"/>
  <c r="O24" i="9"/>
  <c r="O20" i="11"/>
  <c r="N28" i="12"/>
  <c r="O26" i="12"/>
  <c r="O11" i="16"/>
  <c r="O19" i="16"/>
  <c r="O27" i="16"/>
  <c r="O18" i="18"/>
  <c r="R10" i="19"/>
  <c r="V10" i="19" s="1"/>
  <c r="R18" i="19"/>
  <c r="V18" i="19" s="1"/>
  <c r="R26" i="19"/>
  <c r="V26" i="19" s="1"/>
  <c r="N28" i="22"/>
  <c r="O14" i="22"/>
  <c r="O22" i="25"/>
  <c r="N28" i="27"/>
  <c r="O20" i="27"/>
  <c r="N28" i="28"/>
  <c r="N28" i="31"/>
  <c r="O24" i="32"/>
  <c r="J29" i="2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O18" i="3"/>
  <c r="O28" i="3" s="1"/>
  <c r="O14" i="4"/>
  <c r="O14" i="8"/>
  <c r="N28" i="9"/>
  <c r="O26" i="9"/>
  <c r="O10" i="11"/>
  <c r="O26" i="11"/>
  <c r="O12" i="14"/>
  <c r="O22" i="15"/>
  <c r="R11" i="16"/>
  <c r="V11" i="16" s="1"/>
  <c r="R19" i="16"/>
  <c r="V19" i="16" s="1"/>
  <c r="R27" i="16"/>
  <c r="V27" i="16" s="1"/>
  <c r="O8" i="17"/>
  <c r="O20" i="18"/>
  <c r="O14" i="19"/>
  <c r="O22" i="19"/>
  <c r="O24" i="21"/>
  <c r="O20" i="22"/>
  <c r="N28" i="23"/>
  <c r="O12" i="24"/>
  <c r="O12" i="25"/>
  <c r="O26" i="27"/>
  <c r="O26" i="29"/>
  <c r="O12" i="32"/>
  <c r="M27" i="33"/>
  <c r="S27" i="33" s="1"/>
  <c r="T27" i="33" s="1"/>
  <c r="M23" i="33"/>
  <c r="S23" i="33" s="1"/>
  <c r="T23" i="33" s="1"/>
  <c r="M19" i="33"/>
  <c r="S19" i="33" s="1"/>
  <c r="T19" i="33" s="1"/>
  <c r="N28" i="15"/>
  <c r="N28" i="17"/>
  <c r="R14" i="19"/>
  <c r="V14" i="19" s="1"/>
  <c r="R22" i="19"/>
  <c r="V22" i="19" s="1"/>
  <c r="N28" i="21"/>
  <c r="N28" i="24"/>
  <c r="N28" i="25"/>
  <c r="N28" i="29"/>
  <c r="N28" i="32"/>
  <c r="N22" i="33"/>
  <c r="M18" i="33"/>
  <c r="R18" i="33" s="1"/>
  <c r="G28" i="33"/>
  <c r="G29" i="33" s="1"/>
  <c r="S27" i="4"/>
  <c r="T27" i="4" s="1"/>
  <c r="O18" i="4"/>
  <c r="R10" i="4"/>
  <c r="O10" i="4"/>
  <c r="M10" i="33"/>
  <c r="R10" i="33" s="1"/>
  <c r="O26" i="4"/>
  <c r="O22" i="4"/>
  <c r="M24" i="33"/>
  <c r="R24" i="33" s="1"/>
  <c r="K28" i="33"/>
  <c r="K29" i="33" s="1"/>
  <c r="I28" i="33"/>
  <c r="I29" i="33" s="1"/>
  <c r="N25" i="33"/>
  <c r="H28" i="33"/>
  <c r="H29" i="33" s="1"/>
  <c r="M8" i="33"/>
  <c r="O8" i="33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14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11" i="33"/>
  <c r="M26" i="33"/>
  <c r="R26" i="33" s="1"/>
  <c r="N16" i="33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2"/>
  <c r="N12" i="33"/>
  <c r="M21" i="33"/>
  <c r="S21" i="33" s="1"/>
  <c r="T21" i="33" s="1"/>
  <c r="N21" i="33"/>
  <c r="N15" i="33"/>
  <c r="F28" i="33"/>
  <c r="F29" i="33" s="1"/>
  <c r="N9" i="33"/>
  <c r="M9" i="33"/>
  <c r="S9" i="33" s="1"/>
  <c r="T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V18" i="12" s="1"/>
  <c r="O18" i="12"/>
  <c r="R24" i="12"/>
  <c r="V24" i="12" s="1"/>
  <c r="O24" i="12"/>
  <c r="N28" i="18"/>
  <c r="E4" i="7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V8" i="19" s="1"/>
  <c r="R12" i="19"/>
  <c r="V12" i="19" s="1"/>
  <c r="R16" i="19"/>
  <c r="V16" i="19" s="1"/>
  <c r="R20" i="19"/>
  <c r="R24" i="19"/>
  <c r="V24" i="19" s="1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V9" i="16" s="1"/>
  <c r="R13" i="16"/>
  <c r="V13" i="16" s="1"/>
  <c r="R17" i="16"/>
  <c r="V17" i="16" s="1"/>
  <c r="R21" i="16"/>
  <c r="V21" i="16" s="1"/>
  <c r="R25" i="16"/>
  <c r="V25" i="16" s="1"/>
  <c r="M28" i="16"/>
  <c r="O24" i="24"/>
  <c r="O26" i="28"/>
  <c r="O8" i="29"/>
  <c r="O26" i="31"/>
  <c r="O8" i="32"/>
  <c r="O16" i="32"/>
  <c r="O26" i="32"/>
  <c r="Q28" i="33"/>
  <c r="N20" i="33"/>
  <c r="D28" i="33"/>
  <c r="D29" i="33" s="1"/>
  <c r="M7" i="33"/>
  <c r="S7" i="33" s="1"/>
  <c r="T7" i="33" s="1"/>
  <c r="N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V7" i="19" s="1"/>
  <c r="R9" i="19"/>
  <c r="V9" i="19" s="1"/>
  <c r="R11" i="19"/>
  <c r="V11" i="19" s="1"/>
  <c r="R13" i="19"/>
  <c r="V13" i="19" s="1"/>
  <c r="R15" i="19"/>
  <c r="V15" i="19" s="1"/>
  <c r="X15" i="19" s="1"/>
  <c r="R17" i="19"/>
  <c r="R19" i="19"/>
  <c r="V19" i="19" s="1"/>
  <c r="R21" i="19"/>
  <c r="V21" i="19" s="1"/>
  <c r="R23" i="19"/>
  <c r="V23" i="19" s="1"/>
  <c r="R25" i="19"/>
  <c r="V25" i="19" s="1"/>
  <c r="R27" i="19"/>
  <c r="V27" i="19" s="1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V8" i="16" s="1"/>
  <c r="R10" i="16"/>
  <c r="V10" i="16" s="1"/>
  <c r="R12" i="16"/>
  <c r="V12" i="16" s="1"/>
  <c r="R14" i="16"/>
  <c r="V14" i="16" s="1"/>
  <c r="R16" i="16"/>
  <c r="V16" i="16" s="1"/>
  <c r="R18" i="16"/>
  <c r="V18" i="16" s="1"/>
  <c r="R20" i="16"/>
  <c r="V20" i="16" s="1"/>
  <c r="R22" i="16"/>
  <c r="V22" i="16" s="1"/>
  <c r="R24" i="16"/>
  <c r="V24" i="16" s="1"/>
  <c r="R26" i="16"/>
  <c r="V26" i="16" s="1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V7" i="13" s="1"/>
  <c r="R9" i="13"/>
  <c r="V9" i="13" s="1"/>
  <c r="R11" i="13"/>
  <c r="V11" i="13" s="1"/>
  <c r="R13" i="13"/>
  <c r="V13" i="13" s="1"/>
  <c r="R15" i="13"/>
  <c r="V15" i="13" s="1"/>
  <c r="R17" i="13"/>
  <c r="V17" i="13" s="1"/>
  <c r="R19" i="13"/>
  <c r="V19" i="13" s="1"/>
  <c r="R21" i="13"/>
  <c r="V21" i="13" s="1"/>
  <c r="R23" i="13"/>
  <c r="V23" i="13" s="1"/>
  <c r="R25" i="13"/>
  <c r="V25" i="13" s="1"/>
  <c r="R27" i="13"/>
  <c r="V27" i="13" s="1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V8" i="13" s="1"/>
  <c r="R10" i="13"/>
  <c r="V10" i="13" s="1"/>
  <c r="R12" i="13"/>
  <c r="V12" i="13" s="1"/>
  <c r="R14" i="13"/>
  <c r="V14" i="13" s="1"/>
  <c r="R16" i="13"/>
  <c r="V16" i="13" s="1"/>
  <c r="R18" i="13"/>
  <c r="V18" i="13" s="1"/>
  <c r="R20" i="13"/>
  <c r="V20" i="13" s="1"/>
  <c r="R22" i="13"/>
  <c r="V22" i="13" s="1"/>
  <c r="T7" i="12"/>
  <c r="R7" i="12"/>
  <c r="V7" i="12" s="1"/>
  <c r="R9" i="12"/>
  <c r="V9" i="12" s="1"/>
  <c r="R11" i="12"/>
  <c r="V11" i="12" s="1"/>
  <c r="R13" i="12"/>
  <c r="V13" i="12" s="1"/>
  <c r="R15" i="12"/>
  <c r="V15" i="12" s="1"/>
  <c r="R17" i="12"/>
  <c r="V17" i="12" s="1"/>
  <c r="R19" i="12"/>
  <c r="V19" i="12" s="1"/>
  <c r="R21" i="12"/>
  <c r="V21" i="12" s="1"/>
  <c r="R23" i="12"/>
  <c r="V23" i="12" s="1"/>
  <c r="R25" i="12"/>
  <c r="V25" i="12" s="1"/>
  <c r="R27" i="12"/>
  <c r="V27" i="12" s="1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V8" i="12" s="1"/>
  <c r="R10" i="12"/>
  <c r="V10" i="12" s="1"/>
  <c r="R12" i="12"/>
  <c r="V12" i="12" s="1"/>
  <c r="R16" i="12"/>
  <c r="V16" i="12" s="1"/>
  <c r="R20" i="12"/>
  <c r="V20" i="12" s="1"/>
  <c r="R22" i="12"/>
  <c r="V22" i="12" s="1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V11" i="2" s="1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S18" i="33" l="1"/>
  <c r="T18" i="33" s="1"/>
  <c r="V28" i="19"/>
  <c r="C24" i="34"/>
  <c r="O28" i="16"/>
  <c r="V28" i="16"/>
  <c r="O23" i="33"/>
  <c r="D24" i="34"/>
  <c r="R23" i="33"/>
  <c r="V28" i="13"/>
  <c r="V28" i="12"/>
  <c r="S10" i="33"/>
  <c r="T10" i="33" s="1"/>
  <c r="O18" i="33"/>
  <c r="O24" i="33"/>
  <c r="S24" i="33"/>
  <c r="T24" i="33" s="1"/>
  <c r="O10" i="33"/>
  <c r="R8" i="33"/>
  <c r="S8" i="33"/>
  <c r="T8" i="33" s="1"/>
  <c r="S26" i="33"/>
  <c r="T26" i="33" s="1"/>
  <c r="O19" i="33"/>
  <c r="R19" i="33"/>
  <c r="O26" i="33"/>
  <c r="O27" i="33"/>
  <c r="R27" i="33"/>
  <c r="O28" i="5"/>
  <c r="R28" i="16"/>
  <c r="O21" i="33"/>
  <c r="R21" i="33"/>
  <c r="S16" i="33"/>
  <c r="T16" i="33" s="1"/>
  <c r="O9" i="33"/>
  <c r="R9" i="33"/>
  <c r="O12" i="33"/>
  <c r="S12" i="33"/>
  <c r="T12" i="33" s="1"/>
  <c r="S20" i="33"/>
  <c r="T20" i="33" s="1"/>
  <c r="R25" i="33"/>
  <c r="O15" i="33"/>
  <c r="R11" i="33"/>
  <c r="O11" i="33"/>
  <c r="R15" i="33"/>
  <c r="O16" i="33"/>
  <c r="R13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D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31.08.2021(3135) add kore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31.08.2021(18826) add kore</t>
        </r>
      </text>
    </comment>
    <comment ref="D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 (74) add kore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19 sim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dd 3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Sale Sim 10</t>
        </r>
      </text>
    </comment>
    <comment ref="K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Sale Kit 2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Sim 12</t>
        </r>
      </text>
    </commen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sele Sim 14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9 tarikh porjonto paid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D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Commission Sep''21</t>
        </r>
      </text>
    </commen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Sim Sale 5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DD Sale 1</t>
        </r>
      </text>
    </comment>
    <comment ref="P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Haruner sim=5
kit=3 Sale add kore</t>
        </r>
      </text>
    </comment>
    <comment ref="K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Sopon Bp Sale Kit 5</t>
        </r>
      </text>
    </comment>
    <comment ref="I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Harun Sim Sale 5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Harun Kit Sale 3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I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Reatailer Hand 5 Sim</t>
        </r>
      </text>
    </comment>
  </commentList>
</comments>
</file>

<file path=xl/comments7.xml><?xml version="1.0" encoding="utf-8"?>
<comments xmlns="http://schemas.openxmlformats.org/spreadsheetml/2006/main">
  <authors>
    <author>Windows User</author>
  </authors>
  <commentLis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Kit Sale 1</t>
        </r>
      </text>
    </comment>
    <comment ref="K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Kit Sale 2 </t>
        </r>
      </text>
    </comment>
  </commentList>
</comments>
</file>

<file path=xl/comments8.xml><?xml version="1.0" encoding="utf-8"?>
<comments xmlns="http://schemas.openxmlformats.org/spreadsheetml/2006/main">
  <authors>
    <author>Windows User</author>
  </authors>
  <commentList>
    <comment ref="H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Aliul Sale 720</t>
        </r>
      </text>
    </comment>
    <comment ref="E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310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260</t>
        </r>
      </text>
    </comment>
    <comment ref="G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40</t>
        </r>
      </text>
    </comment>
    <comment ref="H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140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Shawon133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115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39</t>
        </r>
      </text>
    </comment>
    <comment ref="I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Sopon Bp Sim Sale 4</t>
        </r>
      </text>
    </comment>
  </commentList>
</comments>
</file>

<file path=xl/sharedStrings.xml><?xml version="1.0" encoding="utf-8"?>
<sst xmlns="http://schemas.openxmlformats.org/spreadsheetml/2006/main" count="1513" uniqueCount="80">
  <si>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</si>
  <si>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</si>
  <si>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</si>
  <si>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</si>
  <si>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</si>
  <si>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</si>
  <si>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</si>
  <si>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</si>
  <si>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</si>
  <si>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</si>
  <si>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</si>
  <si>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</si>
  <si>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</si>
  <si>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</si>
  <si>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</si>
  <si>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</si>
  <si>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</si>
  <si>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</si>
  <si>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</si>
  <si>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</si>
  <si>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</si>
  <si>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</si>
  <si>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</si>
  <si>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</si>
  <si>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</si>
  <si>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</si>
  <si>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</si>
  <si>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</si>
  <si>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</si>
  <si>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</si>
  <si>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</si>
  <si>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</si>
  <si>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</si>
  <si>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</si>
  <si>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</si>
  <si>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</si>
  <si>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</si>
  <si>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</si>
  <si>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</si>
  <si>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</si>
  <si>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</si>
  <si>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</si>
  <si>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</si>
  <si>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Rokib</t>
  </si>
  <si>
    <t>Sajol</t>
  </si>
  <si>
    <t>Rocky</t>
  </si>
  <si>
    <t>Nayem(2)</t>
  </si>
  <si>
    <t>Hafijul</t>
  </si>
  <si>
    <t>Date:02.09.2021</t>
  </si>
  <si>
    <t>Date:04.09.2021</t>
  </si>
  <si>
    <t xml:space="preserve"> </t>
  </si>
  <si>
    <t>Date:01.09.2021</t>
  </si>
  <si>
    <t xml:space="preserve">Date:05.09.2021 </t>
  </si>
  <si>
    <t>Sadek</t>
  </si>
  <si>
    <t>Date:06.09.2021</t>
  </si>
  <si>
    <t>Date:07.09.2021</t>
  </si>
  <si>
    <t xml:space="preserve">Date:08.09.2021 </t>
  </si>
  <si>
    <t>Date:09.09.2021</t>
  </si>
  <si>
    <t>Date:11.09.2021</t>
  </si>
  <si>
    <t>Date:10.09.2021</t>
  </si>
  <si>
    <t>Card Less</t>
  </si>
  <si>
    <t>ACT Value</t>
  </si>
  <si>
    <t>Date:12.09.2021</t>
  </si>
  <si>
    <t xml:space="preserve">Opening Stock </t>
  </si>
  <si>
    <t>Date:13.09.2021</t>
  </si>
  <si>
    <t>Date:14.09.2021</t>
  </si>
  <si>
    <t xml:space="preserve">Date:15.09.2021 </t>
  </si>
  <si>
    <t>Month:August</t>
  </si>
  <si>
    <t>S.Card Target VS Achievement Aug'2021</t>
  </si>
  <si>
    <t>Pos no</t>
  </si>
  <si>
    <t>Target</t>
  </si>
  <si>
    <t>Achievement</t>
  </si>
  <si>
    <t>Baki</t>
  </si>
  <si>
    <t>Total</t>
  </si>
  <si>
    <t>Date:16.09.2021</t>
  </si>
  <si>
    <t>Date: 18.09.2021</t>
  </si>
  <si>
    <t xml:space="preserve">Date:17.09.2021 </t>
  </si>
  <si>
    <t>1 % Less</t>
  </si>
  <si>
    <t>Net Value</t>
  </si>
  <si>
    <t>Date:19.09.2021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</si>
</sst>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8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1" fontId="7" fillId="9" borderId="28" xfId="0" applyNumberFormat="1" applyFont="1" applyFill="1" applyBorder="1" applyAlignment="1">
      <alignment horizontal="center" vertical="center" wrapText="1"/>
    </xf>
    <xf numFmtId="2" fontId="7" fillId="9" borderId="28" xfId="0" applyNumberFormat="1" applyFont="1" applyFill="1" applyBorder="1" applyAlignment="1">
      <alignment horizontal="center" vertical="center" wrapText="1"/>
    </xf>
    <xf numFmtId="1" fontId="7" fillId="9" borderId="27" xfId="0" applyNumberFormat="1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0" fillId="0" borderId="0" xfId="0" applyBorder="1"/>
    <xf numFmtId="0" fontId="14" fillId="0" borderId="0" xfId="0" applyFont="1" applyFill="1" applyBorder="1" applyAlignment="1"/>
    <xf numFmtId="0" fontId="14" fillId="0" borderId="5" xfId="0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5" fillId="6" borderId="5" xfId="0" applyFont="1" applyFill="1" applyBorder="1" applyAlignment="1">
      <alignment horizontal="center"/>
    </xf>
    <xf numFmtId="0" fontId="0" fillId="0" borderId="0" xfId="0" applyFill="1"/>
    <xf numFmtId="0" fontId="14" fillId="4" borderId="5" xfId="0" applyFont="1" applyFill="1" applyBorder="1" applyAlignment="1">
      <alignment horizontal="center"/>
    </xf>
    <xf numFmtId="0" fontId="14" fillId="6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14" fillId="4" borderId="23" xfId="0" applyFont="1" applyFill="1" applyBorder="1" applyAlignment="1">
      <alignment horizontal="center"/>
    </xf>
    <xf numFmtId="0" fontId="14" fillId="4" borderId="25" xfId="0" applyFont="1" applyFill="1" applyBorder="1" applyAlignment="1">
      <alignment horizontal="center"/>
    </xf>
    <xf numFmtId="0" fontId="14" fillId="4" borderId="26" xfId="0" applyFon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6" fillId="0" borderId="29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1" fontId="3" fillId="2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386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R19" sqref="R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51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v>430730</v>
      </c>
      <c r="E4" s="2">
        <v>4360</v>
      </c>
      <c r="F4" s="2">
        <v>10390</v>
      </c>
      <c r="G4" s="2">
        <v>70</v>
      </c>
      <c r="H4" s="2">
        <v>14575</v>
      </c>
      <c r="I4" s="2">
        <v>1131</v>
      </c>
      <c r="J4" s="2">
        <v>388</v>
      </c>
      <c r="K4" s="2">
        <v>155</v>
      </c>
      <c r="L4" s="3">
        <v>50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>
        <v>122598</v>
      </c>
      <c r="E5" s="4"/>
      <c r="F5" s="4"/>
      <c r="G5" s="4"/>
      <c r="H5" s="4"/>
      <c r="I5" s="1">
        <v>500</v>
      </c>
      <c r="J5" s="1"/>
      <c r="K5" s="1">
        <v>500</v>
      </c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15679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15679</v>
      </c>
      <c r="N7" s="24">
        <f>D7+E7*20+F7*10+G7*9+H7*9+I7*191+J7*191+K7*182+L7*100</f>
        <v>15679</v>
      </c>
      <c r="O7" s="25">
        <f>M7*2.75%</f>
        <v>431.17250000000001</v>
      </c>
      <c r="P7" s="26"/>
      <c r="Q7" s="26">
        <v>98</v>
      </c>
      <c r="R7" s="24">
        <f>M7-(M7*2.75%)+I7*191+J7*191+K7*182+L7*100-Q7</f>
        <v>15149.827499999999</v>
      </c>
      <c r="S7" s="25">
        <f>M7*0.95%</f>
        <v>148.95050000000001</v>
      </c>
      <c r="T7" s="27">
        <f>S7-Q7</f>
        <v>50.950500000000005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3909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3909</v>
      </c>
      <c r="N8" s="24">
        <f t="shared" ref="N8:N27" si="1">D8+E8*20+F8*10+G8*9+H8*9+I8*191+J8*191+K8*182+L8*100</f>
        <v>3909</v>
      </c>
      <c r="O8" s="25">
        <f t="shared" ref="O8:O27" si="2">M8*2.75%</f>
        <v>107.4975</v>
      </c>
      <c r="P8" s="26"/>
      <c r="Q8" s="26">
        <v>50</v>
      </c>
      <c r="R8" s="24">
        <f t="shared" ref="R8:R27" si="3">M8-(M8*2.75%)+I8*191+J8*191+K8*182+L8*100-Q8</f>
        <v>3751.5025000000001</v>
      </c>
      <c r="S8" s="25">
        <f t="shared" ref="S8:S27" si="4">M8*0.95%</f>
        <v>37.1355</v>
      </c>
      <c r="T8" s="27">
        <f t="shared" ref="T8:T27" si="5">S8-Q8</f>
        <v>-12.8645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14753</v>
      </c>
      <c r="E9" s="30"/>
      <c r="F9" s="30">
        <v>50</v>
      </c>
      <c r="G9" s="30"/>
      <c r="H9" s="30">
        <v>50</v>
      </c>
      <c r="I9" s="20"/>
      <c r="J9" s="20"/>
      <c r="K9" s="20"/>
      <c r="L9" s="20"/>
      <c r="M9" s="20">
        <f t="shared" si="0"/>
        <v>15703</v>
      </c>
      <c r="N9" s="24">
        <f t="shared" si="1"/>
        <v>15703</v>
      </c>
      <c r="O9" s="25">
        <f t="shared" si="2"/>
        <v>431.83249999999998</v>
      </c>
      <c r="P9" s="26">
        <v>2000</v>
      </c>
      <c r="Q9" s="26">
        <v>102</v>
      </c>
      <c r="R9" s="24">
        <f t="shared" si="3"/>
        <v>15169.1675</v>
      </c>
      <c r="S9" s="25">
        <f t="shared" si="4"/>
        <v>149.17849999999999</v>
      </c>
      <c r="T9" s="27">
        <f t="shared" si="5"/>
        <v>47.178499999999985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3397</v>
      </c>
      <c r="E10" s="30"/>
      <c r="F10" s="30"/>
      <c r="G10" s="30"/>
      <c r="H10" s="30"/>
      <c r="I10" s="20">
        <v>8</v>
      </c>
      <c r="J10" s="20"/>
      <c r="K10" s="20"/>
      <c r="L10" s="20"/>
      <c r="M10" s="20">
        <f t="shared" si="0"/>
        <v>3397</v>
      </c>
      <c r="N10" s="24">
        <f t="shared" si="1"/>
        <v>4925</v>
      </c>
      <c r="O10" s="25">
        <f t="shared" si="2"/>
        <v>93.417500000000004</v>
      </c>
      <c r="P10" s="26"/>
      <c r="Q10" s="26">
        <v>11</v>
      </c>
      <c r="R10" s="24">
        <f t="shared" si="3"/>
        <v>4820.5825000000004</v>
      </c>
      <c r="S10" s="25">
        <f t="shared" si="4"/>
        <v>32.271499999999996</v>
      </c>
      <c r="T10" s="27">
        <f t="shared" si="5"/>
        <v>21.271499999999996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3137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3137</v>
      </c>
      <c r="N11" s="24">
        <f t="shared" si="1"/>
        <v>3137</v>
      </c>
      <c r="O11" s="25">
        <f t="shared" si="2"/>
        <v>86.267499999999998</v>
      </c>
      <c r="P11" s="26"/>
      <c r="Q11" s="26"/>
      <c r="R11" s="24">
        <f t="shared" si="3"/>
        <v>3050.7325000000001</v>
      </c>
      <c r="S11" s="25">
        <f t="shared" si="4"/>
        <v>29.801500000000001</v>
      </c>
      <c r="T11" s="27">
        <f t="shared" si="5"/>
        <v>29.801500000000001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5018</v>
      </c>
      <c r="E12" s="30"/>
      <c r="F12" s="30"/>
      <c r="G12" s="30"/>
      <c r="H12" s="30"/>
      <c r="I12" s="20">
        <v>4</v>
      </c>
      <c r="J12" s="20"/>
      <c r="K12" s="20">
        <v>5</v>
      </c>
      <c r="L12" s="20"/>
      <c r="M12" s="20">
        <f t="shared" si="0"/>
        <v>5018</v>
      </c>
      <c r="N12" s="24">
        <f t="shared" si="1"/>
        <v>6692</v>
      </c>
      <c r="O12" s="25">
        <f t="shared" si="2"/>
        <v>137.995</v>
      </c>
      <c r="P12" s="26"/>
      <c r="Q12" s="26">
        <v>30</v>
      </c>
      <c r="R12" s="24">
        <f t="shared" si="3"/>
        <v>6524.0050000000001</v>
      </c>
      <c r="S12" s="25">
        <f t="shared" si="4"/>
        <v>47.670999999999999</v>
      </c>
      <c r="T12" s="27">
        <f t="shared" si="5"/>
        <v>17.670999999999999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9560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9560</v>
      </c>
      <c r="N13" s="24">
        <f t="shared" si="1"/>
        <v>9560</v>
      </c>
      <c r="O13" s="25">
        <f t="shared" si="2"/>
        <v>262.89999999999998</v>
      </c>
      <c r="P13" s="26"/>
      <c r="Q13" s="26"/>
      <c r="R13" s="24">
        <f t="shared" si="3"/>
        <v>9297.1</v>
      </c>
      <c r="S13" s="25">
        <f t="shared" si="4"/>
        <v>90.82</v>
      </c>
      <c r="T13" s="27">
        <f t="shared" si="5"/>
        <v>90.82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11277</v>
      </c>
      <c r="E14" s="30"/>
      <c r="F14" s="30">
        <v>100</v>
      </c>
      <c r="G14" s="30"/>
      <c r="H14" s="30">
        <v>200</v>
      </c>
      <c r="I14" s="20">
        <v>39</v>
      </c>
      <c r="J14" s="20"/>
      <c r="K14" s="20"/>
      <c r="L14" s="20"/>
      <c r="M14" s="20">
        <f t="shared" si="0"/>
        <v>14077</v>
      </c>
      <c r="N14" s="24">
        <f t="shared" si="1"/>
        <v>21526</v>
      </c>
      <c r="O14" s="25">
        <f t="shared" si="2"/>
        <v>387.11750000000001</v>
      </c>
      <c r="P14" s="26"/>
      <c r="Q14" s="26">
        <v>136</v>
      </c>
      <c r="R14" s="24">
        <f t="shared" si="3"/>
        <v>21002.8825</v>
      </c>
      <c r="S14" s="25">
        <f t="shared" si="4"/>
        <v>133.73149999999998</v>
      </c>
      <c r="T14" s="27">
        <f t="shared" si="5"/>
        <v>-2.2685000000000173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14108</v>
      </c>
      <c r="E15" s="30"/>
      <c r="F15" s="30"/>
      <c r="G15" s="30"/>
      <c r="H15" s="30">
        <v>20</v>
      </c>
      <c r="I15" s="20">
        <v>2</v>
      </c>
      <c r="J15" s="20"/>
      <c r="K15" s="20"/>
      <c r="L15" s="20"/>
      <c r="M15" s="20">
        <f t="shared" si="0"/>
        <v>14288</v>
      </c>
      <c r="N15" s="24">
        <f t="shared" si="1"/>
        <v>14670</v>
      </c>
      <c r="O15" s="25">
        <f t="shared" si="2"/>
        <v>392.92</v>
      </c>
      <c r="P15" s="26"/>
      <c r="Q15" s="26">
        <v>138</v>
      </c>
      <c r="R15" s="24">
        <f t="shared" si="3"/>
        <v>14139.08</v>
      </c>
      <c r="S15" s="25">
        <f t="shared" si="4"/>
        <v>135.73599999999999</v>
      </c>
      <c r="T15" s="27">
        <f t="shared" si="5"/>
        <v>-2.26400000000001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24167</v>
      </c>
      <c r="E16" s="30">
        <v>50</v>
      </c>
      <c r="F16" s="30"/>
      <c r="G16" s="30"/>
      <c r="H16" s="30"/>
      <c r="I16" s="20">
        <v>5</v>
      </c>
      <c r="J16" s="20"/>
      <c r="K16" s="20"/>
      <c r="L16" s="20"/>
      <c r="M16" s="20">
        <f t="shared" si="0"/>
        <v>25167</v>
      </c>
      <c r="N16" s="24">
        <f t="shared" si="1"/>
        <v>26122</v>
      </c>
      <c r="O16" s="25">
        <f t="shared" si="2"/>
        <v>692.09249999999997</v>
      </c>
      <c r="P16" s="26"/>
      <c r="Q16" s="26">
        <v>101</v>
      </c>
      <c r="R16" s="24">
        <f t="shared" si="3"/>
        <v>25328.907500000001</v>
      </c>
      <c r="S16" s="25">
        <f t="shared" si="4"/>
        <v>239.0865</v>
      </c>
      <c r="T16" s="27">
        <f t="shared" si="5"/>
        <v>138.0865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2056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2056</v>
      </c>
      <c r="N17" s="24">
        <f t="shared" si="1"/>
        <v>2056</v>
      </c>
      <c r="O17" s="25">
        <f t="shared" si="2"/>
        <v>56.54</v>
      </c>
      <c r="P17" s="26"/>
      <c r="Q17" s="26"/>
      <c r="R17" s="24">
        <f t="shared" si="3"/>
        <v>1999.46</v>
      </c>
      <c r="S17" s="25">
        <f t="shared" si="4"/>
        <v>19.532</v>
      </c>
      <c r="T17" s="27">
        <f t="shared" si="5"/>
        <v>19.532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7837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7837</v>
      </c>
      <c r="N18" s="24">
        <f t="shared" si="1"/>
        <v>7837</v>
      </c>
      <c r="O18" s="25">
        <f t="shared" si="2"/>
        <v>215.51750000000001</v>
      </c>
      <c r="P18" s="26"/>
      <c r="Q18" s="26"/>
      <c r="R18" s="24">
        <f t="shared" si="3"/>
        <v>7621.4825000000001</v>
      </c>
      <c r="S18" s="25">
        <f t="shared" si="4"/>
        <v>74.451499999999996</v>
      </c>
      <c r="T18" s="27">
        <f t="shared" si="5"/>
        <v>74.451499999999996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11467</v>
      </c>
      <c r="E19" s="30"/>
      <c r="F19" s="30"/>
      <c r="G19" s="30"/>
      <c r="H19" s="30"/>
      <c r="I19" s="20">
        <v>2</v>
      </c>
      <c r="J19" s="20"/>
      <c r="K19" s="20"/>
      <c r="L19" s="20"/>
      <c r="M19" s="20">
        <f t="shared" si="0"/>
        <v>11467</v>
      </c>
      <c r="N19" s="24">
        <f t="shared" si="1"/>
        <v>11849</v>
      </c>
      <c r="O19" s="25">
        <f t="shared" si="2"/>
        <v>315.34250000000003</v>
      </c>
      <c r="P19" s="26">
        <v>19775</v>
      </c>
      <c r="Q19" s="26">
        <v>100</v>
      </c>
      <c r="R19" s="24">
        <f t="shared" si="3"/>
        <v>11433.657499999999</v>
      </c>
      <c r="S19" s="25">
        <f t="shared" si="4"/>
        <v>108.9365</v>
      </c>
      <c r="T19" s="27">
        <f t="shared" si="5"/>
        <v>8.9364999999999952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6020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6020</v>
      </c>
      <c r="N20" s="24">
        <f t="shared" si="1"/>
        <v>6020</v>
      </c>
      <c r="O20" s="25">
        <f t="shared" si="2"/>
        <v>165.55</v>
      </c>
      <c r="P20" s="26"/>
      <c r="Q20" s="26">
        <v>120</v>
      </c>
      <c r="R20" s="24">
        <f t="shared" si="3"/>
        <v>5734.45</v>
      </c>
      <c r="S20" s="25">
        <f t="shared" si="4"/>
        <v>57.19</v>
      </c>
      <c r="T20" s="27">
        <f t="shared" si="5"/>
        <v>-62.81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6684</v>
      </c>
      <c r="E21" s="30"/>
      <c r="F21" s="30">
        <v>50</v>
      </c>
      <c r="G21" s="30"/>
      <c r="H21" s="30">
        <v>60</v>
      </c>
      <c r="I21" s="20">
        <v>10</v>
      </c>
      <c r="J21" s="20"/>
      <c r="K21" s="20"/>
      <c r="L21" s="20"/>
      <c r="M21" s="20">
        <f t="shared" si="0"/>
        <v>7724</v>
      </c>
      <c r="N21" s="24">
        <f t="shared" si="1"/>
        <v>9634</v>
      </c>
      <c r="O21" s="25">
        <f t="shared" si="2"/>
        <v>212.41</v>
      </c>
      <c r="P21" s="26"/>
      <c r="Q21" s="26">
        <v>31</v>
      </c>
      <c r="R21" s="24">
        <f t="shared" si="3"/>
        <v>9390.59</v>
      </c>
      <c r="S21" s="25">
        <f t="shared" si="4"/>
        <v>73.378</v>
      </c>
      <c r="T21" s="27">
        <f t="shared" si="5"/>
        <v>42.378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10189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10189</v>
      </c>
      <c r="N22" s="24">
        <f t="shared" si="1"/>
        <v>10189</v>
      </c>
      <c r="O22" s="25">
        <f t="shared" si="2"/>
        <v>280.19749999999999</v>
      </c>
      <c r="P22" s="26"/>
      <c r="Q22" s="26">
        <v>100</v>
      </c>
      <c r="R22" s="24">
        <f t="shared" si="3"/>
        <v>9808.8024999999998</v>
      </c>
      <c r="S22" s="25">
        <f t="shared" si="4"/>
        <v>96.795500000000004</v>
      </c>
      <c r="T22" s="27">
        <f t="shared" si="5"/>
        <v>-3.2044999999999959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5089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5089</v>
      </c>
      <c r="N23" s="24">
        <f t="shared" si="1"/>
        <v>5089</v>
      </c>
      <c r="O23" s="25">
        <f t="shared" si="2"/>
        <v>139.94749999999999</v>
      </c>
      <c r="P23" s="26"/>
      <c r="Q23" s="26"/>
      <c r="R23" s="24">
        <f t="shared" si="3"/>
        <v>4949.0524999999998</v>
      </c>
      <c r="S23" s="25">
        <f t="shared" si="4"/>
        <v>48.345500000000001</v>
      </c>
      <c r="T23" s="27">
        <f t="shared" si="5"/>
        <v>48.345500000000001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18801</v>
      </c>
      <c r="E24" s="30"/>
      <c r="F24" s="30"/>
      <c r="G24" s="30"/>
      <c r="H24" s="30"/>
      <c r="I24" s="20">
        <v>4</v>
      </c>
      <c r="J24" s="20"/>
      <c r="K24" s="20"/>
      <c r="L24" s="20"/>
      <c r="M24" s="20">
        <f t="shared" si="0"/>
        <v>18801</v>
      </c>
      <c r="N24" s="24">
        <f t="shared" si="1"/>
        <v>19565</v>
      </c>
      <c r="O24" s="25">
        <f t="shared" si="2"/>
        <v>517.02750000000003</v>
      </c>
      <c r="P24" s="26"/>
      <c r="Q24" s="26">
        <v>108</v>
      </c>
      <c r="R24" s="24">
        <f t="shared" si="3"/>
        <v>18939.9725</v>
      </c>
      <c r="S24" s="25">
        <f t="shared" si="4"/>
        <v>178.6095</v>
      </c>
      <c r="T24" s="27">
        <f t="shared" si="5"/>
        <v>70.609499999999997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6585</v>
      </c>
      <c r="E25" s="30"/>
      <c r="F25" s="30"/>
      <c r="G25" s="30"/>
      <c r="H25" s="30">
        <v>10</v>
      </c>
      <c r="I25" s="20"/>
      <c r="J25" s="20"/>
      <c r="K25" s="20"/>
      <c r="L25" s="20"/>
      <c r="M25" s="20">
        <f t="shared" si="0"/>
        <v>6675</v>
      </c>
      <c r="N25" s="24">
        <f t="shared" si="1"/>
        <v>6675</v>
      </c>
      <c r="O25" s="25">
        <f t="shared" si="2"/>
        <v>183.5625</v>
      </c>
      <c r="P25" s="26">
        <v>55145</v>
      </c>
      <c r="Q25" s="26"/>
      <c r="R25" s="24">
        <f t="shared" si="3"/>
        <v>6491.4375</v>
      </c>
      <c r="S25" s="25">
        <f t="shared" si="4"/>
        <v>63.412500000000001</v>
      </c>
      <c r="T25" s="27">
        <f t="shared" si="5"/>
        <v>63.412500000000001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3809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3809</v>
      </c>
      <c r="N26" s="24">
        <f t="shared" si="1"/>
        <v>3809</v>
      </c>
      <c r="O26" s="25">
        <f t="shared" si="2"/>
        <v>104.7475</v>
      </c>
      <c r="P26" s="26"/>
      <c r="Q26" s="26"/>
      <c r="R26" s="24">
        <f t="shared" si="3"/>
        <v>3704.2525000000001</v>
      </c>
      <c r="S26" s="25">
        <f t="shared" si="4"/>
        <v>36.185499999999998</v>
      </c>
      <c r="T26" s="27">
        <f t="shared" si="5"/>
        <v>36.185499999999998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3290</v>
      </c>
      <c r="E27" s="38"/>
      <c r="F27" s="39"/>
      <c r="G27" s="39"/>
      <c r="H27" s="39"/>
      <c r="I27" s="31">
        <v>9</v>
      </c>
      <c r="J27" s="31"/>
      <c r="K27" s="31"/>
      <c r="L27" s="31"/>
      <c r="M27" s="31">
        <f t="shared" si="0"/>
        <v>3290</v>
      </c>
      <c r="N27" s="40">
        <f t="shared" si="1"/>
        <v>5009</v>
      </c>
      <c r="O27" s="25">
        <f t="shared" si="2"/>
        <v>90.474999999999994</v>
      </c>
      <c r="P27" s="41"/>
      <c r="Q27" s="41"/>
      <c r="R27" s="24">
        <f t="shared" si="3"/>
        <v>4918.5249999999996</v>
      </c>
      <c r="S27" s="42">
        <f t="shared" si="4"/>
        <v>31.254999999999999</v>
      </c>
      <c r="T27" s="43">
        <f t="shared" si="5"/>
        <v>31.254999999999999</v>
      </c>
    </row>
    <row r="28" spans="1:20" ht="16.5" thickBot="1" x14ac:dyDescent="0.3">
      <c r="A28" s="76" t="s">
        <v>38</v>
      </c>
      <c r="B28" s="77"/>
      <c r="C28" s="78"/>
      <c r="D28" s="44">
        <f>SUM(D7:D27)</f>
        <v>186832</v>
      </c>
      <c r="E28" s="45">
        <f>SUM(E7:E27)</f>
        <v>50</v>
      </c>
      <c r="F28" s="45">
        <f t="shared" ref="F28:T28" si="6">SUM(F7:F27)</f>
        <v>200</v>
      </c>
      <c r="G28" s="45">
        <f t="shared" si="6"/>
        <v>0</v>
      </c>
      <c r="H28" s="45">
        <f t="shared" si="6"/>
        <v>340</v>
      </c>
      <c r="I28" s="45">
        <f t="shared" si="6"/>
        <v>83</v>
      </c>
      <c r="J28" s="45">
        <f t="shared" si="6"/>
        <v>0</v>
      </c>
      <c r="K28" s="45">
        <f t="shared" si="6"/>
        <v>5</v>
      </c>
      <c r="L28" s="45">
        <f t="shared" si="6"/>
        <v>0</v>
      </c>
      <c r="M28" s="45">
        <f t="shared" si="6"/>
        <v>192892</v>
      </c>
      <c r="N28" s="45">
        <f t="shared" si="6"/>
        <v>209655</v>
      </c>
      <c r="O28" s="46">
        <f t="shared" si="6"/>
        <v>5304.5300000000007</v>
      </c>
      <c r="P28" s="45">
        <f t="shared" si="6"/>
        <v>76920</v>
      </c>
      <c r="Q28" s="45">
        <f t="shared" si="6"/>
        <v>1125</v>
      </c>
      <c r="R28" s="45">
        <f t="shared" si="6"/>
        <v>203225.46999999997</v>
      </c>
      <c r="S28" s="45">
        <f t="shared" si="6"/>
        <v>1832.4739999999997</v>
      </c>
      <c r="T28" s="47">
        <f t="shared" si="6"/>
        <v>707.47399999999993</v>
      </c>
    </row>
    <row r="29" spans="1:20" ht="15.75" thickBot="1" x14ac:dyDescent="0.3">
      <c r="A29" s="79" t="s">
        <v>39</v>
      </c>
      <c r="B29" s="80"/>
      <c r="C29" s="81"/>
      <c r="D29" s="48">
        <f>D4+D5-D28</f>
        <v>366496</v>
      </c>
      <c r="E29" s="48">
        <f t="shared" ref="E29:L29" si="7">E4+E5-E28</f>
        <v>4310</v>
      </c>
      <c r="F29" s="48">
        <f t="shared" si="7"/>
        <v>10190</v>
      </c>
      <c r="G29" s="48">
        <f t="shared" si="7"/>
        <v>70</v>
      </c>
      <c r="H29" s="48">
        <f t="shared" si="7"/>
        <v>14235</v>
      </c>
      <c r="I29" s="48">
        <f t="shared" si="7"/>
        <v>1548</v>
      </c>
      <c r="J29" s="48">
        <f t="shared" si="7"/>
        <v>388</v>
      </c>
      <c r="K29" s="48">
        <f t="shared" si="7"/>
        <v>650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85" priority="44" operator="equal">
      <formula>212030016606640</formula>
    </cfRule>
  </conditionalFormatting>
  <conditionalFormatting sqref="D29 E28:K29 E4 E6">
    <cfRule type="cellIs" dxfId="1384" priority="42" operator="equal">
      <formula>$E$4</formula>
    </cfRule>
    <cfRule type="cellIs" dxfId="1383" priority="43" operator="equal">
      <formula>2120</formula>
    </cfRule>
  </conditionalFormatting>
  <conditionalFormatting sqref="D29:E29 F28:F29 F4 F6">
    <cfRule type="cellIs" dxfId="1382" priority="40" operator="equal">
      <formula>$F$4</formula>
    </cfRule>
    <cfRule type="cellIs" dxfId="1381" priority="41" operator="equal">
      <formula>300</formula>
    </cfRule>
  </conditionalFormatting>
  <conditionalFormatting sqref="G28:G29 G4 G6">
    <cfRule type="cellIs" dxfId="1380" priority="38" operator="equal">
      <formula>$G$4</formula>
    </cfRule>
    <cfRule type="cellIs" dxfId="1379" priority="39" operator="equal">
      <formula>1660</formula>
    </cfRule>
  </conditionalFormatting>
  <conditionalFormatting sqref="H28:H29 H4 H6">
    <cfRule type="cellIs" dxfId="1378" priority="36" operator="equal">
      <formula>$H$4</formula>
    </cfRule>
    <cfRule type="cellIs" dxfId="1377" priority="37" operator="equal">
      <formula>6640</formula>
    </cfRule>
  </conditionalFormatting>
  <conditionalFormatting sqref="T6:T28">
    <cfRule type="cellIs" dxfId="1376" priority="35" operator="lessThan">
      <formula>0</formula>
    </cfRule>
  </conditionalFormatting>
  <conditionalFormatting sqref="T7:T27">
    <cfRule type="cellIs" dxfId="1375" priority="32" operator="lessThan">
      <formula>0</formula>
    </cfRule>
    <cfRule type="cellIs" dxfId="1374" priority="33" operator="lessThan">
      <formula>0</formula>
    </cfRule>
    <cfRule type="cellIs" dxfId="1373" priority="34" operator="lessThan">
      <formula>0</formula>
    </cfRule>
  </conditionalFormatting>
  <conditionalFormatting sqref="E28:K28 E4 E6">
    <cfRule type="cellIs" dxfId="1372" priority="31" operator="equal">
      <formula>$E$4</formula>
    </cfRule>
  </conditionalFormatting>
  <conditionalFormatting sqref="D28:D29 D4:K4 M4 D6">
    <cfRule type="cellIs" dxfId="1371" priority="30" operator="equal">
      <formula>$D$4</formula>
    </cfRule>
  </conditionalFormatting>
  <conditionalFormatting sqref="I28:I29 I4 I6">
    <cfRule type="cellIs" dxfId="1370" priority="29" operator="equal">
      <formula>$I$4</formula>
    </cfRule>
  </conditionalFormatting>
  <conditionalFormatting sqref="J28:J29 J4 J6">
    <cfRule type="cellIs" dxfId="1369" priority="28" operator="equal">
      <formula>$J$4</formula>
    </cfRule>
  </conditionalFormatting>
  <conditionalFormatting sqref="K28:K29 K4 K6">
    <cfRule type="cellIs" dxfId="1368" priority="27" operator="equal">
      <formula>$K$4</formula>
    </cfRule>
  </conditionalFormatting>
  <conditionalFormatting sqref="M4:M6">
    <cfRule type="cellIs" dxfId="1367" priority="26" operator="equal">
      <formula>$L$4</formula>
    </cfRule>
  </conditionalFormatting>
  <conditionalFormatting sqref="T7:T28">
    <cfRule type="cellIs" dxfId="1366" priority="23" operator="lessThan">
      <formula>0</formula>
    </cfRule>
    <cfRule type="cellIs" dxfId="1365" priority="24" operator="lessThan">
      <formula>0</formula>
    </cfRule>
    <cfRule type="cellIs" dxfId="1364" priority="25" operator="lessThan">
      <formula>0</formula>
    </cfRule>
  </conditionalFormatting>
  <conditionalFormatting sqref="T6:T28">
    <cfRule type="cellIs" dxfId="1363" priority="21" operator="lessThan">
      <formula>0</formula>
    </cfRule>
  </conditionalFormatting>
  <conditionalFormatting sqref="T7:T27">
    <cfRule type="cellIs" dxfId="1362" priority="18" operator="lessThan">
      <formula>0</formula>
    </cfRule>
    <cfRule type="cellIs" dxfId="1361" priority="19" operator="lessThan">
      <formula>0</formula>
    </cfRule>
    <cfRule type="cellIs" dxfId="1360" priority="20" operator="lessThan">
      <formula>0</formula>
    </cfRule>
  </conditionalFormatting>
  <conditionalFormatting sqref="T7:T28">
    <cfRule type="cellIs" dxfId="1359" priority="15" operator="lessThan">
      <formula>0</formula>
    </cfRule>
    <cfRule type="cellIs" dxfId="1358" priority="16" operator="lessThan">
      <formula>0</formula>
    </cfRule>
    <cfRule type="cellIs" dxfId="1357" priority="17" operator="lessThan">
      <formula>0</formula>
    </cfRule>
  </conditionalFormatting>
  <conditionalFormatting sqref="L4 L6 L28:L29">
    <cfRule type="cellIs" dxfId="1356" priority="13" operator="equal">
      <formula>$L$4</formula>
    </cfRule>
  </conditionalFormatting>
  <conditionalFormatting sqref="D7:S7">
    <cfRule type="cellIs" dxfId="1355" priority="12" operator="greaterThan">
      <formula>0</formula>
    </cfRule>
  </conditionalFormatting>
  <conditionalFormatting sqref="D9:S9">
    <cfRule type="cellIs" dxfId="1354" priority="11" operator="greaterThan">
      <formula>0</formula>
    </cfRule>
  </conditionalFormatting>
  <conditionalFormatting sqref="D11:S11">
    <cfRule type="cellIs" dxfId="1353" priority="10" operator="greaterThan">
      <formula>0</formula>
    </cfRule>
  </conditionalFormatting>
  <conditionalFormatting sqref="D13:S13">
    <cfRule type="cellIs" dxfId="1352" priority="9" operator="greaterThan">
      <formula>0</formula>
    </cfRule>
  </conditionalFormatting>
  <conditionalFormatting sqref="D15:S15">
    <cfRule type="cellIs" dxfId="1351" priority="8" operator="greaterThan">
      <formula>0</formula>
    </cfRule>
  </conditionalFormatting>
  <conditionalFormatting sqref="D17:S17">
    <cfRule type="cellIs" dxfId="1350" priority="7" operator="greaterThan">
      <formula>0</formula>
    </cfRule>
  </conditionalFormatting>
  <conditionalFormatting sqref="D19:S19">
    <cfRule type="cellIs" dxfId="1349" priority="6" operator="greaterThan">
      <formula>0</formula>
    </cfRule>
  </conditionalFormatting>
  <conditionalFormatting sqref="D21:S21">
    <cfRule type="cellIs" dxfId="1348" priority="5" operator="greaterThan">
      <formula>0</formula>
    </cfRule>
  </conditionalFormatting>
  <conditionalFormatting sqref="D23:S23">
    <cfRule type="cellIs" dxfId="1347" priority="4" operator="greaterThan">
      <formula>0</formula>
    </cfRule>
  </conditionalFormatting>
  <conditionalFormatting sqref="D25:S25">
    <cfRule type="cellIs" dxfId="1346" priority="3" operator="greaterThan">
      <formula>0</formula>
    </cfRule>
  </conditionalFormatting>
  <conditionalFormatting sqref="D27:S27">
    <cfRule type="cellIs" dxfId="1345" priority="2" operator="greaterThan">
      <formula>0</formula>
    </cfRule>
  </conditionalFormatting>
  <conditionalFormatting sqref="D5:L5">
    <cfRule type="cellIs" dxfId="1344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59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'9'!D29</f>
        <v>270424</v>
      </c>
      <c r="E4" s="2">
        <f>'9'!E29</f>
        <v>2730</v>
      </c>
      <c r="F4" s="2">
        <f>'9'!F29</f>
        <v>7700</v>
      </c>
      <c r="G4" s="2">
        <f>'9'!G29</f>
        <v>60</v>
      </c>
      <c r="H4" s="2">
        <f>'9'!H29</f>
        <v>7035</v>
      </c>
      <c r="I4" s="2">
        <f>'9'!I29</f>
        <v>1510</v>
      </c>
      <c r="J4" s="2">
        <f>'9'!J29</f>
        <v>564</v>
      </c>
      <c r="K4" s="2">
        <f>'9'!K29</f>
        <v>652</v>
      </c>
      <c r="L4" s="2">
        <f>'9'!L29</f>
        <v>50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>
        <v>30777</v>
      </c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14000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14000</v>
      </c>
      <c r="N7" s="24">
        <f>D7+E7*20+F7*10+G7*9+H7*9+I7*191+J7*191+K7*182+L7*100</f>
        <v>14000</v>
      </c>
      <c r="O7" s="25">
        <f>M7*2.75%</f>
        <v>385</v>
      </c>
      <c r="P7" s="26"/>
      <c r="Q7" s="26"/>
      <c r="R7" s="24">
        <f>M7-(M7*2.75%)+I7*191+J7*191+K7*182+L7*100-Q7</f>
        <v>13615</v>
      </c>
      <c r="S7" s="25">
        <f>M7*0.95%</f>
        <v>133</v>
      </c>
      <c r="T7" s="27">
        <f>S7-Q7</f>
        <v>133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3434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3434</v>
      </c>
      <c r="N8" s="24">
        <f t="shared" ref="N8:N27" si="1">D8+E8*20+F8*10+G8*9+H8*9+I8*191+J8*191+K8*182+L8*100</f>
        <v>3434</v>
      </c>
      <c r="O8" s="25">
        <f t="shared" ref="O8:O27" si="2">M8*2.75%</f>
        <v>94.435000000000002</v>
      </c>
      <c r="P8" s="26"/>
      <c r="Q8" s="26"/>
      <c r="R8" s="24">
        <f t="shared" ref="R8:R27" si="3">M8-(M8*2.75%)+I8*191+J8*191+K8*182+L8*100-Q8</f>
        <v>3339.5650000000001</v>
      </c>
      <c r="S8" s="25">
        <f t="shared" ref="S8:S27" si="4">M8*0.95%</f>
        <v>32.622999999999998</v>
      </c>
      <c r="T8" s="27">
        <f t="shared" ref="T8:T27" si="5">S8-Q8</f>
        <v>32.622999999999998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14392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14392</v>
      </c>
      <c r="N9" s="24">
        <f t="shared" si="1"/>
        <v>14392</v>
      </c>
      <c r="O9" s="25">
        <f t="shared" si="2"/>
        <v>395.78000000000003</v>
      </c>
      <c r="P9" s="26">
        <v>-3000</v>
      </c>
      <c r="Q9" s="26"/>
      <c r="R9" s="24">
        <f t="shared" si="3"/>
        <v>13996.22</v>
      </c>
      <c r="S9" s="25">
        <f t="shared" si="4"/>
        <v>136.72399999999999</v>
      </c>
      <c r="T9" s="27">
        <f t="shared" si="5"/>
        <v>136.72399999999999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2879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2879</v>
      </c>
      <c r="N10" s="24">
        <f t="shared" si="1"/>
        <v>2879</v>
      </c>
      <c r="O10" s="25">
        <f t="shared" si="2"/>
        <v>79.172499999999999</v>
      </c>
      <c r="P10" s="26"/>
      <c r="Q10" s="26"/>
      <c r="R10" s="24">
        <f t="shared" si="3"/>
        <v>2799.8274999999999</v>
      </c>
      <c r="S10" s="25">
        <f t="shared" si="4"/>
        <v>27.3505</v>
      </c>
      <c r="T10" s="27">
        <f t="shared" si="5"/>
        <v>27.3505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3084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3084</v>
      </c>
      <c r="N11" s="24">
        <f t="shared" si="1"/>
        <v>3084</v>
      </c>
      <c r="O11" s="25">
        <f t="shared" si="2"/>
        <v>84.81</v>
      </c>
      <c r="P11" s="26"/>
      <c r="Q11" s="26"/>
      <c r="R11" s="24">
        <f t="shared" si="3"/>
        <v>2999.19</v>
      </c>
      <c r="S11" s="25">
        <f t="shared" si="4"/>
        <v>29.297999999999998</v>
      </c>
      <c r="T11" s="27">
        <f t="shared" si="5"/>
        <v>29.297999999999998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2000</v>
      </c>
      <c r="N12" s="24">
        <f t="shared" si="1"/>
        <v>2000</v>
      </c>
      <c r="O12" s="25">
        <f t="shared" si="2"/>
        <v>55</v>
      </c>
      <c r="P12" s="26"/>
      <c r="Q12" s="26"/>
      <c r="R12" s="24">
        <f t="shared" si="3"/>
        <v>1945</v>
      </c>
      <c r="S12" s="25">
        <f t="shared" si="4"/>
        <v>19</v>
      </c>
      <c r="T12" s="27">
        <f t="shared" si="5"/>
        <v>19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/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14000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14000</v>
      </c>
      <c r="N15" s="24">
        <f t="shared" si="1"/>
        <v>14000</v>
      </c>
      <c r="O15" s="25">
        <f t="shared" si="2"/>
        <v>385</v>
      </c>
      <c r="P15" s="26"/>
      <c r="Q15" s="26">
        <v>115</v>
      </c>
      <c r="R15" s="24">
        <f t="shared" si="3"/>
        <v>13500</v>
      </c>
      <c r="S15" s="25">
        <f t="shared" si="4"/>
        <v>133</v>
      </c>
      <c r="T15" s="27">
        <f t="shared" si="5"/>
        <v>18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15982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15982</v>
      </c>
      <c r="N16" s="24">
        <f t="shared" si="1"/>
        <v>15982</v>
      </c>
      <c r="O16" s="25">
        <f t="shared" si="2"/>
        <v>439.505</v>
      </c>
      <c r="P16" s="26">
        <v>-1000</v>
      </c>
      <c r="Q16" s="26">
        <v>42</v>
      </c>
      <c r="R16" s="24">
        <f t="shared" si="3"/>
        <v>15500.495000000001</v>
      </c>
      <c r="S16" s="25">
        <f t="shared" si="4"/>
        <v>151.82900000000001</v>
      </c>
      <c r="T16" s="27">
        <f t="shared" si="5"/>
        <v>109.82900000000001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2000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2000</v>
      </c>
      <c r="N17" s="24">
        <f t="shared" si="1"/>
        <v>2000</v>
      </c>
      <c r="O17" s="25">
        <f t="shared" si="2"/>
        <v>55</v>
      </c>
      <c r="P17" s="26"/>
      <c r="Q17" s="26"/>
      <c r="R17" s="24">
        <f t="shared" si="3"/>
        <v>1945</v>
      </c>
      <c r="S17" s="25">
        <f t="shared" si="4"/>
        <v>19</v>
      </c>
      <c r="T17" s="27">
        <f t="shared" si="5"/>
        <v>19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6000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6000</v>
      </c>
      <c r="N18" s="24">
        <f t="shared" si="1"/>
        <v>6000</v>
      </c>
      <c r="O18" s="25">
        <f t="shared" si="2"/>
        <v>165</v>
      </c>
      <c r="P18" s="26"/>
      <c r="Q18" s="26"/>
      <c r="R18" s="24">
        <f t="shared" si="3"/>
        <v>5835</v>
      </c>
      <c r="S18" s="25">
        <f t="shared" si="4"/>
        <v>57</v>
      </c>
      <c r="T18" s="27">
        <f t="shared" si="5"/>
        <v>57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12542</v>
      </c>
      <c r="E19" s="30">
        <v>10</v>
      </c>
      <c r="F19" s="30"/>
      <c r="G19" s="30"/>
      <c r="H19" s="30">
        <v>20</v>
      </c>
      <c r="I19" s="20"/>
      <c r="J19" s="20"/>
      <c r="K19" s="20"/>
      <c r="L19" s="20"/>
      <c r="M19" s="20">
        <f t="shared" si="0"/>
        <v>12922</v>
      </c>
      <c r="N19" s="24">
        <f t="shared" si="1"/>
        <v>12922</v>
      </c>
      <c r="O19" s="25">
        <f t="shared" si="2"/>
        <v>355.35500000000002</v>
      </c>
      <c r="P19" s="26"/>
      <c r="Q19" s="26">
        <v>100</v>
      </c>
      <c r="R19" s="24">
        <f t="shared" si="3"/>
        <v>12466.645</v>
      </c>
      <c r="S19" s="25">
        <f t="shared" si="4"/>
        <v>122.759</v>
      </c>
      <c r="T19" s="27">
        <f t="shared" si="5"/>
        <v>22.759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4">
        <f t="shared" si="3"/>
        <v>1999.46</v>
      </c>
      <c r="S20" s="25">
        <f t="shared" si="4"/>
        <v>19.532</v>
      </c>
      <c r="T20" s="27">
        <f t="shared" si="5"/>
        <v>19.532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3000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3000</v>
      </c>
      <c r="N21" s="24">
        <f t="shared" si="1"/>
        <v>3000</v>
      </c>
      <c r="O21" s="25">
        <f t="shared" si="2"/>
        <v>82.5</v>
      </c>
      <c r="P21" s="26"/>
      <c r="Q21" s="26"/>
      <c r="R21" s="24">
        <f t="shared" si="3"/>
        <v>2917.5</v>
      </c>
      <c r="S21" s="25">
        <f t="shared" si="4"/>
        <v>28.5</v>
      </c>
      <c r="T21" s="27">
        <f t="shared" si="5"/>
        <v>28.5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9258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9258</v>
      </c>
      <c r="N22" s="24">
        <f t="shared" si="1"/>
        <v>9258</v>
      </c>
      <c r="O22" s="25">
        <f t="shared" si="2"/>
        <v>254.595</v>
      </c>
      <c r="P22" s="26"/>
      <c r="Q22" s="26"/>
      <c r="R22" s="24">
        <f t="shared" si="3"/>
        <v>9003.4050000000007</v>
      </c>
      <c r="S22" s="25">
        <f t="shared" si="4"/>
        <v>87.950999999999993</v>
      </c>
      <c r="T22" s="27">
        <f t="shared" si="5"/>
        <v>87.950999999999993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7710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7710</v>
      </c>
      <c r="N23" s="24">
        <f t="shared" si="1"/>
        <v>7710</v>
      </c>
      <c r="O23" s="25">
        <f t="shared" si="2"/>
        <v>212.02500000000001</v>
      </c>
      <c r="P23" s="26"/>
      <c r="Q23" s="26">
        <v>70</v>
      </c>
      <c r="R23" s="24">
        <f t="shared" si="3"/>
        <v>7427.9750000000004</v>
      </c>
      <c r="S23" s="25">
        <f t="shared" si="4"/>
        <v>73.245000000000005</v>
      </c>
      <c r="T23" s="27">
        <f t="shared" si="5"/>
        <v>3.2450000000000045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19248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19248</v>
      </c>
      <c r="N24" s="24">
        <f t="shared" si="1"/>
        <v>19248</v>
      </c>
      <c r="O24" s="25">
        <f t="shared" si="2"/>
        <v>529.32000000000005</v>
      </c>
      <c r="P24" s="26">
        <v>-5580</v>
      </c>
      <c r="Q24" s="26">
        <v>139</v>
      </c>
      <c r="R24" s="24">
        <f t="shared" si="3"/>
        <v>18579.68</v>
      </c>
      <c r="S24" s="25">
        <f t="shared" si="4"/>
        <v>182.85599999999999</v>
      </c>
      <c r="T24" s="27">
        <f t="shared" si="5"/>
        <v>43.855999999999995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11927</v>
      </c>
      <c r="E25" s="30">
        <v>10</v>
      </c>
      <c r="F25" s="30"/>
      <c r="G25" s="30"/>
      <c r="H25" s="30">
        <v>60</v>
      </c>
      <c r="I25" s="20">
        <v>19</v>
      </c>
      <c r="J25" s="20">
        <v>1</v>
      </c>
      <c r="K25" s="20">
        <v>3</v>
      </c>
      <c r="L25" s="20"/>
      <c r="M25" s="20">
        <f t="shared" si="0"/>
        <v>12667</v>
      </c>
      <c r="N25" s="24">
        <f t="shared" si="1"/>
        <v>17033</v>
      </c>
      <c r="O25" s="25">
        <f t="shared" si="2"/>
        <v>348.34250000000003</v>
      </c>
      <c r="P25" s="26"/>
      <c r="Q25" s="26">
        <v>100</v>
      </c>
      <c r="R25" s="24">
        <f t="shared" si="3"/>
        <v>16584.657500000001</v>
      </c>
      <c r="S25" s="25">
        <f t="shared" si="4"/>
        <v>120.3365</v>
      </c>
      <c r="T25" s="27">
        <f t="shared" si="5"/>
        <v>20.336500000000001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3598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3598</v>
      </c>
      <c r="N26" s="24">
        <f t="shared" si="1"/>
        <v>3598</v>
      </c>
      <c r="O26" s="25">
        <f t="shared" si="2"/>
        <v>98.945000000000007</v>
      </c>
      <c r="P26" s="26"/>
      <c r="Q26" s="26"/>
      <c r="R26" s="24">
        <f t="shared" si="3"/>
        <v>3499.0549999999998</v>
      </c>
      <c r="S26" s="25">
        <f t="shared" si="4"/>
        <v>34.180999999999997</v>
      </c>
      <c r="T26" s="27">
        <f t="shared" si="5"/>
        <v>34.180999999999997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10000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10000</v>
      </c>
      <c r="N27" s="40">
        <f t="shared" si="1"/>
        <v>10000</v>
      </c>
      <c r="O27" s="25">
        <f t="shared" si="2"/>
        <v>275</v>
      </c>
      <c r="P27" s="41"/>
      <c r="Q27" s="41"/>
      <c r="R27" s="24">
        <f t="shared" si="3"/>
        <v>9725</v>
      </c>
      <c r="S27" s="42">
        <f t="shared" si="4"/>
        <v>95</v>
      </c>
      <c r="T27" s="43">
        <f t="shared" si="5"/>
        <v>95</v>
      </c>
    </row>
    <row r="28" spans="1:20" ht="16.5" thickBot="1" x14ac:dyDescent="0.3">
      <c r="A28" s="76" t="s">
        <v>38</v>
      </c>
      <c r="B28" s="77"/>
      <c r="C28" s="78"/>
      <c r="D28" s="44">
        <f>SUM(D7:D27)</f>
        <v>157624</v>
      </c>
      <c r="E28" s="45">
        <f>SUM(E7:E27)</f>
        <v>20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80</v>
      </c>
      <c r="I28" s="45">
        <f t="shared" si="6"/>
        <v>19</v>
      </c>
      <c r="J28" s="45">
        <f t="shared" si="6"/>
        <v>1</v>
      </c>
      <c r="K28" s="45">
        <f t="shared" si="6"/>
        <v>3</v>
      </c>
      <c r="L28" s="45">
        <f t="shared" si="6"/>
        <v>0</v>
      </c>
      <c r="M28" s="45">
        <f t="shared" si="6"/>
        <v>158744</v>
      </c>
      <c r="N28" s="45">
        <f t="shared" si="6"/>
        <v>163110</v>
      </c>
      <c r="O28" s="46">
        <f t="shared" si="6"/>
        <v>4365.4600000000009</v>
      </c>
      <c r="P28" s="45">
        <f t="shared" si="6"/>
        <v>-9580</v>
      </c>
      <c r="Q28" s="45">
        <f t="shared" si="6"/>
        <v>566</v>
      </c>
      <c r="R28" s="45">
        <f t="shared" si="6"/>
        <v>158178.54</v>
      </c>
      <c r="S28" s="45">
        <f t="shared" si="6"/>
        <v>1508.0680000000002</v>
      </c>
      <c r="T28" s="47">
        <f t="shared" si="6"/>
        <v>942.0680000000001</v>
      </c>
    </row>
    <row r="29" spans="1:20" ht="15.75" thickBot="1" x14ac:dyDescent="0.3">
      <c r="A29" s="79" t="s">
        <v>39</v>
      </c>
      <c r="B29" s="80"/>
      <c r="C29" s="81"/>
      <c r="D29" s="48">
        <f>D4+D5-D28</f>
        <v>143577</v>
      </c>
      <c r="E29" s="48">
        <f t="shared" ref="E29:L29" si="7">E4+E5-E28</f>
        <v>2710</v>
      </c>
      <c r="F29" s="48">
        <f t="shared" si="7"/>
        <v>7700</v>
      </c>
      <c r="G29" s="48">
        <f t="shared" si="7"/>
        <v>60</v>
      </c>
      <c r="H29" s="48">
        <f t="shared" si="7"/>
        <v>6955</v>
      </c>
      <c r="I29" s="48">
        <f t="shared" si="7"/>
        <v>1491</v>
      </c>
      <c r="J29" s="48">
        <f t="shared" si="7"/>
        <v>563</v>
      </c>
      <c r="K29" s="48">
        <f t="shared" si="7"/>
        <v>649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99" priority="43" operator="equal">
      <formula>212030016606640</formula>
    </cfRule>
  </conditionalFormatting>
  <conditionalFormatting sqref="D29 E4:E6 E28:K29">
    <cfRule type="cellIs" dxfId="998" priority="41" operator="equal">
      <formula>$E$4</formula>
    </cfRule>
    <cfRule type="cellIs" dxfId="997" priority="42" operator="equal">
      <formula>2120</formula>
    </cfRule>
  </conditionalFormatting>
  <conditionalFormatting sqref="D29:E29 F4:F6 F28:F29">
    <cfRule type="cellIs" dxfId="996" priority="39" operator="equal">
      <formula>$F$4</formula>
    </cfRule>
    <cfRule type="cellIs" dxfId="995" priority="40" operator="equal">
      <formula>300</formula>
    </cfRule>
  </conditionalFormatting>
  <conditionalFormatting sqref="G4:G6 G28:G29">
    <cfRule type="cellIs" dxfId="994" priority="37" operator="equal">
      <formula>$G$4</formula>
    </cfRule>
    <cfRule type="cellIs" dxfId="993" priority="38" operator="equal">
      <formula>1660</formula>
    </cfRule>
  </conditionalFormatting>
  <conditionalFormatting sqref="H4:H6 H28:H29">
    <cfRule type="cellIs" dxfId="992" priority="35" operator="equal">
      <formula>$H$4</formula>
    </cfRule>
    <cfRule type="cellIs" dxfId="991" priority="36" operator="equal">
      <formula>6640</formula>
    </cfRule>
  </conditionalFormatting>
  <conditionalFormatting sqref="T6:T28">
    <cfRule type="cellIs" dxfId="990" priority="34" operator="lessThan">
      <formula>0</formula>
    </cfRule>
  </conditionalFormatting>
  <conditionalFormatting sqref="T7:T27">
    <cfRule type="cellIs" dxfId="989" priority="31" operator="lessThan">
      <formula>0</formula>
    </cfRule>
    <cfRule type="cellIs" dxfId="988" priority="32" operator="lessThan">
      <formula>0</formula>
    </cfRule>
    <cfRule type="cellIs" dxfId="987" priority="33" operator="lessThan">
      <formula>0</formula>
    </cfRule>
  </conditionalFormatting>
  <conditionalFormatting sqref="E4:E6 E28:K28">
    <cfRule type="cellIs" dxfId="986" priority="30" operator="equal">
      <formula>$E$4</formula>
    </cfRule>
  </conditionalFormatting>
  <conditionalFormatting sqref="D28:D29 D6 D4:M4">
    <cfRule type="cellIs" dxfId="985" priority="29" operator="equal">
      <formula>$D$4</formula>
    </cfRule>
  </conditionalFormatting>
  <conditionalFormatting sqref="I4:I6 I28:I29">
    <cfRule type="cellIs" dxfId="984" priority="28" operator="equal">
      <formula>$I$4</formula>
    </cfRule>
  </conditionalFormatting>
  <conditionalFormatting sqref="J4:J6 J28:J29">
    <cfRule type="cellIs" dxfId="983" priority="27" operator="equal">
      <formula>$J$4</formula>
    </cfRule>
  </conditionalFormatting>
  <conditionalFormatting sqref="K4:K6 K28:K29">
    <cfRule type="cellIs" dxfId="982" priority="26" operator="equal">
      <formula>$K$4</formula>
    </cfRule>
  </conditionalFormatting>
  <conditionalFormatting sqref="M4:M6">
    <cfRule type="cellIs" dxfId="981" priority="25" operator="equal">
      <formula>$L$4</formula>
    </cfRule>
  </conditionalFormatting>
  <conditionalFormatting sqref="T7:T28">
    <cfRule type="cellIs" dxfId="980" priority="22" operator="lessThan">
      <formula>0</formula>
    </cfRule>
    <cfRule type="cellIs" dxfId="979" priority="23" operator="lessThan">
      <formula>0</formula>
    </cfRule>
    <cfRule type="cellIs" dxfId="978" priority="24" operator="lessThan">
      <formula>0</formula>
    </cfRule>
  </conditionalFormatting>
  <conditionalFormatting sqref="D5:K5">
    <cfRule type="cellIs" dxfId="977" priority="21" operator="greaterThan">
      <formula>0</formula>
    </cfRule>
  </conditionalFormatting>
  <conditionalFormatting sqref="T6:T28">
    <cfRule type="cellIs" dxfId="976" priority="20" operator="lessThan">
      <formula>0</formula>
    </cfRule>
  </conditionalFormatting>
  <conditionalFormatting sqref="T7:T27">
    <cfRule type="cellIs" dxfId="975" priority="17" operator="lessThan">
      <formula>0</formula>
    </cfRule>
    <cfRule type="cellIs" dxfId="974" priority="18" operator="lessThan">
      <formula>0</formula>
    </cfRule>
    <cfRule type="cellIs" dxfId="973" priority="19" operator="lessThan">
      <formula>0</formula>
    </cfRule>
  </conditionalFormatting>
  <conditionalFormatting sqref="T7:T28">
    <cfRule type="cellIs" dxfId="972" priority="14" operator="lessThan">
      <formula>0</formula>
    </cfRule>
    <cfRule type="cellIs" dxfId="971" priority="15" operator="lessThan">
      <formula>0</formula>
    </cfRule>
    <cfRule type="cellIs" dxfId="970" priority="16" operator="lessThan">
      <formula>0</formula>
    </cfRule>
  </conditionalFormatting>
  <conditionalFormatting sqref="D5:K5">
    <cfRule type="cellIs" dxfId="969" priority="13" operator="greaterThan">
      <formula>0</formula>
    </cfRule>
  </conditionalFormatting>
  <conditionalFormatting sqref="L4 L6 L28:L29">
    <cfRule type="cellIs" dxfId="968" priority="12" operator="equal">
      <formula>$L$4</formula>
    </cfRule>
  </conditionalFormatting>
  <conditionalFormatting sqref="D7:S7">
    <cfRule type="cellIs" dxfId="967" priority="11" operator="greaterThan">
      <formula>0</formula>
    </cfRule>
  </conditionalFormatting>
  <conditionalFormatting sqref="D9:S9">
    <cfRule type="cellIs" dxfId="966" priority="10" operator="greaterThan">
      <formula>0</formula>
    </cfRule>
  </conditionalFormatting>
  <conditionalFormatting sqref="D11:S11">
    <cfRule type="cellIs" dxfId="965" priority="9" operator="greaterThan">
      <formula>0</formula>
    </cfRule>
  </conditionalFormatting>
  <conditionalFormatting sqref="D13:S13">
    <cfRule type="cellIs" dxfId="964" priority="8" operator="greaterThan">
      <formula>0</formula>
    </cfRule>
  </conditionalFormatting>
  <conditionalFormatting sqref="D15:S15">
    <cfRule type="cellIs" dxfId="963" priority="7" operator="greaterThan">
      <formula>0</formula>
    </cfRule>
  </conditionalFormatting>
  <conditionalFormatting sqref="D17:S17">
    <cfRule type="cellIs" dxfId="962" priority="6" operator="greaterThan">
      <formula>0</formula>
    </cfRule>
  </conditionalFormatting>
  <conditionalFormatting sqref="D19:S19">
    <cfRule type="cellIs" dxfId="961" priority="5" operator="greaterThan">
      <formula>0</formula>
    </cfRule>
  </conditionalFormatting>
  <conditionalFormatting sqref="D21:S21">
    <cfRule type="cellIs" dxfId="960" priority="4" operator="greaterThan">
      <formula>0</formula>
    </cfRule>
  </conditionalFormatting>
  <conditionalFormatting sqref="D23:S23">
    <cfRule type="cellIs" dxfId="959" priority="3" operator="greaterThan">
      <formula>0</formula>
    </cfRule>
  </conditionalFormatting>
  <conditionalFormatting sqref="D25:S25">
    <cfRule type="cellIs" dxfId="958" priority="2" operator="greaterThan">
      <formula>0</formula>
    </cfRule>
  </conditionalFormatting>
  <conditionalFormatting sqref="D27:S27">
    <cfRule type="cellIs" dxfId="957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0" activePane="bottomLeft" state="frozen"/>
      <selection pane="bottomLeft" activeCell="B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58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'10'!D29</f>
        <v>143577</v>
      </c>
      <c r="E4" s="2">
        <f>'10'!E29</f>
        <v>2710</v>
      </c>
      <c r="F4" s="2">
        <f>'10'!F29</f>
        <v>7700</v>
      </c>
      <c r="G4" s="2">
        <f>'10'!G29</f>
        <v>60</v>
      </c>
      <c r="H4" s="2">
        <f>'10'!H29</f>
        <v>6955</v>
      </c>
      <c r="I4" s="2">
        <f>'10'!I29</f>
        <v>1491</v>
      </c>
      <c r="J4" s="2">
        <f>'10'!J29</f>
        <v>563</v>
      </c>
      <c r="K4" s="2">
        <f>'10'!K29</f>
        <v>649</v>
      </c>
      <c r="L4" s="2">
        <f>'10'!L29</f>
        <v>50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>
        <v>236866</v>
      </c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4269</v>
      </c>
      <c r="E7" s="22"/>
      <c r="F7" s="22"/>
      <c r="G7" s="22"/>
      <c r="H7" s="22"/>
      <c r="I7" s="23">
        <v>10</v>
      </c>
      <c r="J7" s="23">
        <v>10</v>
      </c>
      <c r="K7" s="23"/>
      <c r="L7" s="23"/>
      <c r="M7" s="20">
        <f>D7+E7*20+F7*10+G7*9+H7*9</f>
        <v>4269</v>
      </c>
      <c r="N7" s="24">
        <f>D7+E7*20+F7*10+G7*9+H7*9+I7*191+J7*191+K7*182+L7*100</f>
        <v>8089</v>
      </c>
      <c r="O7" s="25">
        <f>M7*2.75%</f>
        <v>117.39749999999999</v>
      </c>
      <c r="P7" s="26"/>
      <c r="Q7" s="26">
        <v>102</v>
      </c>
      <c r="R7" s="24">
        <f>M7-(M7*2.75%)+I7*191+J7*191+K7*182+L7*100-Q7</f>
        <v>7869.6025</v>
      </c>
      <c r="S7" s="25">
        <f>M7*0.95%</f>
        <v>40.555500000000002</v>
      </c>
      <c r="T7" s="27">
        <f>S7-Q7</f>
        <v>-61.444499999999998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2739</v>
      </c>
      <c r="E8" s="30"/>
      <c r="F8" s="30">
        <v>100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4639</v>
      </c>
      <c r="N8" s="24">
        <f t="shared" ref="N8:N27" si="1">D8+E8*20+F8*10+G8*9+H8*9+I8*191+J8*191+K8*182+L8*100</f>
        <v>4639</v>
      </c>
      <c r="O8" s="25">
        <f t="shared" ref="O8:O27" si="2">M8*2.75%</f>
        <v>127.57250000000001</v>
      </c>
      <c r="P8" s="26"/>
      <c r="Q8" s="26">
        <v>260</v>
      </c>
      <c r="R8" s="24">
        <f t="shared" ref="R8:R27" si="3">M8-(M8*2.75%)+I8*191+J8*191+K8*182+L8*100-Q8</f>
        <v>4251.4274999999998</v>
      </c>
      <c r="S8" s="25">
        <f t="shared" ref="S8:S27" si="4">M8*0.95%</f>
        <v>44.070499999999996</v>
      </c>
      <c r="T8" s="27">
        <f t="shared" ref="T8:T27" si="5">S8-Q8</f>
        <v>-215.92950000000002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10631</v>
      </c>
      <c r="E9" s="30">
        <v>10</v>
      </c>
      <c r="F9" s="30">
        <v>100</v>
      </c>
      <c r="G9" s="30"/>
      <c r="H9" s="30">
        <v>250</v>
      </c>
      <c r="I9" s="20"/>
      <c r="J9" s="20"/>
      <c r="K9" s="20">
        <v>2</v>
      </c>
      <c r="L9" s="20"/>
      <c r="M9" s="20">
        <f t="shared" si="0"/>
        <v>14081</v>
      </c>
      <c r="N9" s="24">
        <f t="shared" si="1"/>
        <v>14445</v>
      </c>
      <c r="O9" s="25">
        <f t="shared" si="2"/>
        <v>387.22750000000002</v>
      </c>
      <c r="P9" s="26"/>
      <c r="Q9" s="26">
        <v>117</v>
      </c>
      <c r="R9" s="24">
        <f t="shared" si="3"/>
        <v>13940.772499999999</v>
      </c>
      <c r="S9" s="25">
        <f t="shared" si="4"/>
        <v>133.76949999999999</v>
      </c>
      <c r="T9" s="27">
        <f t="shared" si="5"/>
        <v>16.769499999999994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3005</v>
      </c>
      <c r="E10" s="30"/>
      <c r="F10" s="30"/>
      <c r="G10" s="30"/>
      <c r="H10" s="30"/>
      <c r="I10" s="20">
        <v>6</v>
      </c>
      <c r="J10" s="20"/>
      <c r="K10" s="20"/>
      <c r="L10" s="20"/>
      <c r="M10" s="20">
        <f t="shared" si="0"/>
        <v>3005</v>
      </c>
      <c r="N10" s="24">
        <f t="shared" si="1"/>
        <v>4151</v>
      </c>
      <c r="O10" s="25">
        <f t="shared" si="2"/>
        <v>82.637500000000003</v>
      </c>
      <c r="P10" s="26"/>
      <c r="Q10" s="26">
        <v>28</v>
      </c>
      <c r="R10" s="24">
        <f t="shared" si="3"/>
        <v>4040.3625000000002</v>
      </c>
      <c r="S10" s="25">
        <f t="shared" si="4"/>
        <v>28.547499999999999</v>
      </c>
      <c r="T10" s="27">
        <f t="shared" si="5"/>
        <v>0.54749999999999943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4681</v>
      </c>
      <c r="E11" s="30"/>
      <c r="F11" s="30"/>
      <c r="G11" s="32"/>
      <c r="H11" s="30"/>
      <c r="I11" s="20">
        <v>5</v>
      </c>
      <c r="J11" s="20">
        <v>1</v>
      </c>
      <c r="K11" s="20"/>
      <c r="L11" s="20"/>
      <c r="M11" s="20">
        <f t="shared" si="0"/>
        <v>4681</v>
      </c>
      <c r="N11" s="24">
        <f t="shared" si="1"/>
        <v>5827</v>
      </c>
      <c r="O11" s="25">
        <f t="shared" si="2"/>
        <v>128.72749999999999</v>
      </c>
      <c r="P11" s="26"/>
      <c r="Q11" s="26">
        <v>42</v>
      </c>
      <c r="R11" s="24">
        <f t="shared" si="3"/>
        <v>5656.2725</v>
      </c>
      <c r="S11" s="25">
        <f t="shared" si="4"/>
        <v>44.469499999999996</v>
      </c>
      <c r="T11" s="27">
        <f t="shared" si="5"/>
        <v>2.4694999999999965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3510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3510</v>
      </c>
      <c r="N12" s="24">
        <f t="shared" si="1"/>
        <v>3510</v>
      </c>
      <c r="O12" s="25">
        <f t="shared" si="2"/>
        <v>96.525000000000006</v>
      </c>
      <c r="P12" s="26">
        <v>910</v>
      </c>
      <c r="Q12" s="26">
        <v>28</v>
      </c>
      <c r="R12" s="24">
        <f t="shared" si="3"/>
        <v>3385.4749999999999</v>
      </c>
      <c r="S12" s="25">
        <f t="shared" si="4"/>
        <v>33.344999999999999</v>
      </c>
      <c r="T12" s="27">
        <f t="shared" si="5"/>
        <v>5.3449999999999989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6486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6486</v>
      </c>
      <c r="N13" s="24">
        <f t="shared" si="1"/>
        <v>6486</v>
      </c>
      <c r="O13" s="25">
        <f t="shared" si="2"/>
        <v>178.36500000000001</v>
      </c>
      <c r="P13" s="26"/>
      <c r="Q13" s="26">
        <v>7</v>
      </c>
      <c r="R13" s="24">
        <f t="shared" si="3"/>
        <v>6300.6350000000002</v>
      </c>
      <c r="S13" s="25">
        <f t="shared" si="4"/>
        <v>61.616999999999997</v>
      </c>
      <c r="T13" s="27">
        <f t="shared" si="5"/>
        <v>54.616999999999997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14812</v>
      </c>
      <c r="E15" s="30"/>
      <c r="F15" s="30"/>
      <c r="G15" s="30">
        <v>10</v>
      </c>
      <c r="H15" s="30"/>
      <c r="I15" s="20">
        <v>13</v>
      </c>
      <c r="J15" s="20">
        <v>6</v>
      </c>
      <c r="K15" s="20">
        <v>13</v>
      </c>
      <c r="L15" s="20"/>
      <c r="M15" s="20">
        <f t="shared" si="0"/>
        <v>14902</v>
      </c>
      <c r="N15" s="24">
        <f t="shared" si="1"/>
        <v>20897</v>
      </c>
      <c r="O15" s="25">
        <f t="shared" si="2"/>
        <v>409.80500000000001</v>
      </c>
      <c r="P15" s="26">
        <v>56750</v>
      </c>
      <c r="Q15" s="26">
        <v>137</v>
      </c>
      <c r="R15" s="24">
        <f t="shared" si="3"/>
        <v>20350.195</v>
      </c>
      <c r="S15" s="25">
        <f t="shared" si="4"/>
        <v>141.56899999999999</v>
      </c>
      <c r="T15" s="27">
        <f t="shared" si="5"/>
        <v>4.5689999999999884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10842</v>
      </c>
      <c r="E16" s="30"/>
      <c r="F16" s="30"/>
      <c r="G16" s="30"/>
      <c r="H16" s="30">
        <v>40</v>
      </c>
      <c r="I16" s="20">
        <v>3</v>
      </c>
      <c r="J16" s="20"/>
      <c r="K16" s="20">
        <v>1</v>
      </c>
      <c r="L16" s="20"/>
      <c r="M16" s="20">
        <f t="shared" si="0"/>
        <v>11202</v>
      </c>
      <c r="N16" s="24">
        <f t="shared" si="1"/>
        <v>11957</v>
      </c>
      <c r="O16" s="25">
        <f t="shared" si="2"/>
        <v>308.05500000000001</v>
      </c>
      <c r="P16" s="26"/>
      <c r="Q16" s="26">
        <v>104</v>
      </c>
      <c r="R16" s="24">
        <f t="shared" si="3"/>
        <v>11544.945</v>
      </c>
      <c r="S16" s="25">
        <f t="shared" si="4"/>
        <v>106.419</v>
      </c>
      <c r="T16" s="27">
        <f t="shared" si="5"/>
        <v>2.4189999999999969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6570</v>
      </c>
      <c r="E17" s="30"/>
      <c r="F17" s="30">
        <v>50</v>
      </c>
      <c r="G17" s="30"/>
      <c r="H17" s="30">
        <v>100</v>
      </c>
      <c r="I17" s="20">
        <v>10</v>
      </c>
      <c r="J17" s="20"/>
      <c r="K17" s="20"/>
      <c r="L17" s="20"/>
      <c r="M17" s="20">
        <f t="shared" si="0"/>
        <v>7970</v>
      </c>
      <c r="N17" s="24">
        <f t="shared" si="1"/>
        <v>9880</v>
      </c>
      <c r="O17" s="25">
        <f t="shared" si="2"/>
        <v>219.17500000000001</v>
      </c>
      <c r="P17" s="26"/>
      <c r="Q17" s="26">
        <v>100</v>
      </c>
      <c r="R17" s="24">
        <f t="shared" si="3"/>
        <v>9560.8250000000007</v>
      </c>
      <c r="S17" s="25">
        <f t="shared" si="4"/>
        <v>75.715000000000003</v>
      </c>
      <c r="T17" s="27">
        <f t="shared" si="5"/>
        <v>-24.284999999999997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8025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8025</v>
      </c>
      <c r="N18" s="24">
        <f t="shared" si="1"/>
        <v>8025</v>
      </c>
      <c r="O18" s="25">
        <f t="shared" si="2"/>
        <v>220.6875</v>
      </c>
      <c r="P18" s="26"/>
      <c r="Q18" s="26">
        <v>154</v>
      </c>
      <c r="R18" s="24">
        <f t="shared" si="3"/>
        <v>7650.3125</v>
      </c>
      <c r="S18" s="25">
        <f t="shared" si="4"/>
        <v>76.237499999999997</v>
      </c>
      <c r="T18" s="27">
        <f t="shared" si="5"/>
        <v>-77.762500000000003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11621</v>
      </c>
      <c r="E19" s="30"/>
      <c r="F19" s="30"/>
      <c r="G19" s="30"/>
      <c r="H19" s="30">
        <v>70</v>
      </c>
      <c r="I19" s="20">
        <v>15</v>
      </c>
      <c r="J19" s="20"/>
      <c r="K19" s="20"/>
      <c r="L19" s="20"/>
      <c r="M19" s="20">
        <f t="shared" si="0"/>
        <v>12251</v>
      </c>
      <c r="N19" s="24">
        <f t="shared" si="1"/>
        <v>15116</v>
      </c>
      <c r="O19" s="25">
        <f t="shared" si="2"/>
        <v>336.90249999999997</v>
      </c>
      <c r="P19" s="26">
        <v>28740</v>
      </c>
      <c r="Q19" s="26">
        <v>100</v>
      </c>
      <c r="R19" s="24">
        <f t="shared" si="3"/>
        <v>14679.0975</v>
      </c>
      <c r="S19" s="25">
        <f t="shared" si="4"/>
        <v>116.3845</v>
      </c>
      <c r="T19" s="27">
        <f t="shared" si="5"/>
        <v>16.384500000000003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6431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6431</v>
      </c>
      <c r="N20" s="24">
        <f t="shared" si="1"/>
        <v>6431</v>
      </c>
      <c r="O20" s="25">
        <f t="shared" si="2"/>
        <v>176.85249999999999</v>
      </c>
      <c r="P20" s="26">
        <v>295</v>
      </c>
      <c r="Q20" s="26">
        <v>520</v>
      </c>
      <c r="R20" s="24">
        <f t="shared" si="3"/>
        <v>5734.1475</v>
      </c>
      <c r="S20" s="25">
        <f t="shared" si="4"/>
        <v>61.094499999999996</v>
      </c>
      <c r="T20" s="27">
        <f t="shared" si="5"/>
        <v>-458.90550000000002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3141</v>
      </c>
      <c r="E21" s="30">
        <v>200</v>
      </c>
      <c r="F21" s="30"/>
      <c r="G21" s="30"/>
      <c r="H21" s="30">
        <v>100</v>
      </c>
      <c r="I21" s="20"/>
      <c r="J21" s="20"/>
      <c r="K21" s="20">
        <v>5</v>
      </c>
      <c r="L21" s="20"/>
      <c r="M21" s="20">
        <f t="shared" si="0"/>
        <v>8041</v>
      </c>
      <c r="N21" s="24">
        <f t="shared" si="1"/>
        <v>8951</v>
      </c>
      <c r="O21" s="25">
        <f t="shared" si="2"/>
        <v>221.1275</v>
      </c>
      <c r="P21" s="26"/>
      <c r="Q21" s="26">
        <v>20</v>
      </c>
      <c r="R21" s="24">
        <f t="shared" si="3"/>
        <v>8709.8725000000013</v>
      </c>
      <c r="S21" s="25">
        <f t="shared" si="4"/>
        <v>76.389499999999998</v>
      </c>
      <c r="T21" s="27">
        <f t="shared" si="5"/>
        <v>56.389499999999998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9482</v>
      </c>
      <c r="E22" s="30"/>
      <c r="F22" s="30"/>
      <c r="G22" s="20"/>
      <c r="H22" s="30"/>
      <c r="I22" s="20">
        <v>8</v>
      </c>
      <c r="J22" s="20"/>
      <c r="K22" s="20"/>
      <c r="L22" s="20"/>
      <c r="M22" s="20">
        <f t="shared" si="0"/>
        <v>9482</v>
      </c>
      <c r="N22" s="24">
        <f t="shared" si="1"/>
        <v>11010</v>
      </c>
      <c r="O22" s="25">
        <f t="shared" si="2"/>
        <v>260.755</v>
      </c>
      <c r="P22" s="26"/>
      <c r="Q22" s="26">
        <v>100</v>
      </c>
      <c r="R22" s="24">
        <f t="shared" si="3"/>
        <v>10649.245000000001</v>
      </c>
      <c r="S22" s="25">
        <f t="shared" si="4"/>
        <v>90.078999999999994</v>
      </c>
      <c r="T22" s="27">
        <f t="shared" si="5"/>
        <v>-9.9210000000000065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4009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4009</v>
      </c>
      <c r="N23" s="24">
        <f t="shared" si="1"/>
        <v>4009</v>
      </c>
      <c r="O23" s="25">
        <f t="shared" si="2"/>
        <v>110.2475</v>
      </c>
      <c r="P23" s="26"/>
      <c r="Q23" s="26">
        <v>40</v>
      </c>
      <c r="R23" s="24">
        <f t="shared" si="3"/>
        <v>3858.7525000000001</v>
      </c>
      <c r="S23" s="25">
        <f t="shared" si="4"/>
        <v>38.085499999999996</v>
      </c>
      <c r="T23" s="27">
        <f t="shared" si="5"/>
        <v>-1.9145000000000039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9455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9455</v>
      </c>
      <c r="N24" s="24">
        <f t="shared" si="1"/>
        <v>9455</v>
      </c>
      <c r="O24" s="25">
        <f t="shared" si="2"/>
        <v>260.01249999999999</v>
      </c>
      <c r="P24" s="26"/>
      <c r="Q24" s="26">
        <v>85</v>
      </c>
      <c r="R24" s="24">
        <f t="shared" si="3"/>
        <v>9109.9874999999993</v>
      </c>
      <c r="S24" s="25">
        <f t="shared" si="4"/>
        <v>89.822499999999991</v>
      </c>
      <c r="T24" s="27">
        <f t="shared" si="5"/>
        <v>4.8224999999999909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2574</v>
      </c>
      <c r="E25" s="30"/>
      <c r="F25" s="30"/>
      <c r="G25" s="30"/>
      <c r="H25" s="30"/>
      <c r="I25" s="20">
        <v>3</v>
      </c>
      <c r="J25" s="20">
        <v>6</v>
      </c>
      <c r="K25" s="20"/>
      <c r="L25" s="20"/>
      <c r="M25" s="20">
        <f t="shared" si="0"/>
        <v>2574</v>
      </c>
      <c r="N25" s="24">
        <f t="shared" si="1"/>
        <v>4293</v>
      </c>
      <c r="O25" s="25">
        <f t="shared" si="2"/>
        <v>70.784999999999997</v>
      </c>
      <c r="P25" s="26">
        <v>27400</v>
      </c>
      <c r="Q25" s="26">
        <v>54</v>
      </c>
      <c r="R25" s="24">
        <f t="shared" si="3"/>
        <v>4168.2150000000001</v>
      </c>
      <c r="S25" s="25">
        <f t="shared" si="4"/>
        <v>24.452999999999999</v>
      </c>
      <c r="T25" s="27">
        <f t="shared" si="5"/>
        <v>-29.547000000000001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9669</v>
      </c>
      <c r="E26" s="29"/>
      <c r="F26" s="30"/>
      <c r="G26" s="30"/>
      <c r="H26" s="30"/>
      <c r="I26" s="20">
        <v>16</v>
      </c>
      <c r="J26" s="20"/>
      <c r="K26" s="20"/>
      <c r="L26" s="20"/>
      <c r="M26" s="20">
        <f t="shared" si="0"/>
        <v>9669</v>
      </c>
      <c r="N26" s="24">
        <f t="shared" si="1"/>
        <v>12725</v>
      </c>
      <c r="O26" s="25">
        <f t="shared" si="2"/>
        <v>265.89749999999998</v>
      </c>
      <c r="P26" s="26">
        <v>810</v>
      </c>
      <c r="Q26" s="26">
        <v>84</v>
      </c>
      <c r="R26" s="24">
        <f t="shared" si="3"/>
        <v>12375.102500000001</v>
      </c>
      <c r="S26" s="25">
        <f t="shared" si="4"/>
        <v>91.855499999999992</v>
      </c>
      <c r="T26" s="27">
        <f t="shared" si="5"/>
        <v>7.8554999999999922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6654</v>
      </c>
      <c r="E27" s="38"/>
      <c r="F27" s="39"/>
      <c r="G27" s="39"/>
      <c r="H27" s="39"/>
      <c r="I27" s="31">
        <v>5</v>
      </c>
      <c r="J27" s="31"/>
      <c r="K27" s="31">
        <v>3</v>
      </c>
      <c r="L27" s="31"/>
      <c r="M27" s="31">
        <f t="shared" si="0"/>
        <v>6654</v>
      </c>
      <c r="N27" s="40">
        <f t="shared" si="1"/>
        <v>8155</v>
      </c>
      <c r="O27" s="25">
        <f t="shared" si="2"/>
        <v>182.98500000000001</v>
      </c>
      <c r="P27" s="41">
        <v>21000</v>
      </c>
      <c r="Q27" s="41">
        <v>100</v>
      </c>
      <c r="R27" s="24">
        <f t="shared" si="3"/>
        <v>7872.0150000000003</v>
      </c>
      <c r="S27" s="42">
        <f t="shared" si="4"/>
        <v>63.213000000000001</v>
      </c>
      <c r="T27" s="43">
        <f t="shared" si="5"/>
        <v>-36.786999999999999</v>
      </c>
    </row>
    <row r="28" spans="1:20" ht="16.5" thickBot="1" x14ac:dyDescent="0.3">
      <c r="A28" s="76" t="s">
        <v>38</v>
      </c>
      <c r="B28" s="77"/>
      <c r="C28" s="78"/>
      <c r="D28" s="44">
        <f>SUM(D7:D27)</f>
        <v>138606</v>
      </c>
      <c r="E28" s="45">
        <f>SUM(E7:E27)</f>
        <v>210</v>
      </c>
      <c r="F28" s="45">
        <f t="shared" ref="F28:T28" si="6">SUM(F7:F27)</f>
        <v>250</v>
      </c>
      <c r="G28" s="45">
        <f t="shared" si="6"/>
        <v>10</v>
      </c>
      <c r="H28" s="45">
        <f t="shared" si="6"/>
        <v>660</v>
      </c>
      <c r="I28" s="45">
        <f t="shared" si="6"/>
        <v>94</v>
      </c>
      <c r="J28" s="45">
        <f t="shared" si="6"/>
        <v>23</v>
      </c>
      <c r="K28" s="45">
        <f t="shared" si="6"/>
        <v>24</v>
      </c>
      <c r="L28" s="45">
        <f t="shared" si="6"/>
        <v>0</v>
      </c>
      <c r="M28" s="45">
        <f t="shared" si="6"/>
        <v>151336</v>
      </c>
      <c r="N28" s="45">
        <f t="shared" si="6"/>
        <v>178051</v>
      </c>
      <c r="O28" s="46">
        <f t="shared" si="6"/>
        <v>4161.74</v>
      </c>
      <c r="P28" s="45">
        <f t="shared" si="6"/>
        <v>135905</v>
      </c>
      <c r="Q28" s="45">
        <f t="shared" si="6"/>
        <v>2182</v>
      </c>
      <c r="R28" s="45">
        <f t="shared" si="6"/>
        <v>171707.26</v>
      </c>
      <c r="S28" s="45">
        <f t="shared" si="6"/>
        <v>1437.6919999999998</v>
      </c>
      <c r="T28" s="47">
        <f t="shared" si="6"/>
        <v>-744.30800000000022</v>
      </c>
    </row>
    <row r="29" spans="1:20" ht="15.75" thickBot="1" x14ac:dyDescent="0.3">
      <c r="A29" s="79" t="s">
        <v>39</v>
      </c>
      <c r="B29" s="80"/>
      <c r="C29" s="81"/>
      <c r="D29" s="48">
        <f>D4+D5-D28</f>
        <v>241837</v>
      </c>
      <c r="E29" s="48">
        <f t="shared" ref="E29:L29" si="7">E4+E5-E28</f>
        <v>2500</v>
      </c>
      <c r="F29" s="48">
        <f t="shared" si="7"/>
        <v>7450</v>
      </c>
      <c r="G29" s="48">
        <f t="shared" si="7"/>
        <v>50</v>
      </c>
      <c r="H29" s="48">
        <f t="shared" si="7"/>
        <v>6295</v>
      </c>
      <c r="I29" s="48">
        <f t="shared" si="7"/>
        <v>1397</v>
      </c>
      <c r="J29" s="48">
        <f t="shared" si="7"/>
        <v>540</v>
      </c>
      <c r="K29" s="48">
        <f t="shared" si="7"/>
        <v>625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56" priority="43" operator="equal">
      <formula>212030016606640</formula>
    </cfRule>
  </conditionalFormatting>
  <conditionalFormatting sqref="D29 E4:E6 E28:K29">
    <cfRule type="cellIs" dxfId="955" priority="41" operator="equal">
      <formula>$E$4</formula>
    </cfRule>
    <cfRule type="cellIs" dxfId="954" priority="42" operator="equal">
      <formula>2120</formula>
    </cfRule>
  </conditionalFormatting>
  <conditionalFormatting sqref="D29:E29 F4:F6 F28:F29">
    <cfRule type="cellIs" dxfId="953" priority="39" operator="equal">
      <formula>$F$4</formula>
    </cfRule>
    <cfRule type="cellIs" dxfId="952" priority="40" operator="equal">
      <formula>300</formula>
    </cfRule>
  </conditionalFormatting>
  <conditionalFormatting sqref="G4:G6 G28:G29">
    <cfRule type="cellIs" dxfId="951" priority="37" operator="equal">
      <formula>$G$4</formula>
    </cfRule>
    <cfRule type="cellIs" dxfId="950" priority="38" operator="equal">
      <formula>1660</formula>
    </cfRule>
  </conditionalFormatting>
  <conditionalFormatting sqref="H4:H6 H28:H29">
    <cfRule type="cellIs" dxfId="949" priority="35" operator="equal">
      <formula>$H$4</formula>
    </cfRule>
    <cfRule type="cellIs" dxfId="948" priority="36" operator="equal">
      <formula>6640</formula>
    </cfRule>
  </conditionalFormatting>
  <conditionalFormatting sqref="T6:T28">
    <cfRule type="cellIs" dxfId="947" priority="34" operator="lessThan">
      <formula>0</formula>
    </cfRule>
  </conditionalFormatting>
  <conditionalFormatting sqref="T7:T27">
    <cfRule type="cellIs" dxfId="946" priority="31" operator="lessThan">
      <formula>0</formula>
    </cfRule>
    <cfRule type="cellIs" dxfId="945" priority="32" operator="lessThan">
      <formula>0</formula>
    </cfRule>
    <cfRule type="cellIs" dxfId="944" priority="33" operator="lessThan">
      <formula>0</formula>
    </cfRule>
  </conditionalFormatting>
  <conditionalFormatting sqref="E4:E6 E28:K28">
    <cfRule type="cellIs" dxfId="943" priority="30" operator="equal">
      <formula>$E$4</formula>
    </cfRule>
  </conditionalFormatting>
  <conditionalFormatting sqref="D28:D29 D6 D4:M4">
    <cfRule type="cellIs" dxfId="942" priority="29" operator="equal">
      <formula>$D$4</formula>
    </cfRule>
  </conditionalFormatting>
  <conditionalFormatting sqref="I4:I6 I28:I29">
    <cfRule type="cellIs" dxfId="941" priority="28" operator="equal">
      <formula>$I$4</formula>
    </cfRule>
  </conditionalFormatting>
  <conditionalFormatting sqref="J4:J6 J28:J29">
    <cfRule type="cellIs" dxfId="940" priority="27" operator="equal">
      <formula>$J$4</formula>
    </cfRule>
  </conditionalFormatting>
  <conditionalFormatting sqref="K4:K6 K28:K29">
    <cfRule type="cellIs" dxfId="939" priority="26" operator="equal">
      <formula>$K$4</formula>
    </cfRule>
  </conditionalFormatting>
  <conditionalFormatting sqref="M4:M6">
    <cfRule type="cellIs" dxfId="938" priority="25" operator="equal">
      <formula>$L$4</formula>
    </cfRule>
  </conditionalFormatting>
  <conditionalFormatting sqref="T7:T28">
    <cfRule type="cellIs" dxfId="937" priority="22" operator="lessThan">
      <formula>0</formula>
    </cfRule>
    <cfRule type="cellIs" dxfId="936" priority="23" operator="lessThan">
      <formula>0</formula>
    </cfRule>
    <cfRule type="cellIs" dxfId="935" priority="24" operator="lessThan">
      <formula>0</formula>
    </cfRule>
  </conditionalFormatting>
  <conditionalFormatting sqref="D5:K5">
    <cfRule type="cellIs" dxfId="934" priority="21" operator="greaterThan">
      <formula>0</formula>
    </cfRule>
  </conditionalFormatting>
  <conditionalFormatting sqref="T6:T28">
    <cfRule type="cellIs" dxfId="933" priority="20" operator="lessThan">
      <formula>0</formula>
    </cfRule>
  </conditionalFormatting>
  <conditionalFormatting sqref="T7:T27">
    <cfRule type="cellIs" dxfId="932" priority="17" operator="lessThan">
      <formula>0</formula>
    </cfRule>
    <cfRule type="cellIs" dxfId="931" priority="18" operator="lessThan">
      <formula>0</formula>
    </cfRule>
    <cfRule type="cellIs" dxfId="930" priority="19" operator="lessThan">
      <formula>0</formula>
    </cfRule>
  </conditionalFormatting>
  <conditionalFormatting sqref="T7:T28">
    <cfRule type="cellIs" dxfId="929" priority="14" operator="lessThan">
      <formula>0</formula>
    </cfRule>
    <cfRule type="cellIs" dxfId="928" priority="15" operator="lessThan">
      <formula>0</formula>
    </cfRule>
    <cfRule type="cellIs" dxfId="927" priority="16" operator="lessThan">
      <formula>0</formula>
    </cfRule>
  </conditionalFormatting>
  <conditionalFormatting sqref="D5:K5">
    <cfRule type="cellIs" dxfId="926" priority="13" operator="greaterThan">
      <formula>0</formula>
    </cfRule>
  </conditionalFormatting>
  <conditionalFormatting sqref="L4 L6 L28:L29">
    <cfRule type="cellIs" dxfId="925" priority="12" operator="equal">
      <formula>$L$4</formula>
    </cfRule>
  </conditionalFormatting>
  <conditionalFormatting sqref="D7:S7">
    <cfRule type="cellIs" dxfId="924" priority="11" operator="greaterThan">
      <formula>0</formula>
    </cfRule>
  </conditionalFormatting>
  <conditionalFormatting sqref="D9:S9">
    <cfRule type="cellIs" dxfId="923" priority="10" operator="greaterThan">
      <formula>0</formula>
    </cfRule>
  </conditionalFormatting>
  <conditionalFormatting sqref="D11:S11">
    <cfRule type="cellIs" dxfId="922" priority="9" operator="greaterThan">
      <formula>0</formula>
    </cfRule>
  </conditionalFormatting>
  <conditionalFormatting sqref="D13:S13">
    <cfRule type="cellIs" dxfId="921" priority="8" operator="greaterThan">
      <formula>0</formula>
    </cfRule>
  </conditionalFormatting>
  <conditionalFormatting sqref="D15:S15">
    <cfRule type="cellIs" dxfId="920" priority="7" operator="greaterThan">
      <formula>0</formula>
    </cfRule>
  </conditionalFormatting>
  <conditionalFormatting sqref="D17:S17">
    <cfRule type="cellIs" dxfId="919" priority="6" operator="greaterThan">
      <formula>0</formula>
    </cfRule>
  </conditionalFormatting>
  <conditionalFormatting sqref="D19:S19">
    <cfRule type="cellIs" dxfId="918" priority="5" operator="greaterThan">
      <formula>0</formula>
    </cfRule>
  </conditionalFormatting>
  <conditionalFormatting sqref="D21:S21">
    <cfRule type="cellIs" dxfId="917" priority="4" operator="greaterThan">
      <formula>0</formula>
    </cfRule>
  </conditionalFormatting>
  <conditionalFormatting sqref="D23:S23">
    <cfRule type="cellIs" dxfId="916" priority="3" operator="greaterThan">
      <formula>0</formula>
    </cfRule>
  </conditionalFormatting>
  <conditionalFormatting sqref="D25:S25">
    <cfRule type="cellIs" dxfId="915" priority="2" operator="greaterThan">
      <formula>0</formula>
    </cfRule>
  </conditionalFormatting>
  <conditionalFormatting sqref="D27:S27">
    <cfRule type="cellIs" dxfId="914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0" activePane="bottomLeft" state="frozen"/>
      <selection pane="bottomLeft" activeCell="A18" sqref="A18:XFD18"/>
    </sheetView>
  </sheetViews>
  <sheetFormatPr defaultRowHeight="15" x14ac:dyDescent="0.25"/>
  <cols>
    <col min="1" max="1" width="6.28515625" customWidth="1"/>
    <col min="2" max="2" width="15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0" max="10" width="8.5703125" customWidth="1"/>
    <col min="11" max="11" width="7.28515625" customWidth="1"/>
    <col min="12" max="12" width="7.42578125" customWidth="1"/>
    <col min="13" max="13" width="8.5703125" hidden="1" customWidth="1"/>
    <col min="14" max="14" width="12.7109375" bestFit="1" customWidth="1"/>
    <col min="15" max="15" width="9.5703125" bestFit="1" customWidth="1"/>
    <col min="16" max="16" width="7.42578125" customWidth="1"/>
    <col min="17" max="17" width="7" customWidth="1"/>
    <col min="18" max="18" width="10.85546875" bestFit="1" customWidth="1"/>
    <col min="21" max="21" width="5.85546875" bestFit="1" customWidth="1"/>
  </cols>
  <sheetData>
    <row r="1" spans="1:22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2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2" ht="18.75" x14ac:dyDescent="0.25">
      <c r="A3" s="86" t="s">
        <v>62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2" x14ac:dyDescent="0.25">
      <c r="A4" s="90" t="s">
        <v>63</v>
      </c>
      <c r="B4" s="90"/>
      <c r="C4" s="1"/>
      <c r="D4" s="2">
        <f>'11'!D29</f>
        <v>241837</v>
      </c>
      <c r="E4" s="2">
        <f>'11'!E29</f>
        <v>2500</v>
      </c>
      <c r="F4" s="2">
        <f>'11'!F29</f>
        <v>7450</v>
      </c>
      <c r="G4" s="2">
        <f>'11'!G29</f>
        <v>50</v>
      </c>
      <c r="H4" s="2">
        <f>'11'!H29</f>
        <v>6295</v>
      </c>
      <c r="I4" s="2">
        <f>'11'!I29</f>
        <v>1397</v>
      </c>
      <c r="J4" s="2">
        <f>'11'!J29</f>
        <v>540</v>
      </c>
      <c r="K4" s="2">
        <f>'11'!K29</f>
        <v>625</v>
      </c>
      <c r="L4" s="2">
        <f>'11'!L29</f>
        <v>50</v>
      </c>
      <c r="M4" s="3"/>
      <c r="N4" s="92"/>
      <c r="O4" s="93"/>
      <c r="P4" s="93"/>
      <c r="Q4" s="93"/>
      <c r="R4" s="93"/>
      <c r="S4" s="93"/>
      <c r="T4" s="93"/>
      <c r="U4" s="93"/>
      <c r="V4" s="94"/>
    </row>
    <row r="5" spans="1:22" x14ac:dyDescent="0.25">
      <c r="A5" s="90" t="s">
        <v>2</v>
      </c>
      <c r="B5" s="90"/>
      <c r="C5" s="1"/>
      <c r="D5" s="1">
        <v>524156</v>
      </c>
      <c r="E5" s="4">
        <v>10000</v>
      </c>
      <c r="F5" s="4">
        <v>15000</v>
      </c>
      <c r="G5" s="4">
        <v>1500</v>
      </c>
      <c r="H5" s="4">
        <v>37000</v>
      </c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  <c r="U5" s="91"/>
      <c r="V5" s="91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60</v>
      </c>
      <c r="V6" s="18" t="s">
        <v>61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6323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6323</v>
      </c>
      <c r="N7" s="24">
        <f>D7+E7*20+F7*10+G7*9+H7*9+I7*191+J7*191+K7*182+L7*100</f>
        <v>6323</v>
      </c>
      <c r="O7" s="25">
        <f>M7*2.75%</f>
        <v>173.88249999999999</v>
      </c>
      <c r="P7" s="26"/>
      <c r="Q7" s="26"/>
      <c r="R7" s="24">
        <f>M7-(M7*2.75%)+I7*191+J7*191+K7*182+L7*100-Q7</f>
        <v>6149.1175000000003</v>
      </c>
      <c r="S7" s="25">
        <f>M7*0.95%</f>
        <v>60.0685</v>
      </c>
      <c r="T7" s="55">
        <f>S7-Q7</f>
        <v>60.0685</v>
      </c>
      <c r="U7" s="61"/>
      <c r="V7" s="62">
        <f>R7-U7</f>
        <v>6149.1175000000003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5001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5001</v>
      </c>
      <c r="N8" s="24">
        <f t="shared" ref="N8:N27" si="1">D8+E8*20+F8*10+G8*9+H8*9+I8*191+J8*191+K8*182+L8*100</f>
        <v>5001</v>
      </c>
      <c r="O8" s="25">
        <f t="shared" ref="O8:O27" si="2">M8*2.75%</f>
        <v>137.5275</v>
      </c>
      <c r="P8" s="26"/>
      <c r="Q8" s="26"/>
      <c r="R8" s="24">
        <f t="shared" ref="R8:R27" si="3">M8-(M8*2.75%)+I8*191+J8*191+K8*182+L8*100-Q8</f>
        <v>4863.4724999999999</v>
      </c>
      <c r="S8" s="25">
        <f t="shared" ref="S8:S27" si="4">M8*0.95%</f>
        <v>47.509499999999996</v>
      </c>
      <c r="T8" s="55">
        <f t="shared" ref="T8:T27" si="5">S8-Q8</f>
        <v>47.509499999999996</v>
      </c>
      <c r="U8" s="61"/>
      <c r="V8" s="62">
        <f t="shared" ref="V8:V27" si="6">R8-U8</f>
        <v>4863.4724999999999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14350</v>
      </c>
      <c r="E9" s="30">
        <v>70</v>
      </c>
      <c r="F9" s="30">
        <v>130</v>
      </c>
      <c r="G9" s="30">
        <v>100</v>
      </c>
      <c r="H9" s="30">
        <v>500</v>
      </c>
      <c r="I9" s="20">
        <v>5</v>
      </c>
      <c r="J9" s="20">
        <v>5</v>
      </c>
      <c r="K9" s="20">
        <v>1</v>
      </c>
      <c r="L9" s="20"/>
      <c r="M9" s="20">
        <f t="shared" si="0"/>
        <v>22450</v>
      </c>
      <c r="N9" s="24">
        <f t="shared" si="1"/>
        <v>24542</v>
      </c>
      <c r="O9" s="25">
        <f t="shared" si="2"/>
        <v>617.375</v>
      </c>
      <c r="P9" s="26">
        <v>4500</v>
      </c>
      <c r="Q9" s="26">
        <v>127</v>
      </c>
      <c r="R9" s="24">
        <f t="shared" si="3"/>
        <v>23797.625</v>
      </c>
      <c r="S9" s="25">
        <f t="shared" si="4"/>
        <v>213.27500000000001</v>
      </c>
      <c r="T9" s="55">
        <f t="shared" si="5"/>
        <v>86.275000000000006</v>
      </c>
      <c r="U9" s="61">
        <v>72</v>
      </c>
      <c r="V9" s="62">
        <f t="shared" si="6"/>
        <v>23725.625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4368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4548</v>
      </c>
      <c r="N10" s="24">
        <f t="shared" si="1"/>
        <v>4548</v>
      </c>
      <c r="O10" s="25">
        <f t="shared" si="2"/>
        <v>125.07000000000001</v>
      </c>
      <c r="P10" s="26"/>
      <c r="Q10" s="26">
        <v>32</v>
      </c>
      <c r="R10" s="24">
        <f t="shared" si="3"/>
        <v>4390.93</v>
      </c>
      <c r="S10" s="25">
        <f t="shared" si="4"/>
        <v>43.205999999999996</v>
      </c>
      <c r="T10" s="55">
        <f t="shared" si="5"/>
        <v>11.205999999999996</v>
      </c>
      <c r="U10" s="61"/>
      <c r="V10" s="62">
        <f t="shared" si="6"/>
        <v>4390.93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13338</v>
      </c>
      <c r="E11" s="30"/>
      <c r="F11" s="30">
        <v>110</v>
      </c>
      <c r="G11" s="32">
        <v>250</v>
      </c>
      <c r="H11" s="30">
        <v>340</v>
      </c>
      <c r="I11" s="20"/>
      <c r="J11" s="20"/>
      <c r="K11" s="20"/>
      <c r="L11" s="20"/>
      <c r="M11" s="20">
        <f t="shared" si="0"/>
        <v>19748</v>
      </c>
      <c r="N11" s="24">
        <f t="shared" si="1"/>
        <v>19748</v>
      </c>
      <c r="O11" s="25">
        <f t="shared" si="2"/>
        <v>543.07000000000005</v>
      </c>
      <c r="P11" s="26"/>
      <c r="Q11" s="26">
        <v>128</v>
      </c>
      <c r="R11" s="24">
        <f t="shared" si="3"/>
        <v>19076.93</v>
      </c>
      <c r="S11" s="25">
        <f t="shared" si="4"/>
        <v>187.60599999999999</v>
      </c>
      <c r="T11" s="55">
        <f t="shared" si="5"/>
        <v>59.605999999999995</v>
      </c>
      <c r="U11" s="61">
        <v>54</v>
      </c>
      <c r="V11" s="62">
        <f t="shared" si="6"/>
        <v>19022.93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3595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3595</v>
      </c>
      <c r="N12" s="24">
        <f t="shared" si="1"/>
        <v>3595</v>
      </c>
      <c r="O12" s="25">
        <f t="shared" si="2"/>
        <v>98.862499999999997</v>
      </c>
      <c r="P12" s="26"/>
      <c r="Q12" s="26">
        <v>26</v>
      </c>
      <c r="R12" s="24">
        <f t="shared" si="3"/>
        <v>3470.1374999999998</v>
      </c>
      <c r="S12" s="25">
        <f t="shared" si="4"/>
        <v>34.152499999999996</v>
      </c>
      <c r="T12" s="55">
        <f t="shared" si="5"/>
        <v>8.1524999999999963</v>
      </c>
      <c r="U12" s="61"/>
      <c r="V12" s="62">
        <f t="shared" si="6"/>
        <v>3470.1374999999998</v>
      </c>
    </row>
    <row r="13" spans="1:22" ht="15.75" x14ac:dyDescent="0.25">
      <c r="A13" s="28">
        <v>7</v>
      </c>
      <c r="B13" s="20">
        <v>1908446140</v>
      </c>
      <c r="C13" s="20" t="s">
        <v>42</v>
      </c>
      <c r="D13" s="29">
        <v>7218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7218</v>
      </c>
      <c r="N13" s="24">
        <f t="shared" si="1"/>
        <v>7218</v>
      </c>
      <c r="O13" s="25">
        <f t="shared" si="2"/>
        <v>198.495</v>
      </c>
      <c r="P13" s="26"/>
      <c r="Q13" s="26"/>
      <c r="R13" s="24">
        <f t="shared" si="3"/>
        <v>7019.5050000000001</v>
      </c>
      <c r="S13" s="25">
        <f t="shared" si="4"/>
        <v>68.570999999999998</v>
      </c>
      <c r="T13" s="55">
        <f t="shared" si="5"/>
        <v>68.570999999999998</v>
      </c>
      <c r="U13" s="61"/>
      <c r="V13" s="62">
        <f t="shared" si="6"/>
        <v>7019.5050000000001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10746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10746</v>
      </c>
      <c r="N14" s="24">
        <f t="shared" si="1"/>
        <v>10746</v>
      </c>
      <c r="O14" s="25">
        <f t="shared" si="2"/>
        <v>295.51499999999999</v>
      </c>
      <c r="P14" s="26"/>
      <c r="Q14" s="26">
        <v>130</v>
      </c>
      <c r="R14" s="24">
        <f t="shared" si="3"/>
        <v>10320.485000000001</v>
      </c>
      <c r="S14" s="25">
        <f t="shared" si="4"/>
        <v>102.087</v>
      </c>
      <c r="T14" s="55">
        <f t="shared" si="5"/>
        <v>-27.912999999999997</v>
      </c>
      <c r="U14" s="61"/>
      <c r="V14" s="62">
        <f t="shared" si="6"/>
        <v>10320.485000000001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13273</v>
      </c>
      <c r="E15" s="30"/>
      <c r="F15" s="30"/>
      <c r="G15" s="30"/>
      <c r="H15" s="30"/>
      <c r="I15" s="20">
        <v>1</v>
      </c>
      <c r="J15" s="20"/>
      <c r="K15" s="20"/>
      <c r="L15" s="20"/>
      <c r="M15" s="20">
        <f t="shared" si="0"/>
        <v>13273</v>
      </c>
      <c r="N15" s="24">
        <f t="shared" si="1"/>
        <v>13464</v>
      </c>
      <c r="O15" s="25">
        <f t="shared" si="2"/>
        <v>365.00749999999999</v>
      </c>
      <c r="P15" s="26"/>
      <c r="Q15" s="26">
        <v>119</v>
      </c>
      <c r="R15" s="24">
        <f t="shared" si="3"/>
        <v>12979.9925</v>
      </c>
      <c r="S15" s="25">
        <f t="shared" si="4"/>
        <v>126.09349999999999</v>
      </c>
      <c r="T15" s="55">
        <f t="shared" si="5"/>
        <v>7.0934999999999917</v>
      </c>
      <c r="U15" s="61"/>
      <c r="V15" s="62">
        <f t="shared" si="6"/>
        <v>12979.9925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12532</v>
      </c>
      <c r="E16" s="30">
        <v>50</v>
      </c>
      <c r="F16" s="30"/>
      <c r="G16" s="30">
        <v>50</v>
      </c>
      <c r="H16" s="30">
        <v>60</v>
      </c>
      <c r="I16" s="20"/>
      <c r="J16" s="20"/>
      <c r="K16" s="20">
        <v>5</v>
      </c>
      <c r="L16" s="20"/>
      <c r="M16" s="20">
        <f t="shared" si="0"/>
        <v>14522</v>
      </c>
      <c r="N16" s="24">
        <f t="shared" si="1"/>
        <v>15432</v>
      </c>
      <c r="O16" s="25">
        <f t="shared" si="2"/>
        <v>399.35500000000002</v>
      </c>
      <c r="P16" s="26"/>
      <c r="Q16" s="26">
        <v>123</v>
      </c>
      <c r="R16" s="24">
        <f t="shared" si="3"/>
        <v>14909.645</v>
      </c>
      <c r="S16" s="25">
        <f t="shared" si="4"/>
        <v>137.959</v>
      </c>
      <c r="T16" s="55">
        <f>S16-Q16</f>
        <v>14.959000000000003</v>
      </c>
      <c r="U16" s="61">
        <v>9</v>
      </c>
      <c r="V16" s="62">
        <f t="shared" si="6"/>
        <v>14900.645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7306</v>
      </c>
      <c r="E17" s="30">
        <v>50</v>
      </c>
      <c r="F17" s="30">
        <v>100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10206</v>
      </c>
      <c r="N17" s="24">
        <f t="shared" si="1"/>
        <v>11161</v>
      </c>
      <c r="O17" s="25">
        <f t="shared" si="2"/>
        <v>280.66500000000002</v>
      </c>
      <c r="P17" s="26"/>
      <c r="Q17" s="26">
        <v>80</v>
      </c>
      <c r="R17" s="24">
        <f t="shared" si="3"/>
        <v>10800.334999999999</v>
      </c>
      <c r="S17" s="25">
        <f t="shared" si="4"/>
        <v>96.956999999999994</v>
      </c>
      <c r="T17" s="55">
        <f t="shared" si="5"/>
        <v>16.956999999999994</v>
      </c>
      <c r="U17" s="61"/>
      <c r="V17" s="62">
        <f t="shared" si="6"/>
        <v>10800.334999999999</v>
      </c>
    </row>
    <row r="18" spans="1:22" ht="15.75" x14ac:dyDescent="0.25">
      <c r="A18" s="28">
        <v>12</v>
      </c>
      <c r="B18" s="20">
        <v>1908446145</v>
      </c>
      <c r="C18" s="31" t="s">
        <v>43</v>
      </c>
      <c r="D18" s="29">
        <v>8436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8436</v>
      </c>
      <c r="N18" s="24">
        <f t="shared" si="1"/>
        <v>8436</v>
      </c>
      <c r="O18" s="25">
        <f t="shared" si="2"/>
        <v>231.99</v>
      </c>
      <c r="P18" s="26"/>
      <c r="Q18" s="26">
        <v>104</v>
      </c>
      <c r="R18" s="24">
        <f t="shared" si="3"/>
        <v>8100.01</v>
      </c>
      <c r="S18" s="25">
        <f t="shared" si="4"/>
        <v>80.141999999999996</v>
      </c>
      <c r="T18" s="55">
        <f t="shared" si="5"/>
        <v>-23.858000000000004</v>
      </c>
      <c r="U18" s="61"/>
      <c r="V18" s="62">
        <f t="shared" si="6"/>
        <v>8100.01</v>
      </c>
    </row>
    <row r="19" spans="1:22" ht="15.75" x14ac:dyDescent="0.25">
      <c r="A19" s="28">
        <v>13</v>
      </c>
      <c r="B19" s="20">
        <v>1908446146</v>
      </c>
      <c r="C19" s="20" t="s">
        <v>44</v>
      </c>
      <c r="D19" s="29">
        <v>6168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6168</v>
      </c>
      <c r="N19" s="24">
        <f t="shared" si="1"/>
        <v>6168</v>
      </c>
      <c r="O19" s="25">
        <f t="shared" si="2"/>
        <v>169.62</v>
      </c>
      <c r="P19" s="26"/>
      <c r="Q19" s="26">
        <v>100</v>
      </c>
      <c r="R19" s="24">
        <f t="shared" si="3"/>
        <v>5898.38</v>
      </c>
      <c r="S19" s="25">
        <f t="shared" si="4"/>
        <v>58.595999999999997</v>
      </c>
      <c r="T19" s="55">
        <f t="shared" si="5"/>
        <v>-41.404000000000003</v>
      </c>
      <c r="U19" s="61"/>
      <c r="V19" s="62">
        <f t="shared" si="6"/>
        <v>5898.38</v>
      </c>
    </row>
    <row r="20" spans="1:22" ht="15.75" x14ac:dyDescent="0.25">
      <c r="A20" s="28">
        <v>14</v>
      </c>
      <c r="B20" s="20">
        <v>1908446147</v>
      </c>
      <c r="C20" s="20" t="s">
        <v>45</v>
      </c>
      <c r="D20" s="29">
        <v>5679</v>
      </c>
      <c r="E20" s="30"/>
      <c r="F20" s="30">
        <v>50</v>
      </c>
      <c r="G20" s="30"/>
      <c r="H20" s="30">
        <v>110</v>
      </c>
      <c r="I20" s="20"/>
      <c r="J20" s="20"/>
      <c r="K20" s="20">
        <v>2</v>
      </c>
      <c r="L20" s="20"/>
      <c r="M20" s="20">
        <f t="shared" si="0"/>
        <v>7169</v>
      </c>
      <c r="N20" s="24">
        <f t="shared" si="1"/>
        <v>7533</v>
      </c>
      <c r="O20" s="25">
        <f t="shared" si="2"/>
        <v>197.14750000000001</v>
      </c>
      <c r="P20" s="26"/>
      <c r="Q20" s="26">
        <v>120</v>
      </c>
      <c r="R20" s="24">
        <f t="shared" si="3"/>
        <v>7215.8525</v>
      </c>
      <c r="S20" s="25">
        <f t="shared" si="4"/>
        <v>68.105499999999992</v>
      </c>
      <c r="T20" s="55">
        <f t="shared" si="5"/>
        <v>-51.894500000000008</v>
      </c>
      <c r="U20" s="61"/>
      <c r="V20" s="62">
        <f t="shared" si="6"/>
        <v>7215.8525</v>
      </c>
    </row>
    <row r="21" spans="1:22" ht="15.75" x14ac:dyDescent="0.25">
      <c r="A21" s="28">
        <v>15</v>
      </c>
      <c r="B21" s="20">
        <v>1908446148</v>
      </c>
      <c r="C21" s="20" t="s">
        <v>46</v>
      </c>
      <c r="D21" s="29">
        <v>3962</v>
      </c>
      <c r="E21" s="30"/>
      <c r="F21" s="30"/>
      <c r="G21" s="30"/>
      <c r="H21" s="30"/>
      <c r="I21" s="20">
        <v>7</v>
      </c>
      <c r="J21" s="20"/>
      <c r="K21" s="20">
        <v>4</v>
      </c>
      <c r="L21" s="20"/>
      <c r="M21" s="20">
        <f t="shared" si="0"/>
        <v>3962</v>
      </c>
      <c r="N21" s="24">
        <f t="shared" si="1"/>
        <v>6027</v>
      </c>
      <c r="O21" s="25">
        <f t="shared" si="2"/>
        <v>108.955</v>
      </c>
      <c r="P21" s="26"/>
      <c r="Q21" s="26">
        <v>28</v>
      </c>
      <c r="R21" s="24">
        <f t="shared" si="3"/>
        <v>5890.0450000000001</v>
      </c>
      <c r="S21" s="25">
        <f t="shared" si="4"/>
        <v>37.638999999999996</v>
      </c>
      <c r="T21" s="55">
        <f t="shared" si="5"/>
        <v>9.6389999999999958</v>
      </c>
      <c r="U21" s="61"/>
      <c r="V21" s="62">
        <f t="shared" si="6"/>
        <v>5890.0450000000001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19893</v>
      </c>
      <c r="E22" s="30"/>
      <c r="F22" s="30"/>
      <c r="G22" s="30">
        <v>100</v>
      </c>
      <c r="H22" s="30"/>
      <c r="I22" s="20">
        <v>5</v>
      </c>
      <c r="J22" s="20"/>
      <c r="K22" s="20"/>
      <c r="L22" s="20"/>
      <c r="M22" s="20">
        <f t="shared" si="0"/>
        <v>20793</v>
      </c>
      <c r="N22" s="24">
        <f t="shared" si="1"/>
        <v>21748</v>
      </c>
      <c r="O22" s="25">
        <f t="shared" si="2"/>
        <v>571.8075</v>
      </c>
      <c r="P22" s="26">
        <v>7500</v>
      </c>
      <c r="Q22" s="26">
        <v>150</v>
      </c>
      <c r="R22" s="24">
        <f t="shared" si="3"/>
        <v>21026.192500000001</v>
      </c>
      <c r="S22" s="25">
        <f t="shared" si="4"/>
        <v>197.5335</v>
      </c>
      <c r="T22" s="55">
        <f t="shared" si="5"/>
        <v>47.533500000000004</v>
      </c>
      <c r="U22" s="61"/>
      <c r="V22" s="62">
        <f t="shared" si="6"/>
        <v>21026.192500000001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5396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5396</v>
      </c>
      <c r="N23" s="24">
        <f t="shared" si="1"/>
        <v>5396</v>
      </c>
      <c r="O23" s="25">
        <f t="shared" si="2"/>
        <v>148.39000000000001</v>
      </c>
      <c r="P23" s="26"/>
      <c r="Q23" s="26">
        <v>100</v>
      </c>
      <c r="R23" s="24">
        <f t="shared" si="3"/>
        <v>5147.6099999999997</v>
      </c>
      <c r="S23" s="25">
        <f t="shared" si="4"/>
        <v>51.262</v>
      </c>
      <c r="T23" s="55">
        <f t="shared" si="5"/>
        <v>-48.738</v>
      </c>
      <c r="U23" s="61"/>
      <c r="V23" s="62">
        <f t="shared" si="6"/>
        <v>5147.6099999999997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22744</v>
      </c>
      <c r="E24" s="30">
        <v>200</v>
      </c>
      <c r="F24" s="30">
        <v>500</v>
      </c>
      <c r="G24" s="30">
        <v>200</v>
      </c>
      <c r="H24" s="30">
        <v>1000</v>
      </c>
      <c r="I24" s="20"/>
      <c r="J24" s="20"/>
      <c r="K24" s="20"/>
      <c r="L24" s="20"/>
      <c r="M24" s="20">
        <f t="shared" si="0"/>
        <v>42544</v>
      </c>
      <c r="N24" s="24">
        <f t="shared" si="1"/>
        <v>42544</v>
      </c>
      <c r="O24" s="25">
        <f t="shared" si="2"/>
        <v>1169.96</v>
      </c>
      <c r="P24" s="26">
        <v>5000</v>
      </c>
      <c r="Q24" s="26">
        <v>144</v>
      </c>
      <c r="R24" s="24">
        <f t="shared" si="3"/>
        <v>41230.04</v>
      </c>
      <c r="S24" s="25">
        <f t="shared" si="4"/>
        <v>404.16800000000001</v>
      </c>
      <c r="T24" s="55">
        <f t="shared" si="5"/>
        <v>260.16800000000001</v>
      </c>
      <c r="U24" s="61">
        <v>180</v>
      </c>
      <c r="V24" s="62">
        <f t="shared" si="6"/>
        <v>41050.04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6736</v>
      </c>
      <c r="E25" s="30"/>
      <c r="F25" s="30"/>
      <c r="G25" s="30"/>
      <c r="H25" s="30">
        <v>130</v>
      </c>
      <c r="I25" s="20"/>
      <c r="J25" s="20"/>
      <c r="K25" s="20"/>
      <c r="L25" s="20"/>
      <c r="M25" s="20">
        <f t="shared" si="0"/>
        <v>7906</v>
      </c>
      <c r="N25" s="24">
        <f t="shared" si="1"/>
        <v>7906</v>
      </c>
      <c r="O25" s="25">
        <f t="shared" si="2"/>
        <v>217.41499999999999</v>
      </c>
      <c r="P25" s="26">
        <v>16500</v>
      </c>
      <c r="Q25" s="26">
        <v>89</v>
      </c>
      <c r="R25" s="24">
        <f t="shared" si="3"/>
        <v>7599.585</v>
      </c>
      <c r="S25" s="25">
        <f t="shared" si="4"/>
        <v>75.106999999999999</v>
      </c>
      <c r="T25" s="55">
        <f t="shared" si="5"/>
        <v>-13.893000000000001</v>
      </c>
      <c r="U25" s="61"/>
      <c r="V25" s="62">
        <f t="shared" si="6"/>
        <v>7599.585</v>
      </c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6434</v>
      </c>
      <c r="E26" s="29">
        <v>100</v>
      </c>
      <c r="F26" s="30">
        <v>100</v>
      </c>
      <c r="G26" s="30">
        <v>250</v>
      </c>
      <c r="H26" s="30">
        <v>290</v>
      </c>
      <c r="I26" s="20">
        <v>25</v>
      </c>
      <c r="J26" s="20"/>
      <c r="K26" s="20">
        <v>5</v>
      </c>
      <c r="L26" s="20"/>
      <c r="M26" s="20">
        <f t="shared" si="0"/>
        <v>14294</v>
      </c>
      <c r="N26" s="24">
        <f t="shared" si="1"/>
        <v>19979</v>
      </c>
      <c r="O26" s="25">
        <f t="shared" si="2"/>
        <v>393.08499999999998</v>
      </c>
      <c r="P26" s="26"/>
      <c r="Q26" s="26">
        <v>78</v>
      </c>
      <c r="R26" s="24">
        <f t="shared" si="3"/>
        <v>19507.915000000001</v>
      </c>
      <c r="S26" s="25">
        <f t="shared" si="4"/>
        <v>135.79300000000001</v>
      </c>
      <c r="T26" s="55">
        <f t="shared" si="5"/>
        <v>57.793000000000006</v>
      </c>
      <c r="U26" s="61">
        <v>72</v>
      </c>
      <c r="V26" s="62">
        <f t="shared" si="6"/>
        <v>19435.915000000001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7102</v>
      </c>
      <c r="E27" s="38"/>
      <c r="F27" s="39">
        <v>70</v>
      </c>
      <c r="G27" s="39"/>
      <c r="H27" s="39"/>
      <c r="I27" s="31">
        <v>5</v>
      </c>
      <c r="J27" s="31"/>
      <c r="K27" s="31"/>
      <c r="L27" s="31"/>
      <c r="M27" s="31">
        <f t="shared" si="0"/>
        <v>7802</v>
      </c>
      <c r="N27" s="40">
        <f t="shared" si="1"/>
        <v>8757</v>
      </c>
      <c r="O27" s="25">
        <f t="shared" si="2"/>
        <v>214.55500000000001</v>
      </c>
      <c r="P27" s="41"/>
      <c r="Q27" s="41">
        <v>100</v>
      </c>
      <c r="R27" s="24">
        <f t="shared" si="3"/>
        <v>8442.4449999999997</v>
      </c>
      <c r="S27" s="42">
        <f t="shared" si="4"/>
        <v>74.119</v>
      </c>
      <c r="T27" s="56">
        <f t="shared" si="5"/>
        <v>-25.881</v>
      </c>
      <c r="U27" s="61"/>
      <c r="V27" s="63">
        <f t="shared" si="6"/>
        <v>8442.4449999999997</v>
      </c>
    </row>
    <row r="28" spans="1:22" ht="16.5" thickBot="1" x14ac:dyDescent="0.3">
      <c r="A28" s="76" t="s">
        <v>38</v>
      </c>
      <c r="B28" s="77"/>
      <c r="C28" s="78"/>
      <c r="D28" s="44">
        <f>SUM(D7:D27)</f>
        <v>190600</v>
      </c>
      <c r="E28" s="45">
        <f>SUM(E7:E27)</f>
        <v>470</v>
      </c>
      <c r="F28" s="45">
        <f t="shared" ref="F28:V28" si="7">SUM(F7:F27)</f>
        <v>1060</v>
      </c>
      <c r="G28" s="45">
        <f t="shared" si="7"/>
        <v>950</v>
      </c>
      <c r="H28" s="45">
        <f t="shared" si="7"/>
        <v>2550</v>
      </c>
      <c r="I28" s="45">
        <f t="shared" si="7"/>
        <v>53</v>
      </c>
      <c r="J28" s="45">
        <f t="shared" si="7"/>
        <v>5</v>
      </c>
      <c r="K28" s="45">
        <f t="shared" si="7"/>
        <v>17</v>
      </c>
      <c r="L28" s="45">
        <f t="shared" si="7"/>
        <v>0</v>
      </c>
      <c r="M28" s="57">
        <f t="shared" si="7"/>
        <v>242100</v>
      </c>
      <c r="N28" s="57">
        <f t="shared" si="7"/>
        <v>256272</v>
      </c>
      <c r="O28" s="58">
        <f t="shared" si="7"/>
        <v>6657.7500000000009</v>
      </c>
      <c r="P28" s="57">
        <f t="shared" si="7"/>
        <v>33500</v>
      </c>
      <c r="Q28" s="57">
        <f t="shared" si="7"/>
        <v>1778</v>
      </c>
      <c r="R28" s="57">
        <f t="shared" si="7"/>
        <v>247836.25000000003</v>
      </c>
      <c r="S28" s="57">
        <f t="shared" si="7"/>
        <v>2299.9500000000003</v>
      </c>
      <c r="T28" s="59">
        <f t="shared" si="7"/>
        <v>521.94999999999993</v>
      </c>
      <c r="U28" s="59">
        <f t="shared" si="7"/>
        <v>387</v>
      </c>
      <c r="V28" s="60">
        <f t="shared" si="7"/>
        <v>247449.25000000003</v>
      </c>
    </row>
    <row r="29" spans="1:22" ht="15.75" thickBot="1" x14ac:dyDescent="0.3">
      <c r="A29" s="79" t="s">
        <v>39</v>
      </c>
      <c r="B29" s="80"/>
      <c r="C29" s="81"/>
      <c r="D29" s="48">
        <f>D4+D5-D28</f>
        <v>575393</v>
      </c>
      <c r="E29" s="48">
        <f t="shared" ref="E29:L29" si="8">E4+E5-E28</f>
        <v>12030</v>
      </c>
      <c r="F29" s="48">
        <f t="shared" si="8"/>
        <v>21390</v>
      </c>
      <c r="G29" s="48">
        <f t="shared" si="8"/>
        <v>600</v>
      </c>
      <c r="H29" s="48">
        <f t="shared" si="8"/>
        <v>40745</v>
      </c>
      <c r="I29" s="48">
        <f t="shared" si="8"/>
        <v>1344</v>
      </c>
      <c r="J29" s="48">
        <f t="shared" si="8"/>
        <v>535</v>
      </c>
      <c r="K29" s="48">
        <f t="shared" si="8"/>
        <v>608</v>
      </c>
      <c r="L29" s="48">
        <f t="shared" si="8"/>
        <v>50</v>
      </c>
      <c r="M29" s="95"/>
      <c r="N29" s="95"/>
      <c r="O29" s="95"/>
      <c r="P29" s="95"/>
      <c r="Q29" s="95"/>
      <c r="R29" s="95"/>
      <c r="S29" s="95"/>
      <c r="T29" s="95"/>
      <c r="U29" s="95"/>
      <c r="V29" s="95"/>
    </row>
    <row r="30" spans="1:22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13" priority="63" operator="equal">
      <formula>212030016606640</formula>
    </cfRule>
  </conditionalFormatting>
  <conditionalFormatting sqref="D29 E4:E6 E28:K29">
    <cfRule type="cellIs" dxfId="912" priority="61" operator="equal">
      <formula>$E$4</formula>
    </cfRule>
    <cfRule type="cellIs" dxfId="911" priority="62" operator="equal">
      <formula>2120</formula>
    </cfRule>
  </conditionalFormatting>
  <conditionalFormatting sqref="D29:E29 F4:F6 F28:F29">
    <cfRule type="cellIs" dxfId="910" priority="59" operator="equal">
      <formula>$F$4</formula>
    </cfRule>
    <cfRule type="cellIs" dxfId="909" priority="60" operator="equal">
      <formula>300</formula>
    </cfRule>
  </conditionalFormatting>
  <conditionalFormatting sqref="G4:G6 G28:G29">
    <cfRule type="cellIs" dxfId="908" priority="57" operator="equal">
      <formula>$G$4</formula>
    </cfRule>
    <cfRule type="cellIs" dxfId="907" priority="58" operator="equal">
      <formula>1660</formula>
    </cfRule>
  </conditionalFormatting>
  <conditionalFormatting sqref="H4:H6 H28:H29">
    <cfRule type="cellIs" dxfId="906" priority="55" operator="equal">
      <formula>$H$4</formula>
    </cfRule>
    <cfRule type="cellIs" dxfId="905" priority="56" operator="equal">
      <formula>6640</formula>
    </cfRule>
  </conditionalFormatting>
  <conditionalFormatting sqref="T6:T28 U28:V28">
    <cfRule type="cellIs" dxfId="904" priority="54" operator="lessThan">
      <formula>0</formula>
    </cfRule>
  </conditionalFormatting>
  <conditionalFormatting sqref="T7:T27">
    <cfRule type="cellIs" dxfId="903" priority="51" operator="lessThan">
      <formula>0</formula>
    </cfRule>
    <cfRule type="cellIs" dxfId="902" priority="52" operator="lessThan">
      <formula>0</formula>
    </cfRule>
    <cfRule type="cellIs" dxfId="901" priority="53" operator="lessThan">
      <formula>0</formula>
    </cfRule>
  </conditionalFormatting>
  <conditionalFormatting sqref="E4:E6 E28:K28">
    <cfRule type="cellIs" dxfId="900" priority="50" operator="equal">
      <formula>$E$4</formula>
    </cfRule>
  </conditionalFormatting>
  <conditionalFormatting sqref="D28:D29 D6 D4:M4">
    <cfRule type="cellIs" dxfId="899" priority="49" operator="equal">
      <formula>$D$4</formula>
    </cfRule>
  </conditionalFormatting>
  <conditionalFormatting sqref="I4:I6 I28:I29">
    <cfRule type="cellIs" dxfId="898" priority="48" operator="equal">
      <formula>$I$4</formula>
    </cfRule>
  </conditionalFormatting>
  <conditionalFormatting sqref="J4:J6 J28:J29">
    <cfRule type="cellIs" dxfId="897" priority="47" operator="equal">
      <formula>$J$4</formula>
    </cfRule>
  </conditionalFormatting>
  <conditionalFormatting sqref="K4:K6 K28:K29">
    <cfRule type="cellIs" dxfId="896" priority="46" operator="equal">
      <formula>$K$4</formula>
    </cfRule>
  </conditionalFormatting>
  <conditionalFormatting sqref="M4:M6">
    <cfRule type="cellIs" dxfId="895" priority="45" operator="equal">
      <formula>$L$4</formula>
    </cfRule>
  </conditionalFormatting>
  <conditionalFormatting sqref="T7:T28 U28:V28">
    <cfRule type="cellIs" dxfId="894" priority="42" operator="lessThan">
      <formula>0</formula>
    </cfRule>
    <cfRule type="cellIs" dxfId="893" priority="43" operator="lessThan">
      <formula>0</formula>
    </cfRule>
    <cfRule type="cellIs" dxfId="892" priority="44" operator="lessThan">
      <formula>0</formula>
    </cfRule>
  </conditionalFormatting>
  <conditionalFormatting sqref="D5:K5">
    <cfRule type="cellIs" dxfId="891" priority="41" operator="greaterThan">
      <formula>0</formula>
    </cfRule>
  </conditionalFormatting>
  <conditionalFormatting sqref="T6:T28 U28:V28">
    <cfRule type="cellIs" dxfId="890" priority="40" operator="lessThan">
      <formula>0</formula>
    </cfRule>
  </conditionalFormatting>
  <conditionalFormatting sqref="T7:T27">
    <cfRule type="cellIs" dxfId="889" priority="37" operator="lessThan">
      <formula>0</formula>
    </cfRule>
    <cfRule type="cellIs" dxfId="888" priority="38" operator="lessThan">
      <formula>0</formula>
    </cfRule>
    <cfRule type="cellIs" dxfId="887" priority="39" operator="lessThan">
      <formula>0</formula>
    </cfRule>
  </conditionalFormatting>
  <conditionalFormatting sqref="T7:T28 U28:V28">
    <cfRule type="cellIs" dxfId="886" priority="34" operator="lessThan">
      <formula>0</formula>
    </cfRule>
    <cfRule type="cellIs" dxfId="885" priority="35" operator="lessThan">
      <formula>0</formula>
    </cfRule>
    <cfRule type="cellIs" dxfId="884" priority="36" operator="lessThan">
      <formula>0</formula>
    </cfRule>
  </conditionalFormatting>
  <conditionalFormatting sqref="D5:K5">
    <cfRule type="cellIs" dxfId="883" priority="33" operator="greaterThan">
      <formula>0</formula>
    </cfRule>
  </conditionalFormatting>
  <conditionalFormatting sqref="L4 L6 L28:L29">
    <cfRule type="cellIs" dxfId="882" priority="32" operator="equal">
      <formula>$L$4</formula>
    </cfRule>
  </conditionalFormatting>
  <conditionalFormatting sqref="D7:S7">
    <cfRule type="cellIs" dxfId="881" priority="31" operator="greaterThan">
      <formula>0</formula>
    </cfRule>
  </conditionalFormatting>
  <conditionalFormatting sqref="D9:S9">
    <cfRule type="cellIs" dxfId="880" priority="30" operator="greaterThan">
      <formula>0</formula>
    </cfRule>
  </conditionalFormatting>
  <conditionalFormatting sqref="D11:S11">
    <cfRule type="cellIs" dxfId="879" priority="29" operator="greaterThan">
      <formula>0</formula>
    </cfRule>
  </conditionalFormatting>
  <conditionalFormatting sqref="D13:S13">
    <cfRule type="cellIs" dxfId="878" priority="28" operator="greaterThan">
      <formula>0</formula>
    </cfRule>
  </conditionalFormatting>
  <conditionalFormatting sqref="D15:S15">
    <cfRule type="cellIs" dxfId="877" priority="27" operator="greaterThan">
      <formula>0</formula>
    </cfRule>
  </conditionalFormatting>
  <conditionalFormatting sqref="D17:S17">
    <cfRule type="cellIs" dxfId="876" priority="26" operator="greaterThan">
      <formula>0</formula>
    </cfRule>
  </conditionalFormatting>
  <conditionalFormatting sqref="D19:S19">
    <cfRule type="cellIs" dxfId="875" priority="25" operator="greaterThan">
      <formula>0</formula>
    </cfRule>
  </conditionalFormatting>
  <conditionalFormatting sqref="D21:S21">
    <cfRule type="cellIs" dxfId="874" priority="24" operator="greaterThan">
      <formula>0</formula>
    </cfRule>
  </conditionalFormatting>
  <conditionalFormatting sqref="D23:S23">
    <cfRule type="cellIs" dxfId="873" priority="23" operator="greaterThan">
      <formula>0</formula>
    </cfRule>
  </conditionalFormatting>
  <conditionalFormatting sqref="D25:S25">
    <cfRule type="cellIs" dxfId="872" priority="22" operator="greaterThan">
      <formula>0</formula>
    </cfRule>
  </conditionalFormatting>
  <conditionalFormatting sqref="D27:S27">
    <cfRule type="cellIs" dxfId="871" priority="21" operator="greaterThan">
      <formula>0</formula>
    </cfRule>
  </conditionalFormatting>
  <conditionalFormatting sqref="U6">
    <cfRule type="cellIs" dxfId="870" priority="20" operator="lessThan">
      <formula>0</formula>
    </cfRule>
  </conditionalFormatting>
  <conditionalFormatting sqref="U6">
    <cfRule type="cellIs" dxfId="869" priority="19" operator="lessThan">
      <formula>0</formula>
    </cfRule>
  </conditionalFormatting>
  <conditionalFormatting sqref="V6">
    <cfRule type="cellIs" dxfId="868" priority="18" operator="lessThan">
      <formula>0</formula>
    </cfRule>
  </conditionalFormatting>
  <conditionalFormatting sqref="V6">
    <cfRule type="cellIs" dxfId="867" priority="17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3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9.5703125" customWidth="1"/>
    <col min="10" max="10" width="8.1406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9.5703125" bestFit="1" customWidth="1"/>
    <col min="16" max="16" width="7.7109375" bestFit="1" customWidth="1"/>
    <col min="17" max="17" width="6.42578125" bestFit="1" customWidth="1"/>
    <col min="18" max="18" width="10.85546875" bestFit="1" customWidth="1"/>
  </cols>
  <sheetData>
    <row r="1" spans="1:22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2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2" ht="18.75" x14ac:dyDescent="0.25">
      <c r="A3" s="86" t="s">
        <v>64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2" x14ac:dyDescent="0.25">
      <c r="A4" s="90" t="s">
        <v>1</v>
      </c>
      <c r="B4" s="90"/>
      <c r="C4" s="1"/>
      <c r="D4" s="2">
        <f>'12'!D29</f>
        <v>575393</v>
      </c>
      <c r="E4" s="2">
        <f>'12'!E29</f>
        <v>12030</v>
      </c>
      <c r="F4" s="2">
        <f>'12'!F29</f>
        <v>21390</v>
      </c>
      <c r="G4" s="2">
        <f>'12'!G29</f>
        <v>600</v>
      </c>
      <c r="H4" s="2">
        <f>'12'!H29</f>
        <v>40745</v>
      </c>
      <c r="I4" s="2">
        <f>'12'!I29</f>
        <v>1344</v>
      </c>
      <c r="J4" s="2">
        <f>'12'!J29</f>
        <v>535</v>
      </c>
      <c r="K4" s="2">
        <f>'12'!K29</f>
        <v>608</v>
      </c>
      <c r="L4" s="2">
        <f>'12'!L29</f>
        <v>50</v>
      </c>
      <c r="M4" s="3"/>
      <c r="N4" s="92"/>
      <c r="O4" s="93"/>
      <c r="P4" s="93"/>
      <c r="Q4" s="93"/>
      <c r="R4" s="93"/>
      <c r="S4" s="93"/>
      <c r="T4" s="93"/>
      <c r="U4" s="93"/>
      <c r="V4" s="94"/>
    </row>
    <row r="5" spans="1:22" x14ac:dyDescent="0.25">
      <c r="A5" s="90" t="s">
        <v>2</v>
      </c>
      <c r="B5" s="90"/>
      <c r="C5" s="1"/>
      <c r="D5" s="1">
        <v>207793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92"/>
      <c r="O5" s="93"/>
      <c r="P5" s="93"/>
      <c r="Q5" s="93"/>
      <c r="R5" s="93"/>
      <c r="S5" s="93"/>
      <c r="T5" s="93"/>
      <c r="U5" s="93"/>
      <c r="V5" s="94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60</v>
      </c>
      <c r="V6" s="18" t="s">
        <v>20</v>
      </c>
    </row>
    <row r="7" spans="1:22" ht="15.75" x14ac:dyDescent="0.25">
      <c r="A7" s="19">
        <v>8053</v>
      </c>
      <c r="B7" s="20">
        <v>1908446134</v>
      </c>
      <c r="C7" s="20" t="s">
        <v>23</v>
      </c>
      <c r="D7" s="21">
        <v>8458</v>
      </c>
      <c r="E7" s="22">
        <v>10</v>
      </c>
      <c r="F7" s="22">
        <v>10</v>
      </c>
      <c r="G7" s="22"/>
      <c r="H7" s="22">
        <v>50</v>
      </c>
      <c r="I7" s="23">
        <v>1</v>
      </c>
      <c r="J7" s="23"/>
      <c r="K7" s="23">
        <v>3</v>
      </c>
      <c r="L7" s="23"/>
      <c r="M7" s="20">
        <f>D7+E7*20+F7*10+G7*9+H7*9</f>
        <v>9208</v>
      </c>
      <c r="N7" s="24">
        <f>D7+E7*20+F7*10+G7*9+H7*9+I7*191+J7*191+K7*182+L7*100</f>
        <v>9945</v>
      </c>
      <c r="O7" s="25">
        <f>M7*2.75%</f>
        <v>253.22</v>
      </c>
      <c r="P7" s="26">
        <v>6150</v>
      </c>
      <c r="Q7" s="26">
        <v>88</v>
      </c>
      <c r="R7" s="24">
        <f>M7-(M7*2.75%)+I7*191+J7*191+K7*182+L7*100-Q7</f>
        <v>9603.7800000000007</v>
      </c>
      <c r="S7" s="25">
        <f>M7*0.95%</f>
        <v>87.475999999999999</v>
      </c>
      <c r="T7" s="55">
        <f>S7-Q7</f>
        <v>-0.52400000000000091</v>
      </c>
      <c r="U7" s="61"/>
      <c r="V7" s="64">
        <f>R7-U7</f>
        <v>9603.7800000000007</v>
      </c>
    </row>
    <row r="8" spans="1:22" ht="15.75" x14ac:dyDescent="0.25">
      <c r="A8" s="28">
        <v>6303</v>
      </c>
      <c r="B8" s="20">
        <v>1908446135</v>
      </c>
      <c r="C8" s="23" t="s">
        <v>32</v>
      </c>
      <c r="D8" s="29">
        <v>6583</v>
      </c>
      <c r="E8" s="30">
        <v>200</v>
      </c>
      <c r="F8" s="30"/>
      <c r="G8" s="30"/>
      <c r="H8" s="30">
        <v>100</v>
      </c>
      <c r="I8" s="20">
        <v>5</v>
      </c>
      <c r="J8" s="20"/>
      <c r="K8" s="20"/>
      <c r="L8" s="20"/>
      <c r="M8" s="20">
        <f t="shared" ref="M8:M27" si="0">D8+E8*20+F8*10+G8*9+H8*9</f>
        <v>11483</v>
      </c>
      <c r="N8" s="24">
        <f t="shared" ref="N8:N27" si="1">D8+E8*20+F8*10+G8*9+H8*9+I8*191+J8*191+K8*182+L8*100</f>
        <v>12438</v>
      </c>
      <c r="O8" s="25">
        <f t="shared" ref="O8:O27" si="2">M8*2.75%</f>
        <v>315.78250000000003</v>
      </c>
      <c r="P8" s="26"/>
      <c r="Q8" s="26"/>
      <c r="R8" s="24">
        <f t="shared" ref="R8:R27" si="3">M8-(M8*2.75%)+I8*191+J8*191+K8*182+L8*100-Q8</f>
        <v>12122.217500000001</v>
      </c>
      <c r="S8" s="25">
        <f t="shared" ref="S8:S27" si="4">M8*0.95%</f>
        <v>109.0885</v>
      </c>
      <c r="T8" s="55">
        <f t="shared" ref="T8:T27" si="5">S8-Q8</f>
        <v>109.0885</v>
      </c>
      <c r="U8" s="61"/>
      <c r="V8" s="64">
        <f t="shared" ref="V8:V27" si="6">R8-U8</f>
        <v>12122.217500000001</v>
      </c>
    </row>
    <row r="9" spans="1:22" ht="15.75" x14ac:dyDescent="0.25">
      <c r="A9" s="28">
        <v>13082</v>
      </c>
      <c r="B9" s="20">
        <v>1908446136</v>
      </c>
      <c r="C9" s="20" t="s">
        <v>24</v>
      </c>
      <c r="D9" s="29">
        <v>14110</v>
      </c>
      <c r="E9" s="30">
        <v>100</v>
      </c>
      <c r="F9" s="30">
        <v>120</v>
      </c>
      <c r="G9" s="30">
        <v>80</v>
      </c>
      <c r="H9" s="30">
        <v>500</v>
      </c>
      <c r="I9" s="20"/>
      <c r="J9" s="20"/>
      <c r="K9" s="20"/>
      <c r="L9" s="20"/>
      <c r="M9" s="20">
        <f t="shared" si="0"/>
        <v>22530</v>
      </c>
      <c r="N9" s="24">
        <f t="shared" si="1"/>
        <v>22530</v>
      </c>
      <c r="O9" s="25">
        <f t="shared" si="2"/>
        <v>619.57500000000005</v>
      </c>
      <c r="P9" s="26">
        <v>2000</v>
      </c>
      <c r="Q9" s="26">
        <v>126</v>
      </c>
      <c r="R9" s="24">
        <f t="shared" si="3"/>
        <v>21784.424999999999</v>
      </c>
      <c r="S9" s="25">
        <f t="shared" si="4"/>
        <v>214.035</v>
      </c>
      <c r="T9" s="55">
        <f t="shared" si="5"/>
        <v>88.034999999999997</v>
      </c>
      <c r="U9" s="61">
        <v>75</v>
      </c>
      <c r="V9" s="64">
        <f t="shared" si="6"/>
        <v>21709.424999999999</v>
      </c>
    </row>
    <row r="10" spans="1:22" ht="15.75" x14ac:dyDescent="0.25">
      <c r="A10" s="28">
        <v>5106</v>
      </c>
      <c r="B10" s="20">
        <v>1908446137</v>
      </c>
      <c r="C10" s="20" t="s">
        <v>25</v>
      </c>
      <c r="D10" s="29">
        <v>5106</v>
      </c>
      <c r="E10" s="30">
        <v>30</v>
      </c>
      <c r="F10" s="30"/>
      <c r="G10" s="30"/>
      <c r="H10" s="30">
        <v>80</v>
      </c>
      <c r="I10" s="20">
        <v>5</v>
      </c>
      <c r="J10" s="20"/>
      <c r="K10" s="20">
        <v>1</v>
      </c>
      <c r="L10" s="20"/>
      <c r="M10" s="20">
        <f t="shared" si="0"/>
        <v>6426</v>
      </c>
      <c r="N10" s="24">
        <f t="shared" si="1"/>
        <v>7563</v>
      </c>
      <c r="O10" s="25">
        <f t="shared" si="2"/>
        <v>176.715</v>
      </c>
      <c r="P10" s="26"/>
      <c r="Q10" s="26">
        <v>29</v>
      </c>
      <c r="R10" s="24">
        <f t="shared" si="3"/>
        <v>7357.2849999999999</v>
      </c>
      <c r="S10" s="25">
        <f t="shared" si="4"/>
        <v>61.046999999999997</v>
      </c>
      <c r="T10" s="55">
        <f t="shared" si="5"/>
        <v>32.046999999999997</v>
      </c>
      <c r="U10" s="61"/>
      <c r="V10" s="64">
        <f t="shared" si="6"/>
        <v>7357.2849999999999</v>
      </c>
    </row>
    <row r="11" spans="1:22" ht="15.75" x14ac:dyDescent="0.25">
      <c r="A11" s="28">
        <v>6065</v>
      </c>
      <c r="B11" s="20">
        <v>1908446138</v>
      </c>
      <c r="C11" s="31" t="s">
        <v>26</v>
      </c>
      <c r="D11" s="29">
        <v>6065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6065</v>
      </c>
      <c r="N11" s="24">
        <f t="shared" si="1"/>
        <v>6065</v>
      </c>
      <c r="O11" s="25">
        <f t="shared" si="2"/>
        <v>166.78749999999999</v>
      </c>
      <c r="P11" s="26"/>
      <c r="Q11" s="26">
        <v>52</v>
      </c>
      <c r="R11" s="24">
        <f t="shared" si="3"/>
        <v>5846.2124999999996</v>
      </c>
      <c r="S11" s="25">
        <f t="shared" si="4"/>
        <v>57.6175</v>
      </c>
      <c r="T11" s="55">
        <f t="shared" si="5"/>
        <v>5.6174999999999997</v>
      </c>
      <c r="U11" s="61"/>
      <c r="V11" s="64">
        <f t="shared" si="6"/>
        <v>5846.2124999999996</v>
      </c>
    </row>
    <row r="12" spans="1:22" ht="15.75" x14ac:dyDescent="0.25">
      <c r="A12" s="28">
        <v>5961</v>
      </c>
      <c r="B12" s="20">
        <v>1908446139</v>
      </c>
      <c r="C12" s="20" t="s">
        <v>27</v>
      </c>
      <c r="D12" s="29">
        <v>6362</v>
      </c>
      <c r="E12" s="30">
        <v>40</v>
      </c>
      <c r="F12" s="30">
        <v>50</v>
      </c>
      <c r="G12" s="30"/>
      <c r="H12" s="30">
        <v>50</v>
      </c>
      <c r="I12" s="20"/>
      <c r="J12" s="20"/>
      <c r="K12" s="20"/>
      <c r="L12" s="20"/>
      <c r="M12" s="20">
        <f t="shared" si="0"/>
        <v>8112</v>
      </c>
      <c r="N12" s="24">
        <f t="shared" si="1"/>
        <v>8112</v>
      </c>
      <c r="O12" s="25">
        <f t="shared" si="2"/>
        <v>223.08</v>
      </c>
      <c r="P12" s="26"/>
      <c r="Q12" s="26">
        <v>29</v>
      </c>
      <c r="R12" s="24">
        <f t="shared" si="3"/>
        <v>7859.92</v>
      </c>
      <c r="S12" s="25">
        <f t="shared" si="4"/>
        <v>77.063999999999993</v>
      </c>
      <c r="T12" s="55">
        <f t="shared" si="5"/>
        <v>48.063999999999993</v>
      </c>
      <c r="U12" s="61"/>
      <c r="V12" s="64">
        <f t="shared" si="6"/>
        <v>7859.92</v>
      </c>
    </row>
    <row r="13" spans="1:22" ht="15.75" x14ac:dyDescent="0.25">
      <c r="A13" s="28">
        <v>4630</v>
      </c>
      <c r="B13" s="20">
        <v>1908446140</v>
      </c>
      <c r="C13" s="20" t="s">
        <v>42</v>
      </c>
      <c r="D13" s="29">
        <v>6250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6250</v>
      </c>
      <c r="N13" s="24">
        <f t="shared" si="1"/>
        <v>6250</v>
      </c>
      <c r="O13" s="25">
        <f t="shared" si="2"/>
        <v>171.875</v>
      </c>
      <c r="P13" s="26"/>
      <c r="Q13" s="26">
        <v>2</v>
      </c>
      <c r="R13" s="24">
        <f t="shared" si="3"/>
        <v>6076.125</v>
      </c>
      <c r="S13" s="25">
        <f t="shared" si="4"/>
        <v>59.375</v>
      </c>
      <c r="T13" s="55">
        <f t="shared" si="5"/>
        <v>57.375</v>
      </c>
      <c r="U13" s="61"/>
      <c r="V13" s="64">
        <f t="shared" si="6"/>
        <v>6076.125</v>
      </c>
    </row>
    <row r="14" spans="1:22" ht="15.75" x14ac:dyDescent="0.25">
      <c r="A14" s="28">
        <v>20795</v>
      </c>
      <c r="B14" s="20">
        <v>1908446141</v>
      </c>
      <c r="C14" s="20" t="s">
        <v>28</v>
      </c>
      <c r="D14" s="29">
        <v>22625</v>
      </c>
      <c r="E14" s="30"/>
      <c r="F14" s="30"/>
      <c r="G14" s="30">
        <v>120</v>
      </c>
      <c r="H14" s="30">
        <v>120</v>
      </c>
      <c r="I14" s="20"/>
      <c r="J14" s="20"/>
      <c r="K14" s="20"/>
      <c r="L14" s="20"/>
      <c r="M14" s="20">
        <f t="shared" si="0"/>
        <v>24785</v>
      </c>
      <c r="N14" s="24">
        <f t="shared" si="1"/>
        <v>24785</v>
      </c>
      <c r="O14" s="25">
        <f t="shared" si="2"/>
        <v>681.58749999999998</v>
      </c>
      <c r="P14" s="26">
        <v>2000</v>
      </c>
      <c r="Q14" s="26"/>
      <c r="R14" s="24">
        <f t="shared" si="3"/>
        <v>24103.412499999999</v>
      </c>
      <c r="S14" s="25">
        <f t="shared" si="4"/>
        <v>235.45749999999998</v>
      </c>
      <c r="T14" s="55">
        <f t="shared" si="5"/>
        <v>235.45749999999998</v>
      </c>
      <c r="U14" s="61">
        <v>124</v>
      </c>
      <c r="V14" s="64">
        <f t="shared" si="6"/>
        <v>23979.412499999999</v>
      </c>
    </row>
    <row r="15" spans="1:22" ht="15.75" x14ac:dyDescent="0.25">
      <c r="A15" s="28">
        <v>16649</v>
      </c>
      <c r="B15" s="20">
        <v>1908446142</v>
      </c>
      <c r="C15" s="33" t="s">
        <v>29</v>
      </c>
      <c r="D15" s="29">
        <v>17677</v>
      </c>
      <c r="E15" s="30">
        <v>10</v>
      </c>
      <c r="F15" s="30"/>
      <c r="G15" s="30"/>
      <c r="H15" s="30"/>
      <c r="I15" s="20">
        <v>4</v>
      </c>
      <c r="J15" s="20"/>
      <c r="K15" s="20">
        <v>6</v>
      </c>
      <c r="L15" s="20"/>
      <c r="M15" s="20">
        <f t="shared" si="0"/>
        <v>17877</v>
      </c>
      <c r="N15" s="24">
        <f t="shared" si="1"/>
        <v>19733</v>
      </c>
      <c r="O15" s="25">
        <f t="shared" si="2"/>
        <v>491.61750000000001</v>
      </c>
      <c r="P15" s="26"/>
      <c r="Q15" s="26">
        <v>132</v>
      </c>
      <c r="R15" s="24">
        <f t="shared" si="3"/>
        <v>19109.3825</v>
      </c>
      <c r="S15" s="25">
        <f t="shared" si="4"/>
        <v>169.83150000000001</v>
      </c>
      <c r="T15" s="55">
        <f t="shared" si="5"/>
        <v>37.831500000000005</v>
      </c>
      <c r="U15" s="61"/>
      <c r="V15" s="64">
        <f t="shared" si="6"/>
        <v>19109.3825</v>
      </c>
    </row>
    <row r="16" spans="1:22" ht="15.75" x14ac:dyDescent="0.25">
      <c r="A16" s="28">
        <v>10610</v>
      </c>
      <c r="B16" s="20">
        <v>1908446143</v>
      </c>
      <c r="C16" s="20" t="s">
        <v>30</v>
      </c>
      <c r="D16" s="29">
        <v>10610</v>
      </c>
      <c r="E16" s="30"/>
      <c r="F16" s="30"/>
      <c r="G16" s="30"/>
      <c r="H16" s="30">
        <v>60</v>
      </c>
      <c r="I16" s="20"/>
      <c r="J16" s="20"/>
      <c r="K16" s="20"/>
      <c r="L16" s="20"/>
      <c r="M16" s="20">
        <f t="shared" si="0"/>
        <v>11150</v>
      </c>
      <c r="N16" s="24">
        <f t="shared" si="1"/>
        <v>11150</v>
      </c>
      <c r="O16" s="25">
        <f t="shared" si="2"/>
        <v>306.625</v>
      </c>
      <c r="P16" s="26">
        <v>-1500</v>
      </c>
      <c r="Q16" s="26">
        <v>114</v>
      </c>
      <c r="R16" s="24">
        <f t="shared" si="3"/>
        <v>10729.375</v>
      </c>
      <c r="S16" s="25">
        <f t="shared" si="4"/>
        <v>105.925</v>
      </c>
      <c r="T16" s="55">
        <f t="shared" si="5"/>
        <v>-8.0750000000000028</v>
      </c>
      <c r="U16" s="61"/>
      <c r="V16" s="64">
        <f t="shared" si="6"/>
        <v>10729.375</v>
      </c>
    </row>
    <row r="17" spans="1:22" ht="15.75" x14ac:dyDescent="0.25">
      <c r="A17" s="28">
        <v>7038</v>
      </c>
      <c r="B17" s="20">
        <v>1908446144</v>
      </c>
      <c r="C17" s="33" t="s">
        <v>31</v>
      </c>
      <c r="D17" s="29">
        <v>8901</v>
      </c>
      <c r="E17" s="30"/>
      <c r="F17" s="30">
        <v>50</v>
      </c>
      <c r="G17" s="30">
        <v>50</v>
      </c>
      <c r="H17" s="30">
        <v>100</v>
      </c>
      <c r="I17" s="20">
        <v>5</v>
      </c>
      <c r="J17" s="20"/>
      <c r="K17" s="20">
        <v>5</v>
      </c>
      <c r="L17" s="20"/>
      <c r="M17" s="20">
        <f t="shared" si="0"/>
        <v>10751</v>
      </c>
      <c r="N17" s="24">
        <f t="shared" si="1"/>
        <v>12616</v>
      </c>
      <c r="O17" s="25">
        <f t="shared" si="2"/>
        <v>295.65249999999997</v>
      </c>
      <c r="P17" s="26"/>
      <c r="Q17" s="26">
        <v>70</v>
      </c>
      <c r="R17" s="24">
        <f t="shared" si="3"/>
        <v>12250.3475</v>
      </c>
      <c r="S17" s="25">
        <f t="shared" si="4"/>
        <v>102.1345</v>
      </c>
      <c r="T17" s="55">
        <f t="shared" si="5"/>
        <v>32.134500000000003</v>
      </c>
      <c r="U17" s="61"/>
      <c r="V17" s="64">
        <f t="shared" si="6"/>
        <v>12250.3475</v>
      </c>
    </row>
    <row r="18" spans="1:22" ht="15.75" x14ac:dyDescent="0.25">
      <c r="A18" s="28">
        <v>7860</v>
      </c>
      <c r="B18" s="20">
        <v>1908446145</v>
      </c>
      <c r="C18" s="31" t="s">
        <v>43</v>
      </c>
      <c r="D18" s="29">
        <v>8648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8648</v>
      </c>
      <c r="N18" s="24">
        <f t="shared" si="1"/>
        <v>8648</v>
      </c>
      <c r="O18" s="25">
        <f t="shared" si="2"/>
        <v>237.82</v>
      </c>
      <c r="P18" s="26"/>
      <c r="Q18" s="26">
        <v>153</v>
      </c>
      <c r="R18" s="24">
        <f t="shared" si="3"/>
        <v>8257.18</v>
      </c>
      <c r="S18" s="25">
        <f t="shared" si="4"/>
        <v>82.155999999999992</v>
      </c>
      <c r="T18" s="55">
        <f t="shared" si="5"/>
        <v>-70.844000000000008</v>
      </c>
      <c r="U18" s="61"/>
      <c r="V18" s="64">
        <f t="shared" si="6"/>
        <v>8257.18</v>
      </c>
    </row>
    <row r="19" spans="1:22" ht="15.75" x14ac:dyDescent="0.25">
      <c r="A19" s="28">
        <v>14806</v>
      </c>
      <c r="B19" s="20">
        <v>1908446146</v>
      </c>
      <c r="C19" s="20" t="s">
        <v>44</v>
      </c>
      <c r="D19" s="29">
        <v>14806</v>
      </c>
      <c r="E19" s="30"/>
      <c r="F19" s="30"/>
      <c r="G19" s="30"/>
      <c r="H19" s="30">
        <v>10</v>
      </c>
      <c r="I19" s="20">
        <v>6</v>
      </c>
      <c r="J19" s="20"/>
      <c r="K19" s="20"/>
      <c r="L19" s="20"/>
      <c r="M19" s="20">
        <f t="shared" si="0"/>
        <v>14896</v>
      </c>
      <c r="N19" s="24">
        <f t="shared" si="1"/>
        <v>16042</v>
      </c>
      <c r="O19" s="25">
        <f t="shared" si="2"/>
        <v>409.64</v>
      </c>
      <c r="P19" s="26">
        <v>19130</v>
      </c>
      <c r="Q19" s="26">
        <v>100</v>
      </c>
      <c r="R19" s="24">
        <f t="shared" si="3"/>
        <v>15532.36</v>
      </c>
      <c r="S19" s="25">
        <f t="shared" si="4"/>
        <v>141.512</v>
      </c>
      <c r="T19" s="55">
        <f t="shared" si="5"/>
        <v>41.512</v>
      </c>
      <c r="U19" s="61"/>
      <c r="V19" s="64">
        <f t="shared" si="6"/>
        <v>15532.36</v>
      </c>
    </row>
    <row r="20" spans="1:22" ht="15.75" x14ac:dyDescent="0.25">
      <c r="A20" s="28">
        <v>6391</v>
      </c>
      <c r="B20" s="20">
        <v>1908446147</v>
      </c>
      <c r="C20" s="20" t="s">
        <v>45</v>
      </c>
      <c r="D20" s="29">
        <v>6391</v>
      </c>
      <c r="E20" s="30"/>
      <c r="F20" s="30">
        <v>50</v>
      </c>
      <c r="G20" s="30"/>
      <c r="H20" s="30">
        <v>50</v>
      </c>
      <c r="I20" s="20">
        <v>25</v>
      </c>
      <c r="J20" s="20"/>
      <c r="K20" s="20"/>
      <c r="L20" s="20"/>
      <c r="M20" s="20">
        <f t="shared" si="0"/>
        <v>7341</v>
      </c>
      <c r="N20" s="24">
        <f t="shared" si="1"/>
        <v>12116</v>
      </c>
      <c r="O20" s="25">
        <f t="shared" si="2"/>
        <v>201.8775</v>
      </c>
      <c r="P20" s="26"/>
      <c r="Q20" s="26">
        <v>120</v>
      </c>
      <c r="R20" s="24">
        <f t="shared" si="3"/>
        <v>11794.122500000001</v>
      </c>
      <c r="S20" s="25">
        <f t="shared" si="4"/>
        <v>69.739499999999992</v>
      </c>
      <c r="T20" s="55">
        <f t="shared" si="5"/>
        <v>-50.260500000000008</v>
      </c>
      <c r="U20" s="61"/>
      <c r="V20" s="64">
        <f t="shared" si="6"/>
        <v>11794.122500000001</v>
      </c>
    </row>
    <row r="21" spans="1:22" ht="15.75" x14ac:dyDescent="0.25">
      <c r="A21" s="28">
        <v>5864</v>
      </c>
      <c r="B21" s="20">
        <v>1908446148</v>
      </c>
      <c r="C21" s="20" t="s">
        <v>46</v>
      </c>
      <c r="D21" s="29">
        <v>7406</v>
      </c>
      <c r="E21" s="30"/>
      <c r="F21" s="30">
        <v>130</v>
      </c>
      <c r="G21" s="30"/>
      <c r="H21" s="30">
        <v>300</v>
      </c>
      <c r="I21" s="20"/>
      <c r="J21" s="20"/>
      <c r="K21" s="20"/>
      <c r="L21" s="20"/>
      <c r="M21" s="20">
        <f t="shared" si="0"/>
        <v>11406</v>
      </c>
      <c r="N21" s="24">
        <f t="shared" si="1"/>
        <v>11406</v>
      </c>
      <c r="O21" s="25">
        <f t="shared" si="2"/>
        <v>313.66500000000002</v>
      </c>
      <c r="P21" s="26"/>
      <c r="Q21" s="26">
        <v>30</v>
      </c>
      <c r="R21" s="24">
        <f t="shared" si="3"/>
        <v>11062.334999999999</v>
      </c>
      <c r="S21" s="25">
        <f t="shared" si="4"/>
        <v>108.357</v>
      </c>
      <c r="T21" s="55">
        <f t="shared" si="5"/>
        <v>78.356999999999999</v>
      </c>
      <c r="U21" s="61">
        <v>36</v>
      </c>
      <c r="V21" s="64">
        <f t="shared" si="6"/>
        <v>11026.334999999999</v>
      </c>
    </row>
    <row r="22" spans="1:22" ht="15.75" x14ac:dyDescent="0.25">
      <c r="A22" s="28">
        <v>12240</v>
      </c>
      <c r="B22" s="20">
        <v>1908446149</v>
      </c>
      <c r="C22" s="34" t="s">
        <v>33</v>
      </c>
      <c r="D22" s="29">
        <v>15000</v>
      </c>
      <c r="E22" s="30">
        <v>50</v>
      </c>
      <c r="F22" s="30"/>
      <c r="G22" s="20"/>
      <c r="H22" s="30"/>
      <c r="I22" s="20">
        <v>5</v>
      </c>
      <c r="J22" s="20"/>
      <c r="K22" s="20"/>
      <c r="L22" s="20"/>
      <c r="M22" s="20">
        <f t="shared" si="0"/>
        <v>16000</v>
      </c>
      <c r="N22" s="24">
        <f t="shared" si="1"/>
        <v>16955</v>
      </c>
      <c r="O22" s="25">
        <f t="shared" si="2"/>
        <v>440</v>
      </c>
      <c r="P22" s="26"/>
      <c r="Q22" s="26">
        <v>100</v>
      </c>
      <c r="R22" s="24">
        <f t="shared" si="3"/>
        <v>16415</v>
      </c>
      <c r="S22" s="25">
        <f t="shared" si="4"/>
        <v>152</v>
      </c>
      <c r="T22" s="55">
        <f t="shared" si="5"/>
        <v>52</v>
      </c>
      <c r="U22" s="61"/>
      <c r="V22" s="64">
        <f t="shared" si="6"/>
        <v>16415</v>
      </c>
    </row>
    <row r="23" spans="1:22" ht="15.75" x14ac:dyDescent="0.25">
      <c r="A23" s="28">
        <v>8001</v>
      </c>
      <c r="B23" s="20">
        <v>1908446150</v>
      </c>
      <c r="C23" s="20" t="s">
        <v>34</v>
      </c>
      <c r="D23" s="35">
        <v>8615</v>
      </c>
      <c r="E23" s="30"/>
      <c r="F23" s="30"/>
      <c r="G23" s="30"/>
      <c r="H23" s="30"/>
      <c r="I23" s="20"/>
      <c r="J23" s="20"/>
      <c r="K23" s="20">
        <v>15</v>
      </c>
      <c r="L23" s="20"/>
      <c r="M23" s="20">
        <f t="shared" si="0"/>
        <v>8615</v>
      </c>
      <c r="N23" s="24">
        <f t="shared" si="1"/>
        <v>11345</v>
      </c>
      <c r="O23" s="25">
        <f t="shared" si="2"/>
        <v>236.91249999999999</v>
      </c>
      <c r="P23" s="26">
        <v>27500</v>
      </c>
      <c r="Q23" s="26">
        <v>80</v>
      </c>
      <c r="R23" s="24">
        <f t="shared" si="3"/>
        <v>11028.0875</v>
      </c>
      <c r="S23" s="25">
        <f t="shared" si="4"/>
        <v>81.842500000000001</v>
      </c>
      <c r="T23" s="55">
        <f t="shared" si="5"/>
        <v>1.8425000000000011</v>
      </c>
      <c r="U23" s="61"/>
      <c r="V23" s="64">
        <f t="shared" si="6"/>
        <v>11028.0875</v>
      </c>
    </row>
    <row r="24" spans="1:22" ht="15.75" x14ac:dyDescent="0.25">
      <c r="A24" s="28">
        <v>10590</v>
      </c>
      <c r="B24" s="20">
        <v>1908446151</v>
      </c>
      <c r="C24" s="20" t="s">
        <v>35</v>
      </c>
      <c r="D24" s="29">
        <v>12789</v>
      </c>
      <c r="E24" s="30">
        <v>40</v>
      </c>
      <c r="F24" s="30">
        <v>30</v>
      </c>
      <c r="G24" s="30"/>
      <c r="H24" s="30">
        <v>100</v>
      </c>
      <c r="I24" s="20">
        <v>3</v>
      </c>
      <c r="J24" s="20"/>
      <c r="K24" s="20"/>
      <c r="L24" s="20"/>
      <c r="M24" s="20">
        <f t="shared" si="0"/>
        <v>14789</v>
      </c>
      <c r="N24" s="24">
        <f t="shared" si="1"/>
        <v>15362</v>
      </c>
      <c r="O24" s="25">
        <f t="shared" si="2"/>
        <v>406.69749999999999</v>
      </c>
      <c r="P24" s="26"/>
      <c r="Q24" s="26">
        <v>97</v>
      </c>
      <c r="R24" s="24">
        <f t="shared" si="3"/>
        <v>14858.3025</v>
      </c>
      <c r="S24" s="25">
        <f t="shared" si="4"/>
        <v>140.49549999999999</v>
      </c>
      <c r="T24" s="55">
        <f t="shared" si="5"/>
        <v>43.495499999999993</v>
      </c>
      <c r="U24" s="61"/>
      <c r="V24" s="64">
        <f t="shared" si="6"/>
        <v>14858.3025</v>
      </c>
    </row>
    <row r="25" spans="1:22" ht="15.75" x14ac:dyDescent="0.25">
      <c r="A25" s="28">
        <v>7308</v>
      </c>
      <c r="B25" s="20">
        <v>1908446152</v>
      </c>
      <c r="C25" s="20" t="s">
        <v>36</v>
      </c>
      <c r="D25" s="29">
        <v>8838</v>
      </c>
      <c r="E25" s="30"/>
      <c r="F25" s="30">
        <v>40</v>
      </c>
      <c r="G25" s="30"/>
      <c r="H25" s="30"/>
      <c r="I25" s="20"/>
      <c r="J25" s="20"/>
      <c r="K25" s="20"/>
      <c r="L25" s="20"/>
      <c r="M25" s="20">
        <f t="shared" si="0"/>
        <v>9238</v>
      </c>
      <c r="N25" s="24">
        <f t="shared" si="1"/>
        <v>9238</v>
      </c>
      <c r="O25" s="25">
        <f t="shared" si="2"/>
        <v>254.04499999999999</v>
      </c>
      <c r="P25" s="26"/>
      <c r="Q25" s="26">
        <v>89</v>
      </c>
      <c r="R25" s="24">
        <f t="shared" si="3"/>
        <v>8894.9549999999999</v>
      </c>
      <c r="S25" s="25">
        <f t="shared" si="4"/>
        <v>87.760999999999996</v>
      </c>
      <c r="T25" s="55">
        <f t="shared" si="5"/>
        <v>-1.2390000000000043</v>
      </c>
      <c r="U25" s="61"/>
      <c r="V25" s="64">
        <f t="shared" si="6"/>
        <v>8894.9549999999999</v>
      </c>
    </row>
    <row r="26" spans="1:22" ht="15.75" x14ac:dyDescent="0.25">
      <c r="A26" s="28">
        <v>10580</v>
      </c>
      <c r="B26" s="20">
        <v>1908446153</v>
      </c>
      <c r="C26" s="36" t="s">
        <v>47</v>
      </c>
      <c r="D26" s="29">
        <v>10580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10580</v>
      </c>
      <c r="N26" s="24">
        <f t="shared" si="1"/>
        <v>10580</v>
      </c>
      <c r="O26" s="25">
        <f t="shared" si="2"/>
        <v>290.95</v>
      </c>
      <c r="P26" s="26"/>
      <c r="Q26" s="26">
        <v>120</v>
      </c>
      <c r="R26" s="24">
        <f t="shared" si="3"/>
        <v>10169.049999999999</v>
      </c>
      <c r="S26" s="25">
        <f t="shared" si="4"/>
        <v>100.50999999999999</v>
      </c>
      <c r="T26" s="55">
        <f t="shared" si="5"/>
        <v>-19.490000000000009</v>
      </c>
      <c r="U26" s="61"/>
      <c r="V26" s="64">
        <f t="shared" si="6"/>
        <v>10169.049999999999</v>
      </c>
    </row>
    <row r="27" spans="1:22" ht="19.5" thickBot="1" x14ac:dyDescent="0.35">
      <c r="A27" s="28">
        <v>12339</v>
      </c>
      <c r="B27" s="20">
        <v>1908446154</v>
      </c>
      <c r="C27" s="20" t="s">
        <v>37</v>
      </c>
      <c r="D27" s="37">
        <v>12339</v>
      </c>
      <c r="E27" s="38"/>
      <c r="F27" s="39"/>
      <c r="G27" s="39"/>
      <c r="H27" s="39"/>
      <c r="I27" s="31">
        <v>10</v>
      </c>
      <c r="J27" s="31"/>
      <c r="K27" s="31">
        <v>20</v>
      </c>
      <c r="L27" s="31"/>
      <c r="M27" s="31">
        <f t="shared" si="0"/>
        <v>12339</v>
      </c>
      <c r="N27" s="40">
        <f t="shared" si="1"/>
        <v>17889</v>
      </c>
      <c r="O27" s="25">
        <f t="shared" si="2"/>
        <v>339.32249999999999</v>
      </c>
      <c r="P27" s="41">
        <v>24000</v>
      </c>
      <c r="Q27" s="41">
        <v>100</v>
      </c>
      <c r="R27" s="24">
        <f t="shared" si="3"/>
        <v>17449.677499999998</v>
      </c>
      <c r="S27" s="42">
        <f t="shared" si="4"/>
        <v>117.2205</v>
      </c>
      <c r="T27" s="56">
        <f t="shared" si="5"/>
        <v>17.220500000000001</v>
      </c>
      <c r="U27" s="61"/>
      <c r="V27" s="64">
        <f t="shared" si="6"/>
        <v>17449.677499999998</v>
      </c>
    </row>
    <row r="28" spans="1:22" ht="16.5" thickBot="1" x14ac:dyDescent="0.3">
      <c r="A28" s="76" t="s">
        <v>38</v>
      </c>
      <c r="B28" s="77"/>
      <c r="C28" s="78"/>
      <c r="D28" s="44">
        <f>SUM(D7:D27)</f>
        <v>218159</v>
      </c>
      <c r="E28" s="45">
        <f>SUM(E7:E27)</f>
        <v>480</v>
      </c>
      <c r="F28" s="45">
        <f t="shared" ref="F28:V28" si="7">SUM(F7:F27)</f>
        <v>480</v>
      </c>
      <c r="G28" s="45">
        <f t="shared" si="7"/>
        <v>250</v>
      </c>
      <c r="H28" s="45">
        <f t="shared" si="7"/>
        <v>1520</v>
      </c>
      <c r="I28" s="45">
        <f t="shared" si="7"/>
        <v>69</v>
      </c>
      <c r="J28" s="45">
        <f t="shared" si="7"/>
        <v>0</v>
      </c>
      <c r="K28" s="45">
        <f t="shared" si="7"/>
        <v>50</v>
      </c>
      <c r="L28" s="45">
        <f t="shared" si="7"/>
        <v>0</v>
      </c>
      <c r="M28" s="57">
        <f t="shared" si="7"/>
        <v>248489</v>
      </c>
      <c r="N28" s="57">
        <f t="shared" si="7"/>
        <v>270768</v>
      </c>
      <c r="O28" s="58">
        <f t="shared" si="7"/>
        <v>6833.4475000000002</v>
      </c>
      <c r="P28" s="57">
        <f t="shared" si="7"/>
        <v>79280</v>
      </c>
      <c r="Q28" s="57">
        <f t="shared" si="7"/>
        <v>1631</v>
      </c>
      <c r="R28" s="57">
        <f t="shared" si="7"/>
        <v>262303.55249999999</v>
      </c>
      <c r="S28" s="57">
        <f t="shared" si="7"/>
        <v>2360.6454999999992</v>
      </c>
      <c r="T28" s="59">
        <f t="shared" si="7"/>
        <v>729.64549999999986</v>
      </c>
      <c r="U28" s="59">
        <f t="shared" si="7"/>
        <v>235</v>
      </c>
      <c r="V28" s="59">
        <f t="shared" si="7"/>
        <v>262068.55249999996</v>
      </c>
    </row>
    <row r="29" spans="1:22" ht="15.75" thickBot="1" x14ac:dyDescent="0.3">
      <c r="A29" s="79" t="s">
        <v>39</v>
      </c>
      <c r="B29" s="80"/>
      <c r="C29" s="81"/>
      <c r="D29" s="48">
        <f>D4+D5-D28</f>
        <v>565027</v>
      </c>
      <c r="E29" s="48">
        <f t="shared" ref="E29:L29" si="8">E4+E5-E28</f>
        <v>11550</v>
      </c>
      <c r="F29" s="48">
        <f t="shared" si="8"/>
        <v>20910</v>
      </c>
      <c r="G29" s="48">
        <f t="shared" si="8"/>
        <v>350</v>
      </c>
      <c r="H29" s="48">
        <f t="shared" si="8"/>
        <v>39225</v>
      </c>
      <c r="I29" s="48">
        <f t="shared" si="8"/>
        <v>1775</v>
      </c>
      <c r="J29" s="48">
        <f t="shared" si="8"/>
        <v>535</v>
      </c>
      <c r="K29" s="48">
        <f t="shared" si="8"/>
        <v>558</v>
      </c>
      <c r="L29" s="48">
        <f t="shared" si="8"/>
        <v>50</v>
      </c>
      <c r="M29" s="95"/>
      <c r="N29" s="95"/>
      <c r="O29" s="95"/>
      <c r="P29" s="95"/>
      <c r="Q29" s="95"/>
      <c r="R29" s="95"/>
      <c r="S29" s="95"/>
      <c r="T29" s="95"/>
      <c r="U29" s="95"/>
      <c r="V29" s="95"/>
    </row>
    <row r="30" spans="1:22" x14ac:dyDescent="0.25">
      <c r="A30" s="49"/>
      <c r="B30" s="49"/>
      <c r="C30" s="50"/>
      <c r="D30" s="49"/>
      <c r="E30" s="51"/>
      <c r="F30" s="51">
        <v>-260</v>
      </c>
      <c r="G30" s="51">
        <v>-40</v>
      </c>
      <c r="H30" s="51">
        <v>-860</v>
      </c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66" priority="63" operator="equal">
      <formula>212030016606640</formula>
    </cfRule>
  </conditionalFormatting>
  <conditionalFormatting sqref="D29 E4:E6 E28:K29">
    <cfRule type="cellIs" dxfId="865" priority="61" operator="equal">
      <formula>$E$4</formula>
    </cfRule>
    <cfRule type="cellIs" dxfId="864" priority="62" operator="equal">
      <formula>2120</formula>
    </cfRule>
  </conditionalFormatting>
  <conditionalFormatting sqref="D29:E29 F4:F6 F28:F29">
    <cfRule type="cellIs" dxfId="863" priority="59" operator="equal">
      <formula>$F$4</formula>
    </cfRule>
    <cfRule type="cellIs" dxfId="862" priority="60" operator="equal">
      <formula>300</formula>
    </cfRule>
  </conditionalFormatting>
  <conditionalFormatting sqref="G4:G6 G28:G29">
    <cfRule type="cellIs" dxfId="861" priority="57" operator="equal">
      <formula>$G$4</formula>
    </cfRule>
    <cfRule type="cellIs" dxfId="860" priority="58" operator="equal">
      <formula>1660</formula>
    </cfRule>
  </conditionalFormatting>
  <conditionalFormatting sqref="H4:H6 H28:H29">
    <cfRule type="cellIs" dxfId="859" priority="55" operator="equal">
      <formula>$H$4</formula>
    </cfRule>
    <cfRule type="cellIs" dxfId="858" priority="56" operator="equal">
      <formula>6640</formula>
    </cfRule>
  </conditionalFormatting>
  <conditionalFormatting sqref="T6:T28 U28:V28">
    <cfRule type="cellIs" dxfId="857" priority="54" operator="lessThan">
      <formula>0</formula>
    </cfRule>
  </conditionalFormatting>
  <conditionalFormatting sqref="T7:T27">
    <cfRule type="cellIs" dxfId="856" priority="51" operator="lessThan">
      <formula>0</formula>
    </cfRule>
    <cfRule type="cellIs" dxfId="855" priority="52" operator="lessThan">
      <formula>0</formula>
    </cfRule>
    <cfRule type="cellIs" dxfId="854" priority="53" operator="lessThan">
      <formula>0</formula>
    </cfRule>
  </conditionalFormatting>
  <conditionalFormatting sqref="E4:E6 E28:K28">
    <cfRule type="cellIs" dxfId="853" priority="50" operator="equal">
      <formula>$E$4</formula>
    </cfRule>
  </conditionalFormatting>
  <conditionalFormatting sqref="D28:D29 D6 D4:M4">
    <cfRule type="cellIs" dxfId="852" priority="49" operator="equal">
      <formula>$D$4</formula>
    </cfRule>
  </conditionalFormatting>
  <conditionalFormatting sqref="I4:I6 I28:I29">
    <cfRule type="cellIs" dxfId="851" priority="48" operator="equal">
      <formula>$I$4</formula>
    </cfRule>
  </conditionalFormatting>
  <conditionalFormatting sqref="J4:J6 J28:J29">
    <cfRule type="cellIs" dxfId="850" priority="47" operator="equal">
      <formula>$J$4</formula>
    </cfRule>
  </conditionalFormatting>
  <conditionalFormatting sqref="K4:K6 K28:K29">
    <cfRule type="cellIs" dxfId="849" priority="46" operator="equal">
      <formula>$K$4</formula>
    </cfRule>
  </conditionalFormatting>
  <conditionalFormatting sqref="M4:M6">
    <cfRule type="cellIs" dxfId="848" priority="45" operator="equal">
      <formula>$L$4</formula>
    </cfRule>
  </conditionalFormatting>
  <conditionalFormatting sqref="T7:T28 U28:V28">
    <cfRule type="cellIs" dxfId="847" priority="42" operator="lessThan">
      <formula>0</formula>
    </cfRule>
    <cfRule type="cellIs" dxfId="846" priority="43" operator="lessThan">
      <formula>0</formula>
    </cfRule>
    <cfRule type="cellIs" dxfId="845" priority="44" operator="lessThan">
      <formula>0</formula>
    </cfRule>
  </conditionalFormatting>
  <conditionalFormatting sqref="D5:K5">
    <cfRule type="cellIs" dxfId="844" priority="41" operator="greaterThan">
      <formula>0</formula>
    </cfRule>
  </conditionalFormatting>
  <conditionalFormatting sqref="T6:T28 U28:V28">
    <cfRule type="cellIs" dxfId="843" priority="40" operator="lessThan">
      <formula>0</formula>
    </cfRule>
  </conditionalFormatting>
  <conditionalFormatting sqref="T7:T27">
    <cfRule type="cellIs" dxfId="842" priority="37" operator="lessThan">
      <formula>0</formula>
    </cfRule>
    <cfRule type="cellIs" dxfId="841" priority="38" operator="lessThan">
      <formula>0</formula>
    </cfRule>
    <cfRule type="cellIs" dxfId="840" priority="39" operator="lessThan">
      <formula>0</formula>
    </cfRule>
  </conditionalFormatting>
  <conditionalFormatting sqref="T7:T28 U28:V28">
    <cfRule type="cellIs" dxfId="839" priority="34" operator="lessThan">
      <formula>0</formula>
    </cfRule>
    <cfRule type="cellIs" dxfId="838" priority="35" operator="lessThan">
      <formula>0</formula>
    </cfRule>
    <cfRule type="cellIs" dxfId="837" priority="36" operator="lessThan">
      <formula>0</formula>
    </cfRule>
  </conditionalFormatting>
  <conditionalFormatting sqref="D5:K5">
    <cfRule type="cellIs" dxfId="836" priority="33" operator="greaterThan">
      <formula>0</formula>
    </cfRule>
  </conditionalFormatting>
  <conditionalFormatting sqref="L4 L6 L28:L29">
    <cfRule type="cellIs" dxfId="835" priority="32" operator="equal">
      <formula>$L$4</formula>
    </cfRule>
  </conditionalFormatting>
  <conditionalFormatting sqref="D7:S7">
    <cfRule type="cellIs" dxfId="834" priority="31" operator="greaterThan">
      <formula>0</formula>
    </cfRule>
  </conditionalFormatting>
  <conditionalFormatting sqref="D9:S9">
    <cfRule type="cellIs" dxfId="833" priority="30" operator="greaterThan">
      <formula>0</formula>
    </cfRule>
  </conditionalFormatting>
  <conditionalFormatting sqref="D11:S11">
    <cfRule type="cellIs" dxfId="832" priority="29" operator="greaterThan">
      <formula>0</formula>
    </cfRule>
  </conditionalFormatting>
  <conditionalFormatting sqref="D13:S13">
    <cfRule type="cellIs" dxfId="831" priority="28" operator="greaterThan">
      <formula>0</formula>
    </cfRule>
  </conditionalFormatting>
  <conditionalFormatting sqref="D15:S15">
    <cfRule type="cellIs" dxfId="830" priority="27" operator="greaterThan">
      <formula>0</formula>
    </cfRule>
  </conditionalFormatting>
  <conditionalFormatting sqref="D17:S17">
    <cfRule type="cellIs" dxfId="829" priority="26" operator="greaterThan">
      <formula>0</formula>
    </cfRule>
  </conditionalFormatting>
  <conditionalFormatting sqref="D19:S19">
    <cfRule type="cellIs" dxfId="828" priority="25" operator="greaterThan">
      <formula>0</formula>
    </cfRule>
  </conditionalFormatting>
  <conditionalFormatting sqref="D21:S21">
    <cfRule type="cellIs" dxfId="827" priority="24" operator="greaterThan">
      <formula>0</formula>
    </cfRule>
  </conditionalFormatting>
  <conditionalFormatting sqref="D23:S23">
    <cfRule type="cellIs" dxfId="826" priority="23" operator="greaterThan">
      <formula>0</formula>
    </cfRule>
  </conditionalFormatting>
  <conditionalFormatting sqref="D25:S25">
    <cfRule type="cellIs" dxfId="825" priority="22" operator="greaterThan">
      <formula>0</formula>
    </cfRule>
  </conditionalFormatting>
  <conditionalFormatting sqref="D27:S27">
    <cfRule type="cellIs" dxfId="824" priority="21" operator="greaterThan">
      <formula>0</formula>
    </cfRule>
  </conditionalFormatting>
  <conditionalFormatting sqref="U6">
    <cfRule type="cellIs" dxfId="823" priority="4" operator="lessThan">
      <formula>0</formula>
    </cfRule>
  </conditionalFormatting>
  <conditionalFormatting sqref="U6">
    <cfRule type="cellIs" dxfId="822" priority="3" operator="lessThan">
      <formula>0</formula>
    </cfRule>
  </conditionalFormatting>
  <conditionalFormatting sqref="V6">
    <cfRule type="cellIs" dxfId="821" priority="2" operator="lessThan">
      <formula>0</formula>
    </cfRule>
  </conditionalFormatting>
  <conditionalFormatting sqref="V6">
    <cfRule type="cellIs" dxfId="820" priority="1" operator="lessThan">
      <formula>0</formula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pane ySplit="6" topLeftCell="A7" activePane="bottomLeft" state="frozen"/>
      <selection pane="bottomLeft" activeCell="R7" sqref="R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1.570312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65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'13'!D29</f>
        <v>565027</v>
      </c>
      <c r="E4" s="2">
        <f>'13'!E29</f>
        <v>11550</v>
      </c>
      <c r="F4" s="2">
        <f>'13'!F29</f>
        <v>20910</v>
      </c>
      <c r="G4" s="2">
        <f>'13'!G29</f>
        <v>350</v>
      </c>
      <c r="H4" s="2">
        <f>'13'!H29</f>
        <v>39225</v>
      </c>
      <c r="I4" s="2">
        <f>'13'!I29</f>
        <v>1775</v>
      </c>
      <c r="J4" s="2">
        <f>'13'!J29</f>
        <v>535</v>
      </c>
      <c r="K4" s="2">
        <f>'13'!K29</f>
        <v>558</v>
      </c>
      <c r="L4" s="2">
        <f>'13'!L29</f>
        <v>50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8380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8380</v>
      </c>
      <c r="N7" s="24">
        <f>D7+E7*20+F7*10+G7*9+H7*9+I7*191+J7*191+K7*182+L7*100</f>
        <v>8380</v>
      </c>
      <c r="O7" s="25">
        <f>M7*2.75%</f>
        <v>230.45</v>
      </c>
      <c r="P7" s="26"/>
      <c r="Q7" s="26"/>
      <c r="R7" s="24">
        <f>M7-(M7*2.75%)+I7*191+J7*191+K7*182+L7*100-Q7</f>
        <v>8149.55</v>
      </c>
      <c r="S7" s="25">
        <f>M7*0.95%</f>
        <v>79.61</v>
      </c>
      <c r="T7" s="27">
        <f>S7-Q7</f>
        <v>79.61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3633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3633</v>
      </c>
      <c r="N8" s="24">
        <f t="shared" ref="N8:N27" si="1">D8+E8*20+F8*10+G8*9+H8*9+I8*191+J8*191+K8*182+L8*100</f>
        <v>5543</v>
      </c>
      <c r="O8" s="25">
        <f t="shared" ref="O8:O27" si="2">M8*2.75%</f>
        <v>99.907499999999999</v>
      </c>
      <c r="P8" s="26"/>
      <c r="Q8" s="26"/>
      <c r="R8" s="24">
        <f t="shared" ref="R8:R27" si="3">M8-(M8*2.75%)+I8*191+J8*191+K8*182+L8*100-Q8</f>
        <v>5443.0925000000007</v>
      </c>
      <c r="S8" s="25">
        <f t="shared" ref="S8:S27" si="4">M8*0.95%</f>
        <v>34.513500000000001</v>
      </c>
      <c r="T8" s="27">
        <f t="shared" ref="T8:T27" si="5">S8-Q8</f>
        <v>34.513500000000001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15570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15570</v>
      </c>
      <c r="N9" s="24">
        <f t="shared" si="1"/>
        <v>15570</v>
      </c>
      <c r="O9" s="25">
        <f t="shared" si="2"/>
        <v>428.17500000000001</v>
      </c>
      <c r="P9" s="26">
        <v>-3000</v>
      </c>
      <c r="Q9" s="26">
        <v>121</v>
      </c>
      <c r="R9" s="24">
        <f t="shared" si="3"/>
        <v>15020.825000000001</v>
      </c>
      <c r="S9" s="25">
        <f t="shared" si="4"/>
        <v>147.91499999999999</v>
      </c>
      <c r="T9" s="27">
        <f t="shared" si="5"/>
        <v>26.914999999999992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4175</v>
      </c>
      <c r="E10" s="30"/>
      <c r="F10" s="30"/>
      <c r="G10" s="30"/>
      <c r="H10" s="30"/>
      <c r="I10" s="20">
        <v>4</v>
      </c>
      <c r="J10" s="20"/>
      <c r="K10" s="20"/>
      <c r="L10" s="20"/>
      <c r="M10" s="20">
        <f t="shared" si="0"/>
        <v>4175</v>
      </c>
      <c r="N10" s="24">
        <f t="shared" si="1"/>
        <v>4939</v>
      </c>
      <c r="O10" s="25">
        <f t="shared" si="2"/>
        <v>114.8125</v>
      </c>
      <c r="P10" s="26"/>
      <c r="Q10" s="26">
        <v>28</v>
      </c>
      <c r="R10" s="24">
        <f t="shared" si="3"/>
        <v>4796.1875</v>
      </c>
      <c r="S10" s="25">
        <f t="shared" si="4"/>
        <v>39.662500000000001</v>
      </c>
      <c r="T10" s="27">
        <f t="shared" si="5"/>
        <v>11.662500000000001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11904</v>
      </c>
      <c r="E11" s="30"/>
      <c r="F11" s="30"/>
      <c r="G11" s="32"/>
      <c r="H11" s="30"/>
      <c r="I11" s="20">
        <v>10</v>
      </c>
      <c r="J11" s="20">
        <v>2</v>
      </c>
      <c r="K11" s="20"/>
      <c r="L11" s="20"/>
      <c r="M11" s="20">
        <f t="shared" si="0"/>
        <v>11904</v>
      </c>
      <c r="N11" s="24">
        <f t="shared" si="1"/>
        <v>14196</v>
      </c>
      <c r="O11" s="25">
        <f t="shared" si="2"/>
        <v>327.36</v>
      </c>
      <c r="P11" s="26"/>
      <c r="Q11" s="26">
        <v>36</v>
      </c>
      <c r="R11" s="24">
        <f t="shared" si="3"/>
        <v>13832.64</v>
      </c>
      <c r="S11" s="25">
        <f t="shared" si="4"/>
        <v>113.08799999999999</v>
      </c>
      <c r="T11" s="27">
        <f t="shared" si="5"/>
        <v>77.087999999999994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5704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5704</v>
      </c>
      <c r="N12" s="24">
        <f t="shared" si="1"/>
        <v>5704</v>
      </c>
      <c r="O12" s="25">
        <f t="shared" si="2"/>
        <v>156.86000000000001</v>
      </c>
      <c r="P12" s="26"/>
      <c r="Q12" s="26">
        <v>27</v>
      </c>
      <c r="R12" s="24">
        <f t="shared" si="3"/>
        <v>5520.14</v>
      </c>
      <c r="S12" s="25">
        <f t="shared" si="4"/>
        <v>54.187999999999995</v>
      </c>
      <c r="T12" s="27">
        <f t="shared" si="5"/>
        <v>27.187999999999995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6325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6325</v>
      </c>
      <c r="N13" s="24">
        <f t="shared" si="1"/>
        <v>6325</v>
      </c>
      <c r="O13" s="25">
        <f t="shared" si="2"/>
        <v>173.9375</v>
      </c>
      <c r="P13" s="26"/>
      <c r="Q13" s="26">
        <v>1</v>
      </c>
      <c r="R13" s="24">
        <f t="shared" si="3"/>
        <v>6150.0625</v>
      </c>
      <c r="S13" s="25">
        <f t="shared" si="4"/>
        <v>60.087499999999999</v>
      </c>
      <c r="T13" s="27">
        <f t="shared" si="5"/>
        <v>59.087499999999999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22776</v>
      </c>
      <c r="E14" s="30"/>
      <c r="F14" s="30"/>
      <c r="G14" s="30">
        <v>20</v>
      </c>
      <c r="H14" s="30"/>
      <c r="I14" s="20"/>
      <c r="J14" s="20"/>
      <c r="K14" s="20"/>
      <c r="L14" s="20"/>
      <c r="M14" s="20">
        <f t="shared" si="0"/>
        <v>22956</v>
      </c>
      <c r="N14" s="24">
        <f t="shared" si="1"/>
        <v>22956</v>
      </c>
      <c r="O14" s="25">
        <f t="shared" si="2"/>
        <v>631.29</v>
      </c>
      <c r="P14" s="26"/>
      <c r="Q14" s="26">
        <v>154</v>
      </c>
      <c r="R14" s="24">
        <f t="shared" si="3"/>
        <v>22170.71</v>
      </c>
      <c r="S14" s="25">
        <f t="shared" si="4"/>
        <v>218.08199999999999</v>
      </c>
      <c r="T14" s="27">
        <f t="shared" si="5"/>
        <v>64.081999999999994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15583</v>
      </c>
      <c r="E15" s="30"/>
      <c r="F15" s="30">
        <v>20</v>
      </c>
      <c r="G15" s="30"/>
      <c r="H15" s="30">
        <v>20</v>
      </c>
      <c r="I15" s="20"/>
      <c r="J15" s="20"/>
      <c r="K15" s="20"/>
      <c r="L15" s="20"/>
      <c r="M15" s="20">
        <f t="shared" si="0"/>
        <v>15963</v>
      </c>
      <c r="N15" s="24">
        <f t="shared" si="1"/>
        <v>15963</v>
      </c>
      <c r="O15" s="25">
        <f t="shared" si="2"/>
        <v>438.98250000000002</v>
      </c>
      <c r="P15" s="26">
        <v>32040</v>
      </c>
      <c r="Q15" s="26">
        <v>124</v>
      </c>
      <c r="R15" s="24">
        <f t="shared" si="3"/>
        <v>15400.0175</v>
      </c>
      <c r="S15" s="25">
        <f t="shared" si="4"/>
        <v>151.64849999999998</v>
      </c>
      <c r="T15" s="27">
        <f t="shared" si="5"/>
        <v>27.648499999999984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6627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6627</v>
      </c>
      <c r="N16" s="24">
        <f t="shared" si="1"/>
        <v>6627</v>
      </c>
      <c r="O16" s="25">
        <f t="shared" si="2"/>
        <v>182.24250000000001</v>
      </c>
      <c r="P16" s="26">
        <v>1500</v>
      </c>
      <c r="Q16" s="26">
        <v>94</v>
      </c>
      <c r="R16" s="24">
        <f t="shared" si="3"/>
        <v>6350.7574999999997</v>
      </c>
      <c r="S16" s="25">
        <f t="shared" si="4"/>
        <v>62.956499999999998</v>
      </c>
      <c r="T16" s="27">
        <f t="shared" si="5"/>
        <v>-31.043500000000002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11816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11816</v>
      </c>
      <c r="N17" s="24">
        <f t="shared" si="1"/>
        <v>11816</v>
      </c>
      <c r="O17" s="25">
        <f t="shared" si="2"/>
        <v>324.94</v>
      </c>
      <c r="P17" s="26"/>
      <c r="Q17" s="26">
        <v>91</v>
      </c>
      <c r="R17" s="24">
        <f t="shared" si="3"/>
        <v>11400.06</v>
      </c>
      <c r="S17" s="25">
        <f t="shared" si="4"/>
        <v>112.252</v>
      </c>
      <c r="T17" s="27">
        <f t="shared" si="5"/>
        <v>21.251999999999995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9734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9734</v>
      </c>
      <c r="N18" s="24">
        <f t="shared" si="1"/>
        <v>9734</v>
      </c>
      <c r="O18" s="25">
        <f t="shared" si="2"/>
        <v>267.685</v>
      </c>
      <c r="P18" s="26"/>
      <c r="Q18" s="26">
        <v>96</v>
      </c>
      <c r="R18" s="24">
        <f t="shared" si="3"/>
        <v>9370.3150000000005</v>
      </c>
      <c r="S18" s="25">
        <f t="shared" si="4"/>
        <v>92.472999999999999</v>
      </c>
      <c r="T18" s="27">
        <f t="shared" si="5"/>
        <v>-3.527000000000001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10282</v>
      </c>
      <c r="E19" s="30"/>
      <c r="F19" s="30"/>
      <c r="G19" s="30">
        <v>10</v>
      </c>
      <c r="H19" s="30"/>
      <c r="I19" s="20">
        <v>13</v>
      </c>
      <c r="J19" s="20"/>
      <c r="K19" s="20">
        <v>3</v>
      </c>
      <c r="L19" s="20"/>
      <c r="M19" s="20">
        <f t="shared" si="0"/>
        <v>10372</v>
      </c>
      <c r="N19" s="24">
        <f t="shared" si="1"/>
        <v>13401</v>
      </c>
      <c r="O19" s="25">
        <f t="shared" si="2"/>
        <v>285.23</v>
      </c>
      <c r="P19" s="26"/>
      <c r="Q19" s="26">
        <v>100</v>
      </c>
      <c r="R19" s="24">
        <f t="shared" si="3"/>
        <v>13015.77</v>
      </c>
      <c r="S19" s="25">
        <f t="shared" si="4"/>
        <v>98.533999999999992</v>
      </c>
      <c r="T19" s="27">
        <f t="shared" si="5"/>
        <v>-1.4660000000000082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4610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4610</v>
      </c>
      <c r="N20" s="24">
        <f t="shared" si="1"/>
        <v>6520</v>
      </c>
      <c r="O20" s="25">
        <f t="shared" si="2"/>
        <v>126.77500000000001</v>
      </c>
      <c r="P20" s="26"/>
      <c r="Q20" s="26">
        <v>120</v>
      </c>
      <c r="R20" s="24">
        <f t="shared" si="3"/>
        <v>6273.2250000000004</v>
      </c>
      <c r="S20" s="25">
        <f t="shared" si="4"/>
        <v>43.795000000000002</v>
      </c>
      <c r="T20" s="27">
        <f t="shared" si="5"/>
        <v>-76.204999999999998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4064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4064</v>
      </c>
      <c r="N21" s="24">
        <f t="shared" si="1"/>
        <v>4064</v>
      </c>
      <c r="O21" s="25">
        <f t="shared" si="2"/>
        <v>111.76</v>
      </c>
      <c r="P21" s="26"/>
      <c r="Q21" s="26">
        <v>22</v>
      </c>
      <c r="R21" s="24">
        <f t="shared" si="3"/>
        <v>3930.24</v>
      </c>
      <c r="S21" s="25">
        <f t="shared" si="4"/>
        <v>38.607999999999997</v>
      </c>
      <c r="T21" s="27">
        <f t="shared" si="5"/>
        <v>16.607999999999997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16177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16177</v>
      </c>
      <c r="N22" s="24">
        <f t="shared" si="1"/>
        <v>16177</v>
      </c>
      <c r="O22" s="25">
        <f t="shared" si="2"/>
        <v>444.86750000000001</v>
      </c>
      <c r="P22" s="26"/>
      <c r="Q22" s="26">
        <v>150</v>
      </c>
      <c r="R22" s="24">
        <f t="shared" si="3"/>
        <v>15582.1325</v>
      </c>
      <c r="S22" s="25">
        <f t="shared" si="4"/>
        <v>153.6815</v>
      </c>
      <c r="T22" s="27">
        <f t="shared" si="5"/>
        <v>3.6814999999999998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6577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6577</v>
      </c>
      <c r="N23" s="24">
        <f t="shared" si="1"/>
        <v>6577</v>
      </c>
      <c r="O23" s="25">
        <f t="shared" si="2"/>
        <v>180.86750000000001</v>
      </c>
      <c r="P23" s="26"/>
      <c r="Q23" s="26">
        <v>60</v>
      </c>
      <c r="R23" s="24">
        <f t="shared" si="3"/>
        <v>6336.1324999999997</v>
      </c>
      <c r="S23" s="25">
        <f t="shared" si="4"/>
        <v>62.481499999999997</v>
      </c>
      <c r="T23" s="27">
        <f t="shared" si="5"/>
        <v>2.4814999999999969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18219</v>
      </c>
      <c r="E24" s="30">
        <v>50</v>
      </c>
      <c r="F24" s="30">
        <v>100</v>
      </c>
      <c r="G24" s="30"/>
      <c r="H24" s="30">
        <v>410</v>
      </c>
      <c r="I24" s="20">
        <v>8</v>
      </c>
      <c r="J24" s="20"/>
      <c r="K24" s="20">
        <v>2</v>
      </c>
      <c r="L24" s="20"/>
      <c r="M24" s="20">
        <f t="shared" si="0"/>
        <v>23909</v>
      </c>
      <c r="N24" s="24">
        <f t="shared" si="1"/>
        <v>25801</v>
      </c>
      <c r="O24" s="25">
        <f t="shared" si="2"/>
        <v>657.49750000000006</v>
      </c>
      <c r="P24" s="26">
        <v>-3000</v>
      </c>
      <c r="Q24" s="26">
        <v>121</v>
      </c>
      <c r="R24" s="24">
        <f t="shared" si="3"/>
        <v>25022.502499999999</v>
      </c>
      <c r="S24" s="25">
        <f t="shared" si="4"/>
        <v>227.13550000000001</v>
      </c>
      <c r="T24" s="27">
        <f t="shared" si="5"/>
        <v>106.13550000000001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9048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9048</v>
      </c>
      <c r="N25" s="24">
        <f t="shared" si="1"/>
        <v>9048</v>
      </c>
      <c r="O25" s="25">
        <f t="shared" si="2"/>
        <v>248.82</v>
      </c>
      <c r="P25" s="26"/>
      <c r="Q25" s="26"/>
      <c r="R25" s="24">
        <f t="shared" si="3"/>
        <v>8799.18</v>
      </c>
      <c r="S25" s="25">
        <f t="shared" si="4"/>
        <v>85.956000000000003</v>
      </c>
      <c r="T25" s="27">
        <f t="shared" si="5"/>
        <v>85.956000000000003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5763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5763</v>
      </c>
      <c r="N26" s="24">
        <f t="shared" si="1"/>
        <v>5763</v>
      </c>
      <c r="O26" s="25">
        <f t="shared" si="2"/>
        <v>158.48249999999999</v>
      </c>
      <c r="P26" s="26">
        <v>-1000</v>
      </c>
      <c r="Q26" s="26">
        <v>54</v>
      </c>
      <c r="R26" s="24">
        <f t="shared" si="3"/>
        <v>5550.5174999999999</v>
      </c>
      <c r="S26" s="25">
        <f t="shared" si="4"/>
        <v>54.7485</v>
      </c>
      <c r="T26" s="27">
        <f t="shared" si="5"/>
        <v>0.74849999999999994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7002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7002</v>
      </c>
      <c r="N27" s="40">
        <f t="shared" si="1"/>
        <v>7002</v>
      </c>
      <c r="O27" s="25">
        <f t="shared" si="2"/>
        <v>192.55500000000001</v>
      </c>
      <c r="P27" s="41"/>
      <c r="Q27" s="41">
        <v>100</v>
      </c>
      <c r="R27" s="24">
        <f t="shared" si="3"/>
        <v>6709.4449999999997</v>
      </c>
      <c r="S27" s="42">
        <f t="shared" si="4"/>
        <v>66.519000000000005</v>
      </c>
      <c r="T27" s="43">
        <f t="shared" si="5"/>
        <v>-33.480999999999995</v>
      </c>
    </row>
    <row r="28" spans="1:20" ht="16.5" thickBot="1" x14ac:dyDescent="0.3">
      <c r="A28" s="76" t="s">
        <v>38</v>
      </c>
      <c r="B28" s="77"/>
      <c r="C28" s="78"/>
      <c r="D28" s="44">
        <f>SUM(D7:D27)</f>
        <v>203969</v>
      </c>
      <c r="E28" s="45">
        <f>SUM(E7:E27)</f>
        <v>50</v>
      </c>
      <c r="F28" s="45">
        <f t="shared" ref="F28:T28" si="6">SUM(F7:F27)</f>
        <v>120</v>
      </c>
      <c r="G28" s="45">
        <f t="shared" si="6"/>
        <v>30</v>
      </c>
      <c r="H28" s="45">
        <f t="shared" si="6"/>
        <v>430</v>
      </c>
      <c r="I28" s="45">
        <f t="shared" si="6"/>
        <v>55</v>
      </c>
      <c r="J28" s="45">
        <f t="shared" si="6"/>
        <v>2</v>
      </c>
      <c r="K28" s="45">
        <f t="shared" si="6"/>
        <v>5</v>
      </c>
      <c r="L28" s="45">
        <f t="shared" si="6"/>
        <v>0</v>
      </c>
      <c r="M28" s="45">
        <f t="shared" si="6"/>
        <v>210309</v>
      </c>
      <c r="N28" s="45">
        <f t="shared" si="6"/>
        <v>222106</v>
      </c>
      <c r="O28" s="46">
        <f t="shared" si="6"/>
        <v>5783.4975000000013</v>
      </c>
      <c r="P28" s="45">
        <f t="shared" si="6"/>
        <v>26540</v>
      </c>
      <c r="Q28" s="45">
        <f t="shared" si="6"/>
        <v>1499</v>
      </c>
      <c r="R28" s="45">
        <f t="shared" si="6"/>
        <v>214823.50249999997</v>
      </c>
      <c r="S28" s="45">
        <f t="shared" si="6"/>
        <v>1997.9354999999998</v>
      </c>
      <c r="T28" s="47">
        <f t="shared" si="6"/>
        <v>498.93550000000005</v>
      </c>
    </row>
    <row r="29" spans="1:20" ht="15.75" thickBot="1" x14ac:dyDescent="0.3">
      <c r="A29" s="79" t="s">
        <v>39</v>
      </c>
      <c r="B29" s="80"/>
      <c r="C29" s="81"/>
      <c r="D29" s="48">
        <f>D4+D5-D28</f>
        <v>568850</v>
      </c>
      <c r="E29" s="48">
        <f t="shared" ref="E29:L29" si="7">E4+E5-E28</f>
        <v>11500</v>
      </c>
      <c r="F29" s="48">
        <f t="shared" si="7"/>
        <v>20790</v>
      </c>
      <c r="G29" s="48">
        <f t="shared" si="7"/>
        <v>320</v>
      </c>
      <c r="H29" s="48">
        <f t="shared" si="7"/>
        <v>38795</v>
      </c>
      <c r="I29" s="48">
        <f t="shared" si="7"/>
        <v>1720</v>
      </c>
      <c r="J29" s="48">
        <f t="shared" si="7"/>
        <v>533</v>
      </c>
      <c r="K29" s="48">
        <f t="shared" si="7"/>
        <v>553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>
        <v>-410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  <row r="31" spans="1:20" x14ac:dyDescent="0.25">
      <c r="D31" s="65"/>
      <c r="E31" s="65"/>
      <c r="F31" s="65"/>
      <c r="G31" s="65"/>
      <c r="H31" s="65"/>
      <c r="I31" s="65"/>
    </row>
    <row r="32" spans="1:20" x14ac:dyDescent="0.25">
      <c r="D32" s="65"/>
      <c r="E32" s="65"/>
      <c r="F32" s="65"/>
      <c r="G32" s="65"/>
      <c r="H32" s="65"/>
      <c r="I32" s="65"/>
    </row>
    <row r="33" spans="4:9" x14ac:dyDescent="0.25">
      <c r="D33" s="65"/>
      <c r="E33" s="65"/>
      <c r="F33" s="65"/>
      <c r="G33" s="65"/>
      <c r="H33" s="65"/>
      <c r="I33" s="65"/>
    </row>
    <row r="34" spans="4:9" x14ac:dyDescent="0.25">
      <c r="D34" s="65"/>
      <c r="E34" s="65"/>
      <c r="F34" s="65"/>
      <c r="G34" s="65"/>
      <c r="H34" s="65"/>
      <c r="I34" s="65"/>
    </row>
    <row r="35" spans="4:9" x14ac:dyDescent="0.25">
      <c r="D35" s="65"/>
      <c r="E35" s="65"/>
      <c r="F35" s="65"/>
      <c r="G35" s="65"/>
      <c r="H35" s="65"/>
    </row>
    <row r="36" spans="4:9" x14ac:dyDescent="0.25">
      <c r="D36" s="65"/>
      <c r="E36" s="65"/>
      <c r="F36" s="65"/>
      <c r="G36" s="65"/>
      <c r="H36" s="65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9" priority="43" operator="equal">
      <formula>212030016606640</formula>
    </cfRule>
  </conditionalFormatting>
  <conditionalFormatting sqref="D29 E4:E6 E28:K29">
    <cfRule type="cellIs" dxfId="818" priority="41" operator="equal">
      <formula>$E$4</formula>
    </cfRule>
    <cfRule type="cellIs" dxfId="817" priority="42" operator="equal">
      <formula>2120</formula>
    </cfRule>
  </conditionalFormatting>
  <conditionalFormatting sqref="D29:E29 F4:F6 F28:F29">
    <cfRule type="cellIs" dxfId="816" priority="39" operator="equal">
      <formula>$F$4</formula>
    </cfRule>
    <cfRule type="cellIs" dxfId="815" priority="40" operator="equal">
      <formula>300</formula>
    </cfRule>
  </conditionalFormatting>
  <conditionalFormatting sqref="G4:G6 G28:G29">
    <cfRule type="cellIs" dxfId="814" priority="37" operator="equal">
      <formula>$G$4</formula>
    </cfRule>
    <cfRule type="cellIs" dxfId="813" priority="38" operator="equal">
      <formula>1660</formula>
    </cfRule>
  </conditionalFormatting>
  <conditionalFormatting sqref="H4:H6 H28:H29">
    <cfRule type="cellIs" dxfId="812" priority="35" operator="equal">
      <formula>$H$4</formula>
    </cfRule>
    <cfRule type="cellIs" dxfId="811" priority="36" operator="equal">
      <formula>6640</formula>
    </cfRule>
  </conditionalFormatting>
  <conditionalFormatting sqref="T6:T28">
    <cfRule type="cellIs" dxfId="810" priority="34" operator="lessThan">
      <formula>0</formula>
    </cfRule>
  </conditionalFormatting>
  <conditionalFormatting sqref="T7:T27">
    <cfRule type="cellIs" dxfId="809" priority="31" operator="lessThan">
      <formula>0</formula>
    </cfRule>
    <cfRule type="cellIs" dxfId="808" priority="32" operator="lessThan">
      <formula>0</formula>
    </cfRule>
    <cfRule type="cellIs" dxfId="807" priority="33" operator="lessThan">
      <formula>0</formula>
    </cfRule>
  </conditionalFormatting>
  <conditionalFormatting sqref="E4:E6 E28:K28">
    <cfRule type="cellIs" dxfId="806" priority="30" operator="equal">
      <formula>$E$4</formula>
    </cfRule>
  </conditionalFormatting>
  <conditionalFormatting sqref="D28:D29 D6 D4:M4">
    <cfRule type="cellIs" dxfId="805" priority="29" operator="equal">
      <formula>$D$4</formula>
    </cfRule>
  </conditionalFormatting>
  <conditionalFormatting sqref="I4:I6 I28:I29">
    <cfRule type="cellIs" dxfId="804" priority="28" operator="equal">
      <formula>$I$4</formula>
    </cfRule>
  </conditionalFormatting>
  <conditionalFormatting sqref="J4:J6 J28:J29">
    <cfRule type="cellIs" dxfId="803" priority="27" operator="equal">
      <formula>$J$4</formula>
    </cfRule>
  </conditionalFormatting>
  <conditionalFormatting sqref="K4:K6 K28:K29">
    <cfRule type="cellIs" dxfId="802" priority="26" operator="equal">
      <formula>$K$4</formula>
    </cfRule>
  </conditionalFormatting>
  <conditionalFormatting sqref="M4:M6">
    <cfRule type="cellIs" dxfId="801" priority="25" operator="equal">
      <formula>$L$4</formula>
    </cfRule>
  </conditionalFormatting>
  <conditionalFormatting sqref="T7:T28">
    <cfRule type="cellIs" dxfId="800" priority="22" operator="lessThan">
      <formula>0</formula>
    </cfRule>
    <cfRule type="cellIs" dxfId="799" priority="23" operator="lessThan">
      <formula>0</formula>
    </cfRule>
    <cfRule type="cellIs" dxfId="798" priority="24" operator="lessThan">
      <formula>0</formula>
    </cfRule>
  </conditionalFormatting>
  <conditionalFormatting sqref="D5:K5">
    <cfRule type="cellIs" dxfId="797" priority="21" operator="greaterThan">
      <formula>0</formula>
    </cfRule>
  </conditionalFormatting>
  <conditionalFormatting sqref="T6:T28">
    <cfRule type="cellIs" dxfId="796" priority="20" operator="lessThan">
      <formula>0</formula>
    </cfRule>
  </conditionalFormatting>
  <conditionalFormatting sqref="T7:T27">
    <cfRule type="cellIs" dxfId="795" priority="17" operator="lessThan">
      <formula>0</formula>
    </cfRule>
    <cfRule type="cellIs" dxfId="794" priority="18" operator="lessThan">
      <formula>0</formula>
    </cfRule>
    <cfRule type="cellIs" dxfId="793" priority="19" operator="lessThan">
      <formula>0</formula>
    </cfRule>
  </conditionalFormatting>
  <conditionalFormatting sqref="T7:T28">
    <cfRule type="cellIs" dxfId="792" priority="14" operator="lessThan">
      <formula>0</formula>
    </cfRule>
    <cfRule type="cellIs" dxfId="791" priority="15" operator="lessThan">
      <formula>0</formula>
    </cfRule>
    <cfRule type="cellIs" dxfId="790" priority="16" operator="lessThan">
      <formula>0</formula>
    </cfRule>
  </conditionalFormatting>
  <conditionalFormatting sqref="D5:K5">
    <cfRule type="cellIs" dxfId="789" priority="13" operator="greaterThan">
      <formula>0</formula>
    </cfRule>
  </conditionalFormatting>
  <conditionalFormatting sqref="L4 L6 L28:L29">
    <cfRule type="cellIs" dxfId="788" priority="12" operator="equal">
      <formula>$L$4</formula>
    </cfRule>
  </conditionalFormatting>
  <conditionalFormatting sqref="D7:S7">
    <cfRule type="cellIs" dxfId="787" priority="11" operator="greaterThan">
      <formula>0</formula>
    </cfRule>
  </conditionalFormatting>
  <conditionalFormatting sqref="D9:S9">
    <cfRule type="cellIs" dxfId="786" priority="10" operator="greaterThan">
      <formula>0</formula>
    </cfRule>
  </conditionalFormatting>
  <conditionalFormatting sqref="D11:S11">
    <cfRule type="cellIs" dxfId="785" priority="9" operator="greaterThan">
      <formula>0</formula>
    </cfRule>
  </conditionalFormatting>
  <conditionalFormatting sqref="D13:S13">
    <cfRule type="cellIs" dxfId="784" priority="8" operator="greaterThan">
      <formula>0</formula>
    </cfRule>
  </conditionalFormatting>
  <conditionalFormatting sqref="D15:S15">
    <cfRule type="cellIs" dxfId="783" priority="7" operator="greaterThan">
      <formula>0</formula>
    </cfRule>
  </conditionalFormatting>
  <conditionalFormatting sqref="D17:S17">
    <cfRule type="cellIs" dxfId="782" priority="6" operator="greaterThan">
      <formula>0</formula>
    </cfRule>
  </conditionalFormatting>
  <conditionalFormatting sqref="D19:S19">
    <cfRule type="cellIs" dxfId="781" priority="5" operator="greaterThan">
      <formula>0</formula>
    </cfRule>
  </conditionalFormatting>
  <conditionalFormatting sqref="D21:S21">
    <cfRule type="cellIs" dxfId="780" priority="4" operator="greaterThan">
      <formula>0</formula>
    </cfRule>
  </conditionalFormatting>
  <conditionalFormatting sqref="D23:S23">
    <cfRule type="cellIs" dxfId="779" priority="3" operator="greaterThan">
      <formula>0</formula>
    </cfRule>
  </conditionalFormatting>
  <conditionalFormatting sqref="D25:S25">
    <cfRule type="cellIs" dxfId="778" priority="2" operator="greaterThan">
      <formula>0</formula>
    </cfRule>
  </conditionalFormatting>
  <conditionalFormatting sqref="D27:S27">
    <cfRule type="cellIs" dxfId="777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7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10.85546875" bestFit="1" customWidth="1"/>
    <col min="18" max="18" width="10.85546875" bestFit="1" customWidth="1"/>
  </cols>
  <sheetData>
    <row r="1" spans="1:21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1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1" ht="18.75" x14ac:dyDescent="0.25">
      <c r="A3" s="86" t="s">
        <v>66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1" x14ac:dyDescent="0.25">
      <c r="A4" s="90" t="s">
        <v>1</v>
      </c>
      <c r="B4" s="90"/>
      <c r="C4" s="1"/>
      <c r="D4" s="2">
        <f>'14'!D29</f>
        <v>568850</v>
      </c>
      <c r="E4" s="2">
        <f>'14'!E29</f>
        <v>11500</v>
      </c>
      <c r="F4" s="2">
        <f>'14'!F29</f>
        <v>20790</v>
      </c>
      <c r="G4" s="2">
        <f>'14'!G29</f>
        <v>320</v>
      </c>
      <c r="H4" s="2">
        <f>'14'!H29</f>
        <v>38795</v>
      </c>
      <c r="I4" s="2">
        <f>'14'!I29</f>
        <v>1720</v>
      </c>
      <c r="J4" s="2">
        <f>'14'!J29</f>
        <v>533</v>
      </c>
      <c r="K4" s="2">
        <f>'14'!K29</f>
        <v>553</v>
      </c>
      <c r="L4" s="2">
        <f>'14'!L29</f>
        <v>50</v>
      </c>
      <c r="M4" s="3"/>
      <c r="N4" s="91"/>
      <c r="O4" s="91"/>
      <c r="P4" s="91"/>
      <c r="Q4" s="91"/>
      <c r="R4" s="91"/>
      <c r="S4" s="91"/>
      <c r="T4" s="91"/>
    </row>
    <row r="5" spans="1:21" x14ac:dyDescent="0.25">
      <c r="A5" s="90" t="s">
        <v>2</v>
      </c>
      <c r="B5" s="90"/>
      <c r="C5" s="1"/>
      <c r="D5" s="1">
        <v>103896</v>
      </c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11565</v>
      </c>
      <c r="E7" s="22"/>
      <c r="F7" s="22"/>
      <c r="G7" s="22"/>
      <c r="H7" s="22"/>
      <c r="I7" s="23">
        <v>5</v>
      </c>
      <c r="J7" s="23"/>
      <c r="K7" s="23">
        <v>2</v>
      </c>
      <c r="L7" s="23"/>
      <c r="M7" s="20">
        <f>D7+E7*20+F7*10+G7*9+H7*9</f>
        <v>11565</v>
      </c>
      <c r="N7" s="24">
        <f>D7+E7*20+F7*10+G7*9+H7*9+I7*191+J7*191+K7*182+L7*100</f>
        <v>12884</v>
      </c>
      <c r="O7" s="25">
        <f>M7*2.75%</f>
        <v>318.03750000000002</v>
      </c>
      <c r="P7" s="26"/>
      <c r="Q7" s="26">
        <v>96</v>
      </c>
      <c r="R7" s="29">
        <f>M7-(M7*2.75%)+I7*191+J7*191+K7*182+L7*100-Q7</f>
        <v>12469.9625</v>
      </c>
      <c r="S7" s="25">
        <f>M7*0.95%</f>
        <v>109.86749999999999</v>
      </c>
      <c r="T7" s="27">
        <f>S7-Q7</f>
        <v>13.867499999999993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4215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4215</v>
      </c>
      <c r="N8" s="24">
        <f t="shared" ref="N8:N27" si="1">D8+E8*20+F8*10+G8*9+H8*9+I8*191+J8*191+K8*182+L8*100</f>
        <v>4215</v>
      </c>
      <c r="O8" s="25">
        <f t="shared" ref="O8:O27" si="2">M8*2.75%</f>
        <v>115.91249999999999</v>
      </c>
      <c r="P8" s="26"/>
      <c r="Q8" s="26"/>
      <c r="R8" s="29">
        <f t="shared" ref="R8:R27" si="3">M8-(M8*2.75%)+I8*191+J8*191+K8*182+L8*100-Q8</f>
        <v>4099.0874999999996</v>
      </c>
      <c r="S8" s="25">
        <f t="shared" ref="S8:S27" si="4">M8*0.95%</f>
        <v>40.042499999999997</v>
      </c>
      <c r="T8" s="27">
        <f t="shared" ref="T8:T27" si="5">S8-Q8</f>
        <v>40.042499999999997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20370</v>
      </c>
      <c r="E9" s="30"/>
      <c r="F9" s="30">
        <v>30</v>
      </c>
      <c r="G9" s="30"/>
      <c r="H9" s="30">
        <v>160</v>
      </c>
      <c r="I9" s="20">
        <v>4</v>
      </c>
      <c r="J9" s="20"/>
      <c r="K9" s="20"/>
      <c r="L9" s="20"/>
      <c r="M9" s="20">
        <f t="shared" si="0"/>
        <v>22110</v>
      </c>
      <c r="N9" s="24">
        <f t="shared" si="1"/>
        <v>22874</v>
      </c>
      <c r="O9" s="25">
        <f t="shared" si="2"/>
        <v>608.02499999999998</v>
      </c>
      <c r="P9" s="26">
        <v>3000</v>
      </c>
      <c r="Q9" s="26">
        <v>186</v>
      </c>
      <c r="R9" s="29">
        <f t="shared" si="3"/>
        <v>22079.974999999999</v>
      </c>
      <c r="S9" s="25">
        <f t="shared" si="4"/>
        <v>210.04499999999999</v>
      </c>
      <c r="T9" s="27">
        <f t="shared" si="5"/>
        <v>24.044999999999987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4326</v>
      </c>
      <c r="E10" s="30">
        <v>30</v>
      </c>
      <c r="F10" s="30">
        <v>20</v>
      </c>
      <c r="G10" s="30"/>
      <c r="H10" s="30">
        <v>30</v>
      </c>
      <c r="I10" s="20">
        <v>5</v>
      </c>
      <c r="J10" s="20"/>
      <c r="K10" s="20"/>
      <c r="L10" s="20"/>
      <c r="M10" s="20">
        <f t="shared" si="0"/>
        <v>5396</v>
      </c>
      <c r="N10" s="24">
        <f t="shared" si="1"/>
        <v>6351</v>
      </c>
      <c r="O10" s="25">
        <f t="shared" si="2"/>
        <v>148.39000000000001</v>
      </c>
      <c r="P10" s="26"/>
      <c r="Q10" s="26">
        <v>33</v>
      </c>
      <c r="R10" s="29">
        <f t="shared" si="3"/>
        <v>6169.61</v>
      </c>
      <c r="S10" s="25">
        <f t="shared" si="4"/>
        <v>51.262</v>
      </c>
      <c r="T10" s="27">
        <f t="shared" si="5"/>
        <v>18.262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4218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4218</v>
      </c>
      <c r="N11" s="24">
        <f t="shared" si="1"/>
        <v>4218</v>
      </c>
      <c r="O11" s="25">
        <f t="shared" si="2"/>
        <v>115.995</v>
      </c>
      <c r="P11" s="26"/>
      <c r="Q11" s="26">
        <v>37</v>
      </c>
      <c r="R11" s="29">
        <f t="shared" si="3"/>
        <v>4065.0050000000001</v>
      </c>
      <c r="S11" s="25">
        <f t="shared" si="4"/>
        <v>40.070999999999998</v>
      </c>
      <c r="T11" s="27">
        <f t="shared" si="5"/>
        <v>3.070999999999998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5619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5619</v>
      </c>
      <c r="N12" s="24">
        <f t="shared" si="1"/>
        <v>5619</v>
      </c>
      <c r="O12" s="25">
        <f t="shared" si="2"/>
        <v>154.52250000000001</v>
      </c>
      <c r="P12" s="26"/>
      <c r="Q12" s="26">
        <v>34</v>
      </c>
      <c r="R12" s="29">
        <f t="shared" si="3"/>
        <v>5430.4775</v>
      </c>
      <c r="S12" s="25">
        <f t="shared" si="4"/>
        <v>53.380499999999998</v>
      </c>
      <c r="T12" s="27">
        <f t="shared" si="5"/>
        <v>19.380499999999998</v>
      </c>
    </row>
    <row r="13" spans="1:21" ht="15.75" x14ac:dyDescent="0.25">
      <c r="A13" s="28">
        <v>7</v>
      </c>
      <c r="B13" s="20">
        <v>1908446140</v>
      </c>
      <c r="C13" s="20" t="s">
        <v>42</v>
      </c>
      <c r="D13" s="29">
        <v>5581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5581</v>
      </c>
      <c r="N13" s="24">
        <f t="shared" si="1"/>
        <v>5581</v>
      </c>
      <c r="O13" s="25">
        <f t="shared" si="2"/>
        <v>153.47749999999999</v>
      </c>
      <c r="P13" s="26"/>
      <c r="Q13" s="26">
        <v>8</v>
      </c>
      <c r="R13" s="29">
        <f t="shared" si="3"/>
        <v>5419.5225</v>
      </c>
      <c r="S13" s="25">
        <f t="shared" si="4"/>
        <v>53.019500000000001</v>
      </c>
      <c r="T13" s="27">
        <f t="shared" si="5"/>
        <v>45.019500000000001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26591</v>
      </c>
      <c r="E14" s="30">
        <v>100</v>
      </c>
      <c r="F14" s="30">
        <v>100</v>
      </c>
      <c r="G14" s="30"/>
      <c r="H14" s="30">
        <v>300</v>
      </c>
      <c r="I14" s="20"/>
      <c r="J14" s="20"/>
      <c r="K14" s="20"/>
      <c r="L14" s="20"/>
      <c r="M14" s="20">
        <f t="shared" si="0"/>
        <v>32291</v>
      </c>
      <c r="N14" s="24">
        <f t="shared" si="1"/>
        <v>32291</v>
      </c>
      <c r="O14" s="25">
        <f t="shared" si="2"/>
        <v>888.00250000000005</v>
      </c>
      <c r="P14" s="26"/>
      <c r="Q14" s="26">
        <v>133</v>
      </c>
      <c r="R14" s="29">
        <f t="shared" si="3"/>
        <v>31269.997500000001</v>
      </c>
      <c r="S14" s="25">
        <f t="shared" si="4"/>
        <v>306.7645</v>
      </c>
      <c r="T14" s="27">
        <f t="shared" si="5"/>
        <v>173.7645</v>
      </c>
      <c r="U14">
        <v>50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18195</v>
      </c>
      <c r="E15" s="30"/>
      <c r="F15" s="30"/>
      <c r="G15" s="30"/>
      <c r="H15" s="30"/>
      <c r="I15" s="20">
        <v>12</v>
      </c>
      <c r="J15" s="20"/>
      <c r="K15" s="20">
        <v>1</v>
      </c>
      <c r="L15" s="20"/>
      <c r="M15" s="20">
        <f t="shared" si="0"/>
        <v>18195</v>
      </c>
      <c r="N15" s="24">
        <f t="shared" si="1"/>
        <v>20669</v>
      </c>
      <c r="O15" s="25">
        <f t="shared" si="2"/>
        <v>500.36250000000001</v>
      </c>
      <c r="P15" s="26"/>
      <c r="Q15" s="26">
        <v>139</v>
      </c>
      <c r="R15" s="29">
        <f t="shared" si="3"/>
        <v>20029.637500000001</v>
      </c>
      <c r="S15" s="25">
        <f t="shared" si="4"/>
        <v>172.85249999999999</v>
      </c>
      <c r="T15" s="27">
        <f t="shared" si="5"/>
        <v>33.852499999999992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10653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10653</v>
      </c>
      <c r="N16" s="24">
        <f t="shared" si="1"/>
        <v>10653</v>
      </c>
      <c r="O16" s="25">
        <f t="shared" si="2"/>
        <v>292.95749999999998</v>
      </c>
      <c r="P16" s="26"/>
      <c r="Q16" s="26">
        <v>513</v>
      </c>
      <c r="R16" s="29">
        <f t="shared" si="3"/>
        <v>9847.0424999999996</v>
      </c>
      <c r="S16" s="25">
        <f t="shared" si="4"/>
        <v>101.20349999999999</v>
      </c>
      <c r="T16" s="27">
        <f t="shared" si="5"/>
        <v>-411.79650000000004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10398</v>
      </c>
      <c r="E17" s="30"/>
      <c r="F17" s="30">
        <v>20</v>
      </c>
      <c r="G17" s="30"/>
      <c r="H17" s="30"/>
      <c r="I17" s="20"/>
      <c r="J17" s="20"/>
      <c r="K17" s="20">
        <v>3</v>
      </c>
      <c r="L17" s="20"/>
      <c r="M17" s="20">
        <f t="shared" si="0"/>
        <v>10598</v>
      </c>
      <c r="N17" s="24">
        <f t="shared" si="1"/>
        <v>11144</v>
      </c>
      <c r="O17" s="25">
        <f t="shared" si="2"/>
        <v>291.44499999999999</v>
      </c>
      <c r="P17" s="26"/>
      <c r="Q17" s="26">
        <v>90</v>
      </c>
      <c r="R17" s="29">
        <f t="shared" si="3"/>
        <v>10762.555</v>
      </c>
      <c r="S17" s="25">
        <f t="shared" si="4"/>
        <v>100.681</v>
      </c>
      <c r="T17" s="27">
        <f t="shared" si="5"/>
        <v>10.680999999999997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9460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9460</v>
      </c>
      <c r="N18" s="24">
        <f t="shared" si="1"/>
        <v>9460</v>
      </c>
      <c r="O18" s="25">
        <f t="shared" si="2"/>
        <v>260.14999999999998</v>
      </c>
      <c r="P18" s="26">
        <v>38780</v>
      </c>
      <c r="Q18" s="26">
        <v>150</v>
      </c>
      <c r="R18" s="29">
        <f t="shared" si="3"/>
        <v>9049.85</v>
      </c>
      <c r="S18" s="25">
        <f t="shared" si="4"/>
        <v>89.87</v>
      </c>
      <c r="T18" s="27">
        <f t="shared" si="5"/>
        <v>-60.129999999999995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22862</v>
      </c>
      <c r="E19" s="30">
        <v>10</v>
      </c>
      <c r="F19" s="30">
        <v>30</v>
      </c>
      <c r="G19" s="30">
        <v>90</v>
      </c>
      <c r="H19" s="30">
        <v>120</v>
      </c>
      <c r="I19" s="20">
        <v>1</v>
      </c>
      <c r="J19" s="20"/>
      <c r="K19" s="20"/>
      <c r="L19" s="20"/>
      <c r="M19" s="20">
        <f t="shared" si="0"/>
        <v>25252</v>
      </c>
      <c r="N19" s="24">
        <f t="shared" si="1"/>
        <v>25443</v>
      </c>
      <c r="O19" s="25">
        <f t="shared" si="2"/>
        <v>694.43</v>
      </c>
      <c r="P19" s="26"/>
      <c r="Q19" s="26">
        <v>120</v>
      </c>
      <c r="R19" s="29">
        <f t="shared" si="3"/>
        <v>24628.57</v>
      </c>
      <c r="S19" s="25">
        <f t="shared" si="4"/>
        <v>239.89400000000001</v>
      </c>
      <c r="T19" s="27">
        <f t="shared" si="5"/>
        <v>119.89400000000001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5248</v>
      </c>
      <c r="E20" s="30"/>
      <c r="F20" s="30">
        <v>10</v>
      </c>
      <c r="G20" s="30"/>
      <c r="H20" s="30">
        <v>70</v>
      </c>
      <c r="I20" s="20"/>
      <c r="J20" s="20"/>
      <c r="K20" s="20"/>
      <c r="L20" s="20"/>
      <c r="M20" s="20">
        <f t="shared" si="0"/>
        <v>5978</v>
      </c>
      <c r="N20" s="24">
        <f t="shared" si="1"/>
        <v>5978</v>
      </c>
      <c r="O20" s="25">
        <f t="shared" si="2"/>
        <v>164.39500000000001</v>
      </c>
      <c r="P20" s="26"/>
      <c r="Q20" s="26">
        <v>120</v>
      </c>
      <c r="R20" s="29">
        <f t="shared" si="3"/>
        <v>5693.6049999999996</v>
      </c>
      <c r="S20" s="25">
        <f t="shared" si="4"/>
        <v>56.790999999999997</v>
      </c>
      <c r="T20" s="27">
        <f t="shared" si="5"/>
        <v>-63.209000000000003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6587</v>
      </c>
      <c r="E21" s="30"/>
      <c r="F21" s="30"/>
      <c r="G21" s="30"/>
      <c r="H21" s="30">
        <v>30</v>
      </c>
      <c r="I21" s="20">
        <v>8</v>
      </c>
      <c r="J21" s="20"/>
      <c r="K21" s="20"/>
      <c r="L21" s="20"/>
      <c r="M21" s="20">
        <f t="shared" si="0"/>
        <v>6857</v>
      </c>
      <c r="N21" s="24">
        <f t="shared" si="1"/>
        <v>8385</v>
      </c>
      <c r="O21" s="25">
        <f t="shared" si="2"/>
        <v>188.5675</v>
      </c>
      <c r="P21" s="26">
        <v>3930</v>
      </c>
      <c r="Q21" s="26">
        <v>21</v>
      </c>
      <c r="R21" s="29">
        <f t="shared" si="3"/>
        <v>8175.432499999999</v>
      </c>
      <c r="S21" s="25">
        <f t="shared" si="4"/>
        <v>65.141499999999994</v>
      </c>
      <c r="T21" s="27">
        <f t="shared" si="5"/>
        <v>44.141499999999994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12789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12789</v>
      </c>
      <c r="N22" s="24">
        <f t="shared" si="1"/>
        <v>12789</v>
      </c>
      <c r="O22" s="25">
        <f t="shared" si="2"/>
        <v>351.69749999999999</v>
      </c>
      <c r="P22" s="26"/>
      <c r="Q22" s="26">
        <v>100</v>
      </c>
      <c r="R22" s="29">
        <f t="shared" si="3"/>
        <v>12337.3025</v>
      </c>
      <c r="S22" s="25">
        <f t="shared" si="4"/>
        <v>121.49549999999999</v>
      </c>
      <c r="T22" s="27">
        <f t="shared" si="5"/>
        <v>21.495499999999993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7018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7018</v>
      </c>
      <c r="N23" s="24">
        <f t="shared" si="1"/>
        <v>7018</v>
      </c>
      <c r="O23" s="25">
        <f t="shared" si="2"/>
        <v>192.995</v>
      </c>
      <c r="P23" s="26"/>
      <c r="Q23" s="26">
        <v>70</v>
      </c>
      <c r="R23" s="29">
        <f t="shared" si="3"/>
        <v>6755.0050000000001</v>
      </c>
      <c r="S23" s="25">
        <f t="shared" si="4"/>
        <v>66.670999999999992</v>
      </c>
      <c r="T23" s="27">
        <f t="shared" si="5"/>
        <v>-3.3290000000000077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15727</v>
      </c>
      <c r="E24" s="30"/>
      <c r="F24" s="30"/>
      <c r="G24" s="30"/>
      <c r="H24" s="30">
        <v>100</v>
      </c>
      <c r="I24" s="20">
        <v>3</v>
      </c>
      <c r="J24" s="20"/>
      <c r="K24" s="20">
        <v>3</v>
      </c>
      <c r="L24" s="20"/>
      <c r="M24" s="20">
        <f t="shared" si="0"/>
        <v>16627</v>
      </c>
      <c r="N24" s="24">
        <f t="shared" si="1"/>
        <v>17746</v>
      </c>
      <c r="O24" s="25">
        <f t="shared" si="2"/>
        <v>457.24250000000001</v>
      </c>
      <c r="P24" s="26">
        <v>3000</v>
      </c>
      <c r="Q24" s="26">
        <v>119</v>
      </c>
      <c r="R24" s="29">
        <f t="shared" si="3"/>
        <v>17169.7575</v>
      </c>
      <c r="S24" s="25">
        <f t="shared" si="4"/>
        <v>157.95650000000001</v>
      </c>
      <c r="T24" s="27">
        <f t="shared" si="5"/>
        <v>38.956500000000005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7846</v>
      </c>
      <c r="E25" s="30">
        <v>40</v>
      </c>
      <c r="F25" s="30"/>
      <c r="G25" s="30">
        <v>10</v>
      </c>
      <c r="H25" s="30">
        <v>120</v>
      </c>
      <c r="I25" s="20"/>
      <c r="J25" s="20"/>
      <c r="K25" s="20"/>
      <c r="L25" s="20"/>
      <c r="M25" s="20">
        <f t="shared" si="0"/>
        <v>9816</v>
      </c>
      <c r="N25" s="24">
        <f t="shared" si="1"/>
        <v>9816</v>
      </c>
      <c r="O25" s="25">
        <f t="shared" si="2"/>
        <v>269.94</v>
      </c>
      <c r="P25" s="26">
        <v>25100</v>
      </c>
      <c r="Q25" s="26">
        <v>76</v>
      </c>
      <c r="R25" s="29">
        <f t="shared" si="3"/>
        <v>9470.06</v>
      </c>
      <c r="S25" s="25">
        <f t="shared" si="4"/>
        <v>93.251999999999995</v>
      </c>
      <c r="T25" s="27">
        <f t="shared" si="5"/>
        <v>17.251999999999995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10337</v>
      </c>
      <c r="E26" s="29"/>
      <c r="F26" s="30"/>
      <c r="G26" s="30"/>
      <c r="H26" s="30"/>
      <c r="I26" s="20">
        <v>7</v>
      </c>
      <c r="J26" s="20"/>
      <c r="K26" s="20"/>
      <c r="L26" s="20"/>
      <c r="M26" s="20">
        <f t="shared" si="0"/>
        <v>10337</v>
      </c>
      <c r="N26" s="24">
        <f t="shared" si="1"/>
        <v>11674</v>
      </c>
      <c r="O26" s="25">
        <f t="shared" si="2"/>
        <v>284.26749999999998</v>
      </c>
      <c r="P26" s="26"/>
      <c r="Q26" s="26">
        <v>90</v>
      </c>
      <c r="R26" s="29">
        <f t="shared" si="3"/>
        <v>11299.7325</v>
      </c>
      <c r="S26" s="25">
        <f t="shared" si="4"/>
        <v>98.201499999999996</v>
      </c>
      <c r="T26" s="27">
        <f t="shared" si="5"/>
        <v>8.2014999999999958</v>
      </c>
    </row>
    <row r="27" spans="1:20" ht="15.75" customHeight="1" thickBot="1" x14ac:dyDescent="0.35">
      <c r="A27" s="28">
        <v>21</v>
      </c>
      <c r="B27" s="20">
        <v>1908446154</v>
      </c>
      <c r="C27" s="20" t="s">
        <v>37</v>
      </c>
      <c r="D27" s="37">
        <v>7817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7817</v>
      </c>
      <c r="N27" s="40">
        <f t="shared" si="1"/>
        <v>7817</v>
      </c>
      <c r="O27" s="25">
        <f t="shared" si="2"/>
        <v>214.9675</v>
      </c>
      <c r="P27" s="41"/>
      <c r="Q27" s="41">
        <v>100</v>
      </c>
      <c r="R27" s="29">
        <f t="shared" si="3"/>
        <v>7502.0325000000003</v>
      </c>
      <c r="S27" s="42">
        <f t="shared" si="4"/>
        <v>74.261499999999998</v>
      </c>
      <c r="T27" s="43">
        <f t="shared" si="5"/>
        <v>-25.738500000000002</v>
      </c>
    </row>
    <row r="28" spans="1:20" ht="16.5" thickBot="1" x14ac:dyDescent="0.3">
      <c r="A28" s="76" t="s">
        <v>38</v>
      </c>
      <c r="B28" s="77"/>
      <c r="C28" s="78"/>
      <c r="D28" s="44">
        <f>SUM(D7:D27)</f>
        <v>227422</v>
      </c>
      <c r="E28" s="45">
        <f>SUM(E7:E27)</f>
        <v>180</v>
      </c>
      <c r="F28" s="45">
        <f t="shared" ref="F28:T28" si="6">SUM(F7:F27)</f>
        <v>210</v>
      </c>
      <c r="G28" s="45">
        <f t="shared" si="6"/>
        <v>100</v>
      </c>
      <c r="H28" s="45">
        <f t="shared" si="6"/>
        <v>930</v>
      </c>
      <c r="I28" s="45">
        <f t="shared" si="6"/>
        <v>45</v>
      </c>
      <c r="J28" s="45">
        <f t="shared" si="6"/>
        <v>0</v>
      </c>
      <c r="K28" s="45">
        <f t="shared" si="6"/>
        <v>9</v>
      </c>
      <c r="L28" s="45">
        <f t="shared" si="6"/>
        <v>0</v>
      </c>
      <c r="M28" s="45">
        <f t="shared" si="6"/>
        <v>242392</v>
      </c>
      <c r="N28" s="45">
        <f t="shared" si="6"/>
        <v>252625</v>
      </c>
      <c r="O28" s="46">
        <f t="shared" si="6"/>
        <v>6665.7800000000007</v>
      </c>
      <c r="P28" s="46">
        <f t="shared" si="6"/>
        <v>73810</v>
      </c>
      <c r="Q28" s="45">
        <f t="shared" si="6"/>
        <v>2235</v>
      </c>
      <c r="R28" s="45">
        <f t="shared" si="6"/>
        <v>243724.22000000003</v>
      </c>
      <c r="S28" s="45">
        <f t="shared" si="6"/>
        <v>2302.7240000000006</v>
      </c>
      <c r="T28" s="47">
        <f t="shared" si="6"/>
        <v>67.72399999999989</v>
      </c>
    </row>
    <row r="29" spans="1:20" ht="15.75" thickBot="1" x14ac:dyDescent="0.3">
      <c r="A29" s="79" t="s">
        <v>39</v>
      </c>
      <c r="B29" s="80"/>
      <c r="C29" s="81"/>
      <c r="D29" s="48">
        <f>D4+D5-D28</f>
        <v>445324</v>
      </c>
      <c r="E29" s="48">
        <f t="shared" ref="E29:L29" si="7">E4+E5-E28</f>
        <v>11320</v>
      </c>
      <c r="F29" s="48">
        <f t="shared" si="7"/>
        <v>20580</v>
      </c>
      <c r="G29" s="48">
        <f t="shared" si="7"/>
        <v>220</v>
      </c>
      <c r="H29" s="48">
        <f t="shared" si="7"/>
        <v>37865</v>
      </c>
      <c r="I29" s="48">
        <f t="shared" si="7"/>
        <v>1675</v>
      </c>
      <c r="J29" s="48">
        <f t="shared" si="7"/>
        <v>533</v>
      </c>
      <c r="K29" s="48">
        <f t="shared" si="7"/>
        <v>544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-143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6" priority="43" operator="equal">
      <formula>212030016606640</formula>
    </cfRule>
  </conditionalFormatting>
  <conditionalFormatting sqref="D29 E4:E6 E28:K29">
    <cfRule type="cellIs" dxfId="775" priority="41" operator="equal">
      <formula>$E$4</formula>
    </cfRule>
    <cfRule type="cellIs" dxfId="774" priority="42" operator="equal">
      <formula>2120</formula>
    </cfRule>
  </conditionalFormatting>
  <conditionalFormatting sqref="D29:E29 F4:F6 F28:F29">
    <cfRule type="cellIs" dxfId="773" priority="39" operator="equal">
      <formula>$F$4</formula>
    </cfRule>
    <cfRule type="cellIs" dxfId="772" priority="40" operator="equal">
      <formula>300</formula>
    </cfRule>
  </conditionalFormatting>
  <conditionalFormatting sqref="G4:G6 G28:G29">
    <cfRule type="cellIs" dxfId="771" priority="37" operator="equal">
      <formula>$G$4</formula>
    </cfRule>
    <cfRule type="cellIs" dxfId="770" priority="38" operator="equal">
      <formula>1660</formula>
    </cfRule>
  </conditionalFormatting>
  <conditionalFormatting sqref="H4:H6 H28:H29">
    <cfRule type="cellIs" dxfId="769" priority="35" operator="equal">
      <formula>$H$4</formula>
    </cfRule>
    <cfRule type="cellIs" dxfId="768" priority="36" operator="equal">
      <formula>6640</formula>
    </cfRule>
  </conditionalFormatting>
  <conditionalFormatting sqref="T6:T28">
    <cfRule type="cellIs" dxfId="767" priority="34" operator="lessThan">
      <formula>0</formula>
    </cfRule>
  </conditionalFormatting>
  <conditionalFormatting sqref="T7:T27">
    <cfRule type="cellIs" dxfId="766" priority="31" operator="lessThan">
      <formula>0</formula>
    </cfRule>
    <cfRule type="cellIs" dxfId="765" priority="32" operator="lessThan">
      <formula>0</formula>
    </cfRule>
    <cfRule type="cellIs" dxfId="764" priority="33" operator="lessThan">
      <formula>0</formula>
    </cfRule>
  </conditionalFormatting>
  <conditionalFormatting sqref="E4:E6 E28:K28">
    <cfRule type="cellIs" dxfId="763" priority="30" operator="equal">
      <formula>$E$4</formula>
    </cfRule>
  </conditionalFormatting>
  <conditionalFormatting sqref="D28:D29 D6 D4:M4">
    <cfRule type="cellIs" dxfId="762" priority="29" operator="equal">
      <formula>$D$4</formula>
    </cfRule>
  </conditionalFormatting>
  <conditionalFormatting sqref="I4:I6 I28:I29">
    <cfRule type="cellIs" dxfId="761" priority="28" operator="equal">
      <formula>$I$4</formula>
    </cfRule>
  </conditionalFormatting>
  <conditionalFormatting sqref="J4:J6 J28:J29">
    <cfRule type="cellIs" dxfId="760" priority="27" operator="equal">
      <formula>$J$4</formula>
    </cfRule>
  </conditionalFormatting>
  <conditionalFormatting sqref="K4:K6 K28:K29">
    <cfRule type="cellIs" dxfId="759" priority="26" operator="equal">
      <formula>$K$4</formula>
    </cfRule>
  </conditionalFormatting>
  <conditionalFormatting sqref="M4:M6">
    <cfRule type="cellIs" dxfId="758" priority="25" operator="equal">
      <formula>$L$4</formula>
    </cfRule>
  </conditionalFormatting>
  <conditionalFormatting sqref="T7:T28">
    <cfRule type="cellIs" dxfId="757" priority="22" operator="lessThan">
      <formula>0</formula>
    </cfRule>
    <cfRule type="cellIs" dxfId="756" priority="23" operator="lessThan">
      <formula>0</formula>
    </cfRule>
    <cfRule type="cellIs" dxfId="755" priority="24" operator="lessThan">
      <formula>0</formula>
    </cfRule>
  </conditionalFormatting>
  <conditionalFormatting sqref="D5:K5">
    <cfRule type="cellIs" dxfId="754" priority="21" operator="greaterThan">
      <formula>0</formula>
    </cfRule>
  </conditionalFormatting>
  <conditionalFormatting sqref="T6:T28">
    <cfRule type="cellIs" dxfId="753" priority="20" operator="lessThan">
      <formula>0</formula>
    </cfRule>
  </conditionalFormatting>
  <conditionalFormatting sqref="T7:T27">
    <cfRule type="cellIs" dxfId="752" priority="17" operator="lessThan">
      <formula>0</formula>
    </cfRule>
    <cfRule type="cellIs" dxfId="751" priority="18" operator="lessThan">
      <formula>0</formula>
    </cfRule>
    <cfRule type="cellIs" dxfId="750" priority="19" operator="lessThan">
      <formula>0</formula>
    </cfRule>
  </conditionalFormatting>
  <conditionalFormatting sqref="T7:T28">
    <cfRule type="cellIs" dxfId="749" priority="14" operator="lessThan">
      <formula>0</formula>
    </cfRule>
    <cfRule type="cellIs" dxfId="748" priority="15" operator="lessThan">
      <formula>0</formula>
    </cfRule>
    <cfRule type="cellIs" dxfId="747" priority="16" operator="lessThan">
      <formula>0</formula>
    </cfRule>
  </conditionalFormatting>
  <conditionalFormatting sqref="D5:K5">
    <cfRule type="cellIs" dxfId="746" priority="13" operator="greaterThan">
      <formula>0</formula>
    </cfRule>
  </conditionalFormatting>
  <conditionalFormatting sqref="L4 L6 L28:L29">
    <cfRule type="cellIs" dxfId="745" priority="12" operator="equal">
      <formula>$L$4</formula>
    </cfRule>
  </conditionalFormatting>
  <conditionalFormatting sqref="D7:S7">
    <cfRule type="cellIs" dxfId="744" priority="11" operator="greaterThan">
      <formula>0</formula>
    </cfRule>
  </conditionalFormatting>
  <conditionalFormatting sqref="D9:S9">
    <cfRule type="cellIs" dxfId="743" priority="10" operator="greaterThan">
      <formula>0</formula>
    </cfRule>
  </conditionalFormatting>
  <conditionalFormatting sqref="D11:S11">
    <cfRule type="cellIs" dxfId="742" priority="9" operator="greaterThan">
      <formula>0</formula>
    </cfRule>
  </conditionalFormatting>
  <conditionalFormatting sqref="D13:S13">
    <cfRule type="cellIs" dxfId="741" priority="8" operator="greaterThan">
      <formula>0</formula>
    </cfRule>
  </conditionalFormatting>
  <conditionalFormatting sqref="D15:S15">
    <cfRule type="cellIs" dxfId="740" priority="7" operator="greaterThan">
      <formula>0</formula>
    </cfRule>
  </conditionalFormatting>
  <conditionalFormatting sqref="D17:S17">
    <cfRule type="cellIs" dxfId="739" priority="6" operator="greaterThan">
      <formula>0</formula>
    </cfRule>
  </conditionalFormatting>
  <conditionalFormatting sqref="D19:S19">
    <cfRule type="cellIs" dxfId="738" priority="5" operator="greaterThan">
      <formula>0</formula>
    </cfRule>
  </conditionalFormatting>
  <conditionalFormatting sqref="D21:S21">
    <cfRule type="cellIs" dxfId="737" priority="4" operator="greaterThan">
      <formula>0</formula>
    </cfRule>
  </conditionalFormatting>
  <conditionalFormatting sqref="D23:S23">
    <cfRule type="cellIs" dxfId="736" priority="3" operator="greaterThan">
      <formula>0</formula>
    </cfRule>
  </conditionalFormatting>
  <conditionalFormatting sqref="D25:S25">
    <cfRule type="cellIs" dxfId="735" priority="2" operator="greaterThan">
      <formula>0</formula>
    </cfRule>
  </conditionalFormatting>
  <conditionalFormatting sqref="D27:S27">
    <cfRule type="cellIs" dxfId="734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0" activePane="bottomLeft" state="frozen"/>
      <selection pane="bottomLeft" activeCell="C18" sqref="C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2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2" ht="18.75" x14ac:dyDescent="0.25">
      <c r="A3" s="86" t="s">
        <v>74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2" x14ac:dyDescent="0.25">
      <c r="A4" s="90" t="s">
        <v>1</v>
      </c>
      <c r="B4" s="90"/>
      <c r="C4" s="1"/>
      <c r="D4" s="2">
        <f>'15'!D29</f>
        <v>445324</v>
      </c>
      <c r="E4" s="2">
        <f>'15'!E29</f>
        <v>11320</v>
      </c>
      <c r="F4" s="2">
        <f>'15'!F29</f>
        <v>20580</v>
      </c>
      <c r="G4" s="2">
        <f>'15'!G29</f>
        <v>220</v>
      </c>
      <c r="H4" s="2">
        <f>'15'!H29</f>
        <v>37865</v>
      </c>
      <c r="I4" s="2">
        <f>'15'!I29</f>
        <v>1675</v>
      </c>
      <c r="J4" s="2">
        <f>'15'!J29</f>
        <v>533</v>
      </c>
      <c r="K4" s="2">
        <f>'15'!K29</f>
        <v>544</v>
      </c>
      <c r="L4" s="2">
        <f>'15'!L29</f>
        <v>50</v>
      </c>
      <c r="M4" s="3"/>
      <c r="N4" s="92"/>
      <c r="O4" s="93"/>
      <c r="P4" s="93"/>
      <c r="Q4" s="93"/>
      <c r="R4" s="93"/>
      <c r="S4" s="93"/>
      <c r="T4" s="93"/>
      <c r="U4" s="93"/>
      <c r="V4" s="94"/>
    </row>
    <row r="5" spans="1:22" x14ac:dyDescent="0.25">
      <c r="A5" s="90" t="s">
        <v>2</v>
      </c>
      <c r="B5" s="90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92"/>
      <c r="O5" s="93"/>
      <c r="P5" s="93"/>
      <c r="Q5" s="93"/>
      <c r="R5" s="93"/>
      <c r="S5" s="93"/>
      <c r="T5" s="93"/>
      <c r="U5" s="93"/>
      <c r="V5" s="94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60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17580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17580</v>
      </c>
      <c r="N7" s="24">
        <f>D7+E7*20+F7*10+G7*9+H7*9+I7*191+J7*191+K7*182+L7*100</f>
        <v>17580</v>
      </c>
      <c r="O7" s="25">
        <f>M7*2.75%</f>
        <v>483.45</v>
      </c>
      <c r="P7" s="26">
        <v>8150</v>
      </c>
      <c r="Q7" s="26">
        <v>118</v>
      </c>
      <c r="R7" s="29">
        <f>M7-(M7*2.75%)+I7*191+J7*191+K7*182+L7*100-Q7</f>
        <v>16978.55</v>
      </c>
      <c r="S7" s="25">
        <f>M7*0.95%</f>
        <v>167.01</v>
      </c>
      <c r="T7" s="55">
        <f>S7-Q7</f>
        <v>49.009999999999991</v>
      </c>
      <c r="U7" s="73"/>
      <c r="V7" s="74">
        <f>R7-U7</f>
        <v>16978.55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12226</v>
      </c>
      <c r="E8" s="30">
        <v>10</v>
      </c>
      <c r="F8" s="30">
        <v>20</v>
      </c>
      <c r="G8" s="30"/>
      <c r="H8" s="30">
        <v>60</v>
      </c>
      <c r="I8" s="20">
        <v>10</v>
      </c>
      <c r="J8" s="20"/>
      <c r="K8" s="20"/>
      <c r="L8" s="20"/>
      <c r="M8" s="20">
        <f t="shared" ref="M8:M27" si="0">D8+E8*20+F8*10+G8*9+H8*9</f>
        <v>13166</v>
      </c>
      <c r="N8" s="24">
        <f t="shared" ref="N8:N27" si="1">D8+E8*20+F8*10+G8*9+H8*9+I8*191+J8*191+K8*182+L8*100</f>
        <v>15076</v>
      </c>
      <c r="O8" s="25">
        <f t="shared" ref="O8:O27" si="2">M8*2.75%</f>
        <v>362.065</v>
      </c>
      <c r="P8" s="26"/>
      <c r="Q8" s="26"/>
      <c r="R8" s="29">
        <f t="shared" ref="R8:R27" si="3">M8-(M8*2.75%)+I8*191+J8*191+K8*182+L8*100-Q8</f>
        <v>14713.934999999999</v>
      </c>
      <c r="S8" s="25">
        <f t="shared" ref="S8:S27" si="4">M8*0.95%</f>
        <v>125.077</v>
      </c>
      <c r="T8" s="55">
        <f t="shared" ref="T8:T27" si="5">S8-Q8</f>
        <v>125.077</v>
      </c>
      <c r="U8" s="73"/>
      <c r="V8" s="74">
        <f t="shared" ref="V8:V27" si="6">R8-U8</f>
        <v>14713.934999999999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28592</v>
      </c>
      <c r="E9" s="30"/>
      <c r="F9" s="30">
        <v>20</v>
      </c>
      <c r="G9" s="30"/>
      <c r="H9" s="30"/>
      <c r="I9" s="20">
        <v>11</v>
      </c>
      <c r="J9" s="20">
        <v>3</v>
      </c>
      <c r="K9" s="20"/>
      <c r="L9" s="20"/>
      <c r="M9" s="20">
        <f t="shared" si="0"/>
        <v>28792</v>
      </c>
      <c r="N9" s="24">
        <f t="shared" si="1"/>
        <v>31466</v>
      </c>
      <c r="O9" s="25">
        <f t="shared" si="2"/>
        <v>791.78</v>
      </c>
      <c r="P9" s="26">
        <v>-8500</v>
      </c>
      <c r="Q9" s="26">
        <v>133</v>
      </c>
      <c r="R9" s="29">
        <f t="shared" si="3"/>
        <v>30541.22</v>
      </c>
      <c r="S9" s="25">
        <f t="shared" si="4"/>
        <v>273.524</v>
      </c>
      <c r="T9" s="55">
        <f t="shared" si="5"/>
        <v>140.524</v>
      </c>
      <c r="U9" s="73"/>
      <c r="V9" s="74">
        <f t="shared" si="6"/>
        <v>30541.22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10768</v>
      </c>
      <c r="E10" s="30"/>
      <c r="F10" s="30">
        <v>30</v>
      </c>
      <c r="G10" s="30"/>
      <c r="H10" s="30">
        <v>80</v>
      </c>
      <c r="I10" s="20">
        <v>5</v>
      </c>
      <c r="J10" s="20"/>
      <c r="K10" s="20">
        <v>5</v>
      </c>
      <c r="L10" s="20"/>
      <c r="M10" s="20">
        <f t="shared" si="0"/>
        <v>11788</v>
      </c>
      <c r="N10" s="24">
        <f t="shared" si="1"/>
        <v>13653</v>
      </c>
      <c r="O10" s="25">
        <f t="shared" si="2"/>
        <v>324.17</v>
      </c>
      <c r="P10" s="26"/>
      <c r="Q10" s="26">
        <v>25</v>
      </c>
      <c r="R10" s="29">
        <f t="shared" si="3"/>
        <v>13303.83</v>
      </c>
      <c r="S10" s="25">
        <f t="shared" si="4"/>
        <v>111.986</v>
      </c>
      <c r="T10" s="55">
        <f t="shared" si="5"/>
        <v>86.986000000000004</v>
      </c>
      <c r="U10" s="73"/>
      <c r="V10" s="74">
        <f t="shared" si="6"/>
        <v>13303.83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9923</v>
      </c>
      <c r="E11" s="30"/>
      <c r="F11" s="30">
        <v>100</v>
      </c>
      <c r="G11" s="32"/>
      <c r="H11" s="30">
        <v>250</v>
      </c>
      <c r="I11" s="20">
        <v>7</v>
      </c>
      <c r="J11" s="20"/>
      <c r="K11" s="20">
        <v>3</v>
      </c>
      <c r="L11" s="20"/>
      <c r="M11" s="20">
        <f t="shared" si="0"/>
        <v>13173</v>
      </c>
      <c r="N11" s="24">
        <f t="shared" si="1"/>
        <v>15056</v>
      </c>
      <c r="O11" s="25">
        <f t="shared" si="2"/>
        <v>362.25749999999999</v>
      </c>
      <c r="P11" s="26">
        <v>-3000</v>
      </c>
      <c r="Q11" s="26">
        <v>38</v>
      </c>
      <c r="R11" s="29">
        <f t="shared" si="3"/>
        <v>14655.7425</v>
      </c>
      <c r="S11" s="25">
        <f t="shared" si="4"/>
        <v>125.1435</v>
      </c>
      <c r="T11" s="55">
        <f t="shared" si="5"/>
        <v>87.143500000000003</v>
      </c>
      <c r="U11" s="73">
        <v>27</v>
      </c>
      <c r="V11" s="74">
        <f t="shared" si="6"/>
        <v>14628.7425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11644</v>
      </c>
      <c r="E12" s="30"/>
      <c r="F12" s="30"/>
      <c r="G12" s="30"/>
      <c r="H12" s="30">
        <v>100</v>
      </c>
      <c r="I12" s="20"/>
      <c r="J12" s="20"/>
      <c r="K12" s="20"/>
      <c r="L12" s="20"/>
      <c r="M12" s="20">
        <f t="shared" si="0"/>
        <v>12544</v>
      </c>
      <c r="N12" s="24">
        <f t="shared" si="1"/>
        <v>12544</v>
      </c>
      <c r="O12" s="25">
        <f t="shared" si="2"/>
        <v>344.96</v>
      </c>
      <c r="P12" s="26"/>
      <c r="Q12" s="26">
        <v>29</v>
      </c>
      <c r="R12" s="29">
        <f t="shared" si="3"/>
        <v>12170.04</v>
      </c>
      <c r="S12" s="25">
        <f t="shared" si="4"/>
        <v>119.16799999999999</v>
      </c>
      <c r="T12" s="55">
        <f t="shared" si="5"/>
        <v>90.167999999999992</v>
      </c>
      <c r="U12" s="73"/>
      <c r="V12" s="74">
        <f t="shared" si="6"/>
        <v>12170.04</v>
      </c>
    </row>
    <row r="13" spans="1:22" ht="15.75" x14ac:dyDescent="0.25">
      <c r="A13" s="28">
        <v>7</v>
      </c>
      <c r="B13" s="20">
        <v>1908446140</v>
      </c>
      <c r="C13" s="20" t="s">
        <v>42</v>
      </c>
      <c r="D13" s="29">
        <v>11467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11467</v>
      </c>
      <c r="N13" s="24">
        <f t="shared" si="1"/>
        <v>11467</v>
      </c>
      <c r="O13" s="25">
        <f t="shared" si="2"/>
        <v>315.34250000000003</v>
      </c>
      <c r="P13" s="26"/>
      <c r="Q13" s="26">
        <v>1</v>
      </c>
      <c r="R13" s="29">
        <f t="shared" si="3"/>
        <v>11150.657499999999</v>
      </c>
      <c r="S13" s="25">
        <f t="shared" si="4"/>
        <v>108.9365</v>
      </c>
      <c r="T13" s="55">
        <f t="shared" si="5"/>
        <v>107.9365</v>
      </c>
      <c r="U13" s="73"/>
      <c r="V13" s="74">
        <f t="shared" si="6"/>
        <v>11150.657499999999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9048</v>
      </c>
      <c r="E14" s="30">
        <v>50</v>
      </c>
      <c r="F14" s="30"/>
      <c r="G14" s="30"/>
      <c r="H14" s="30"/>
      <c r="I14" s="20"/>
      <c r="J14" s="20"/>
      <c r="K14" s="20"/>
      <c r="L14" s="20"/>
      <c r="M14" s="20">
        <f t="shared" si="0"/>
        <v>10048</v>
      </c>
      <c r="N14" s="24">
        <f t="shared" si="1"/>
        <v>10048</v>
      </c>
      <c r="O14" s="25">
        <f t="shared" si="2"/>
        <v>276.32</v>
      </c>
      <c r="P14" s="26"/>
      <c r="Q14" s="26">
        <v>119</v>
      </c>
      <c r="R14" s="29">
        <f t="shared" si="3"/>
        <v>9652.68</v>
      </c>
      <c r="S14" s="25">
        <f t="shared" si="4"/>
        <v>95.456000000000003</v>
      </c>
      <c r="T14" s="55">
        <f t="shared" si="5"/>
        <v>-23.543999999999997</v>
      </c>
      <c r="U14" s="73"/>
      <c r="V14" s="74">
        <f t="shared" si="6"/>
        <v>9652.68</v>
      </c>
    </row>
    <row r="15" spans="1:22" ht="15.75" x14ac:dyDescent="0.25">
      <c r="A15" s="28">
        <v>9</v>
      </c>
      <c r="B15" s="20">
        <v>1908446142</v>
      </c>
      <c r="C15" s="33">
        <v>20000</v>
      </c>
      <c r="D15" s="29">
        <v>22814</v>
      </c>
      <c r="E15" s="30"/>
      <c r="F15" s="30"/>
      <c r="G15" s="30"/>
      <c r="H15" s="30"/>
      <c r="I15" s="20">
        <v>5</v>
      </c>
      <c r="J15" s="20"/>
      <c r="K15" s="20">
        <v>5</v>
      </c>
      <c r="L15" s="20"/>
      <c r="M15" s="20">
        <f t="shared" si="0"/>
        <v>22814</v>
      </c>
      <c r="N15" s="24">
        <f t="shared" si="1"/>
        <v>24679</v>
      </c>
      <c r="O15" s="25">
        <f t="shared" si="2"/>
        <v>627.38499999999999</v>
      </c>
      <c r="P15" s="26">
        <v>35430</v>
      </c>
      <c r="Q15" s="26">
        <v>127</v>
      </c>
      <c r="R15" s="29">
        <f t="shared" si="3"/>
        <v>23924.615000000002</v>
      </c>
      <c r="S15" s="25">
        <f t="shared" si="4"/>
        <v>216.733</v>
      </c>
      <c r="T15" s="55">
        <f t="shared" si="5"/>
        <v>89.733000000000004</v>
      </c>
      <c r="U15" s="73"/>
      <c r="V15" s="74">
        <f t="shared" si="6"/>
        <v>23924.615000000002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16756</v>
      </c>
      <c r="E16" s="30"/>
      <c r="F16" s="30">
        <v>50</v>
      </c>
      <c r="G16" s="30"/>
      <c r="H16" s="30">
        <v>250</v>
      </c>
      <c r="I16" s="20"/>
      <c r="J16" s="20"/>
      <c r="K16" s="20"/>
      <c r="L16" s="20"/>
      <c r="M16" s="20">
        <f t="shared" si="0"/>
        <v>19506</v>
      </c>
      <c r="N16" s="24">
        <f t="shared" si="1"/>
        <v>19506</v>
      </c>
      <c r="O16" s="25">
        <f t="shared" si="2"/>
        <v>536.41499999999996</v>
      </c>
      <c r="P16" s="26"/>
      <c r="Q16" s="26">
        <v>112</v>
      </c>
      <c r="R16" s="29">
        <f t="shared" si="3"/>
        <v>18857.584999999999</v>
      </c>
      <c r="S16" s="25">
        <f t="shared" si="4"/>
        <v>185.30699999999999</v>
      </c>
      <c r="T16" s="55">
        <f t="shared" si="5"/>
        <v>73.306999999999988</v>
      </c>
      <c r="U16" s="73"/>
      <c r="V16" s="74">
        <f t="shared" si="6"/>
        <v>18857.584999999999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20300</v>
      </c>
      <c r="E17" s="30">
        <v>50</v>
      </c>
      <c r="F17" s="30">
        <v>100</v>
      </c>
      <c r="G17" s="30"/>
      <c r="H17" s="30">
        <v>100</v>
      </c>
      <c r="I17" s="20"/>
      <c r="J17" s="20"/>
      <c r="K17" s="20">
        <v>1</v>
      </c>
      <c r="L17" s="20"/>
      <c r="M17" s="20">
        <f t="shared" si="0"/>
        <v>23200</v>
      </c>
      <c r="N17" s="24">
        <f t="shared" si="1"/>
        <v>23382</v>
      </c>
      <c r="O17" s="25">
        <f t="shared" si="2"/>
        <v>638</v>
      </c>
      <c r="P17" s="26"/>
      <c r="Q17" s="26">
        <v>90</v>
      </c>
      <c r="R17" s="29">
        <f t="shared" si="3"/>
        <v>22654</v>
      </c>
      <c r="S17" s="25">
        <f t="shared" si="4"/>
        <v>220.4</v>
      </c>
      <c r="T17" s="55">
        <f t="shared" si="5"/>
        <v>130.4</v>
      </c>
      <c r="U17" s="73">
        <v>25</v>
      </c>
      <c r="V17" s="74">
        <f t="shared" si="6"/>
        <v>22629</v>
      </c>
    </row>
    <row r="18" spans="1:22" ht="15.75" x14ac:dyDescent="0.25">
      <c r="A18" s="28">
        <v>12</v>
      </c>
      <c r="B18" s="20">
        <v>1908446145</v>
      </c>
      <c r="C18" s="31">
        <v>13000</v>
      </c>
      <c r="D18" s="29">
        <v>18731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18731</v>
      </c>
      <c r="N18" s="24">
        <f t="shared" si="1"/>
        <v>18731</v>
      </c>
      <c r="O18" s="25">
        <f t="shared" si="2"/>
        <v>515.10249999999996</v>
      </c>
      <c r="P18" s="26"/>
      <c r="Q18" s="26">
        <v>102</v>
      </c>
      <c r="R18" s="29">
        <f t="shared" si="3"/>
        <v>18113.897499999999</v>
      </c>
      <c r="S18" s="25">
        <f t="shared" si="4"/>
        <v>177.94450000000001</v>
      </c>
      <c r="T18" s="55">
        <f t="shared" si="5"/>
        <v>75.944500000000005</v>
      </c>
      <c r="U18" s="73"/>
      <c r="V18" s="74">
        <f t="shared" si="6"/>
        <v>18113.897499999999</v>
      </c>
    </row>
    <row r="19" spans="1:22" ht="15.75" x14ac:dyDescent="0.25">
      <c r="A19" s="28">
        <v>13</v>
      </c>
      <c r="B19" s="20">
        <v>1908446146</v>
      </c>
      <c r="C19" s="20">
        <v>14427</v>
      </c>
      <c r="D19" s="29">
        <v>14795</v>
      </c>
      <c r="E19" s="30"/>
      <c r="F19" s="30">
        <v>20</v>
      </c>
      <c r="G19" s="30"/>
      <c r="H19" s="30">
        <v>330</v>
      </c>
      <c r="I19" s="20">
        <v>3</v>
      </c>
      <c r="J19" s="20"/>
      <c r="K19" s="20"/>
      <c r="L19" s="20"/>
      <c r="M19" s="20">
        <f t="shared" si="0"/>
        <v>17965</v>
      </c>
      <c r="N19" s="24">
        <f t="shared" si="1"/>
        <v>18538</v>
      </c>
      <c r="O19" s="25">
        <f t="shared" si="2"/>
        <v>494.03750000000002</v>
      </c>
      <c r="P19" s="26">
        <v>35980</v>
      </c>
      <c r="Q19" s="26">
        <v>100</v>
      </c>
      <c r="R19" s="29">
        <f t="shared" si="3"/>
        <v>17943.962500000001</v>
      </c>
      <c r="S19" s="25">
        <f t="shared" si="4"/>
        <v>170.66749999999999</v>
      </c>
      <c r="T19" s="55">
        <f t="shared" si="5"/>
        <v>70.66749999999999</v>
      </c>
      <c r="U19" s="73">
        <v>18</v>
      </c>
      <c r="V19" s="74">
        <f t="shared" si="6"/>
        <v>17925.962500000001</v>
      </c>
    </row>
    <row r="20" spans="1:22" ht="15.75" x14ac:dyDescent="0.25">
      <c r="A20" s="28">
        <v>14</v>
      </c>
      <c r="B20" s="20">
        <v>1908446147</v>
      </c>
      <c r="C20" s="20" t="s">
        <v>45</v>
      </c>
      <c r="D20" s="29">
        <v>11245</v>
      </c>
      <c r="E20" s="30"/>
      <c r="F20" s="30"/>
      <c r="G20" s="30"/>
      <c r="H20" s="30">
        <v>50</v>
      </c>
      <c r="I20" s="20"/>
      <c r="J20" s="20"/>
      <c r="K20" s="20">
        <v>5</v>
      </c>
      <c r="L20" s="20"/>
      <c r="M20" s="20">
        <f t="shared" si="0"/>
        <v>11695</v>
      </c>
      <c r="N20" s="24">
        <f t="shared" si="1"/>
        <v>12605</v>
      </c>
      <c r="O20" s="25">
        <f t="shared" si="2"/>
        <v>321.61250000000001</v>
      </c>
      <c r="P20" s="26"/>
      <c r="Q20" s="26">
        <v>120</v>
      </c>
      <c r="R20" s="29">
        <f t="shared" si="3"/>
        <v>12163.387500000001</v>
      </c>
      <c r="S20" s="25">
        <f t="shared" si="4"/>
        <v>111.10249999999999</v>
      </c>
      <c r="T20" s="55">
        <f t="shared" si="5"/>
        <v>-8.897500000000008</v>
      </c>
      <c r="U20" s="73"/>
      <c r="V20" s="74">
        <f t="shared" si="6"/>
        <v>12163.387500000001</v>
      </c>
    </row>
    <row r="21" spans="1:22" ht="15.75" x14ac:dyDescent="0.25">
      <c r="A21" s="28">
        <v>15</v>
      </c>
      <c r="B21" s="20">
        <v>1908446148</v>
      </c>
      <c r="C21" s="20" t="s">
        <v>46</v>
      </c>
      <c r="D21" s="29">
        <v>11583</v>
      </c>
      <c r="E21" s="30">
        <v>50</v>
      </c>
      <c r="F21" s="30">
        <v>80</v>
      </c>
      <c r="G21" s="30"/>
      <c r="H21" s="30">
        <v>20</v>
      </c>
      <c r="I21" s="20">
        <v>3</v>
      </c>
      <c r="J21" s="20"/>
      <c r="K21" s="20"/>
      <c r="L21" s="20"/>
      <c r="M21" s="20">
        <f t="shared" si="0"/>
        <v>13563</v>
      </c>
      <c r="N21" s="24">
        <f t="shared" si="1"/>
        <v>14136</v>
      </c>
      <c r="O21" s="25">
        <f t="shared" si="2"/>
        <v>372.98250000000002</v>
      </c>
      <c r="P21" s="26"/>
      <c r="Q21" s="26">
        <v>20</v>
      </c>
      <c r="R21" s="29">
        <f t="shared" si="3"/>
        <v>13743.0175</v>
      </c>
      <c r="S21" s="25">
        <f t="shared" si="4"/>
        <v>128.8485</v>
      </c>
      <c r="T21" s="55">
        <f t="shared" si="5"/>
        <v>108.8485</v>
      </c>
      <c r="U21" s="73"/>
      <c r="V21" s="74">
        <f t="shared" si="6"/>
        <v>13743.0175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29197</v>
      </c>
      <c r="E22" s="30"/>
      <c r="F22" s="30"/>
      <c r="G22" s="20"/>
      <c r="H22" s="30">
        <v>50</v>
      </c>
      <c r="I22" s="20"/>
      <c r="J22" s="20"/>
      <c r="K22" s="20"/>
      <c r="L22" s="20"/>
      <c r="M22" s="20">
        <f t="shared" si="0"/>
        <v>29647</v>
      </c>
      <c r="N22" s="24">
        <f t="shared" si="1"/>
        <v>29647</v>
      </c>
      <c r="O22" s="25">
        <f t="shared" si="2"/>
        <v>815.29250000000002</v>
      </c>
      <c r="P22" s="26"/>
      <c r="Q22" s="26">
        <v>150</v>
      </c>
      <c r="R22" s="29">
        <f t="shared" si="3"/>
        <v>28681.7075</v>
      </c>
      <c r="S22" s="25">
        <f t="shared" si="4"/>
        <v>281.6465</v>
      </c>
      <c r="T22" s="55">
        <f t="shared" si="5"/>
        <v>131.6465</v>
      </c>
      <c r="U22" s="73"/>
      <c r="V22" s="74">
        <f t="shared" si="6"/>
        <v>28681.7075</v>
      </c>
    </row>
    <row r="23" spans="1:22" ht="15.75" x14ac:dyDescent="0.25">
      <c r="A23" s="28">
        <v>17</v>
      </c>
      <c r="B23" s="20">
        <v>1908446150</v>
      </c>
      <c r="C23" s="20">
        <v>5997</v>
      </c>
      <c r="D23" s="35">
        <v>10090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10090</v>
      </c>
      <c r="N23" s="24">
        <f t="shared" si="1"/>
        <v>10090</v>
      </c>
      <c r="O23" s="25">
        <f t="shared" si="2"/>
        <v>277.47500000000002</v>
      </c>
      <c r="P23" s="26"/>
      <c r="Q23" s="26">
        <v>60</v>
      </c>
      <c r="R23" s="29">
        <f t="shared" si="3"/>
        <v>9752.5249999999996</v>
      </c>
      <c r="S23" s="25">
        <f t="shared" si="4"/>
        <v>95.855000000000004</v>
      </c>
      <c r="T23" s="55">
        <f t="shared" si="5"/>
        <v>35.855000000000004</v>
      </c>
      <c r="U23" s="73"/>
      <c r="V23" s="74">
        <f t="shared" si="6"/>
        <v>9752.5249999999996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34343</v>
      </c>
      <c r="E24" s="30">
        <v>100</v>
      </c>
      <c r="F24" s="30"/>
      <c r="G24" s="30"/>
      <c r="H24" s="30">
        <v>20</v>
      </c>
      <c r="I24" s="20">
        <v>6</v>
      </c>
      <c r="J24" s="20"/>
      <c r="K24" s="20">
        <v>5</v>
      </c>
      <c r="L24" s="20"/>
      <c r="M24" s="20">
        <f t="shared" si="0"/>
        <v>36523</v>
      </c>
      <c r="N24" s="24">
        <f t="shared" si="1"/>
        <v>38579</v>
      </c>
      <c r="O24" s="25">
        <f t="shared" si="2"/>
        <v>1004.3825000000001</v>
      </c>
      <c r="P24" s="26">
        <v>-3000</v>
      </c>
      <c r="Q24" s="26">
        <v>138</v>
      </c>
      <c r="R24" s="29">
        <f t="shared" si="3"/>
        <v>37436.6175</v>
      </c>
      <c r="S24" s="25">
        <f t="shared" si="4"/>
        <v>346.96850000000001</v>
      </c>
      <c r="T24" s="55">
        <f t="shared" si="5"/>
        <v>208.96850000000001</v>
      </c>
      <c r="U24" s="73">
        <v>18</v>
      </c>
      <c r="V24" s="74">
        <f t="shared" si="6"/>
        <v>37418.6175</v>
      </c>
    </row>
    <row r="25" spans="1:22" ht="15.75" x14ac:dyDescent="0.25">
      <c r="A25" s="28">
        <v>19</v>
      </c>
      <c r="B25" s="20">
        <v>1908446152</v>
      </c>
      <c r="C25" s="20">
        <v>13837</v>
      </c>
      <c r="D25" s="29">
        <v>16988</v>
      </c>
      <c r="E25" s="30"/>
      <c r="F25" s="30"/>
      <c r="G25" s="30">
        <v>10</v>
      </c>
      <c r="H25" s="30">
        <v>130</v>
      </c>
      <c r="I25" s="20">
        <v>3</v>
      </c>
      <c r="J25" s="20"/>
      <c r="K25" s="20">
        <v>4</v>
      </c>
      <c r="L25" s="20"/>
      <c r="M25" s="20">
        <f t="shared" si="0"/>
        <v>18248</v>
      </c>
      <c r="N25" s="24">
        <f t="shared" si="1"/>
        <v>19549</v>
      </c>
      <c r="O25" s="25">
        <f t="shared" si="2"/>
        <v>501.82</v>
      </c>
      <c r="P25" s="26"/>
      <c r="Q25" s="26">
        <v>89</v>
      </c>
      <c r="R25" s="29">
        <f t="shared" si="3"/>
        <v>18958.18</v>
      </c>
      <c r="S25" s="25">
        <f t="shared" si="4"/>
        <v>173.35599999999999</v>
      </c>
      <c r="T25" s="55">
        <f t="shared" si="5"/>
        <v>84.355999999999995</v>
      </c>
      <c r="U25" s="73"/>
      <c r="V25" s="74">
        <f t="shared" si="6"/>
        <v>18958.18</v>
      </c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16113</v>
      </c>
      <c r="E26" s="29"/>
      <c r="F26" s="30"/>
      <c r="G26" s="30"/>
      <c r="H26" s="30">
        <v>60</v>
      </c>
      <c r="I26" s="20">
        <v>3</v>
      </c>
      <c r="J26" s="20"/>
      <c r="K26" s="20">
        <v>5</v>
      </c>
      <c r="L26" s="20"/>
      <c r="M26" s="20">
        <f t="shared" si="0"/>
        <v>16653</v>
      </c>
      <c r="N26" s="24">
        <f t="shared" si="1"/>
        <v>18136</v>
      </c>
      <c r="O26" s="25">
        <f t="shared" si="2"/>
        <v>457.95749999999998</v>
      </c>
      <c r="P26" s="26">
        <v>1000</v>
      </c>
      <c r="Q26" s="26">
        <v>95</v>
      </c>
      <c r="R26" s="29">
        <f t="shared" si="3"/>
        <v>17583.0425</v>
      </c>
      <c r="S26" s="25">
        <f t="shared" si="4"/>
        <v>158.20349999999999</v>
      </c>
      <c r="T26" s="55">
        <f t="shared" si="5"/>
        <v>63.203499999999991</v>
      </c>
      <c r="U26" s="73"/>
      <c r="V26" s="74">
        <f t="shared" si="6"/>
        <v>17583.0425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18731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18731</v>
      </c>
      <c r="N27" s="40">
        <f t="shared" si="1"/>
        <v>18731</v>
      </c>
      <c r="O27" s="25">
        <f t="shared" si="2"/>
        <v>515.10249999999996</v>
      </c>
      <c r="P27" s="41">
        <v>31000</v>
      </c>
      <c r="Q27" s="41">
        <v>100</v>
      </c>
      <c r="R27" s="29">
        <f t="shared" si="3"/>
        <v>18115.897499999999</v>
      </c>
      <c r="S27" s="42">
        <f t="shared" si="4"/>
        <v>177.94450000000001</v>
      </c>
      <c r="T27" s="56">
        <f t="shared" si="5"/>
        <v>77.944500000000005</v>
      </c>
      <c r="U27" s="73"/>
      <c r="V27" s="75">
        <f t="shared" si="6"/>
        <v>18115.897499999999</v>
      </c>
    </row>
    <row r="28" spans="1:22" ht="16.5" thickBot="1" x14ac:dyDescent="0.3">
      <c r="A28" s="76" t="s">
        <v>38</v>
      </c>
      <c r="B28" s="77"/>
      <c r="C28" s="78"/>
      <c r="D28" s="44">
        <f>SUM(D7:D27)</f>
        <v>352934</v>
      </c>
      <c r="E28" s="45">
        <f>SUM(E7:E27)</f>
        <v>260</v>
      </c>
      <c r="F28" s="45">
        <f t="shared" ref="F28:V28" si="7">SUM(F7:F27)</f>
        <v>420</v>
      </c>
      <c r="G28" s="45">
        <f t="shared" si="7"/>
        <v>10</v>
      </c>
      <c r="H28" s="45">
        <f t="shared" si="7"/>
        <v>1500</v>
      </c>
      <c r="I28" s="45">
        <f t="shared" si="7"/>
        <v>56</v>
      </c>
      <c r="J28" s="45">
        <f t="shared" si="7"/>
        <v>3</v>
      </c>
      <c r="K28" s="45">
        <f t="shared" si="7"/>
        <v>33</v>
      </c>
      <c r="L28" s="45">
        <f t="shared" si="7"/>
        <v>0</v>
      </c>
      <c r="M28" s="57">
        <f t="shared" si="7"/>
        <v>375924</v>
      </c>
      <c r="N28" s="57">
        <f t="shared" si="7"/>
        <v>393199</v>
      </c>
      <c r="O28" s="58">
        <f t="shared" si="7"/>
        <v>10337.91</v>
      </c>
      <c r="P28" s="57">
        <f t="shared" si="7"/>
        <v>97060</v>
      </c>
      <c r="Q28" s="57">
        <f t="shared" si="7"/>
        <v>1766</v>
      </c>
      <c r="R28" s="57">
        <f t="shared" si="7"/>
        <v>381095.08999999997</v>
      </c>
      <c r="S28" s="57">
        <f t="shared" si="7"/>
        <v>3571.2780000000002</v>
      </c>
      <c r="T28" s="59">
        <f t="shared" si="7"/>
        <v>1805.2780000000002</v>
      </c>
      <c r="U28" s="59">
        <f t="shared" si="7"/>
        <v>88</v>
      </c>
      <c r="V28" s="60">
        <f t="shared" si="7"/>
        <v>381007.08999999997</v>
      </c>
    </row>
    <row r="29" spans="1:22" ht="15.75" thickBot="1" x14ac:dyDescent="0.3">
      <c r="A29" s="79" t="s">
        <v>39</v>
      </c>
      <c r="B29" s="80"/>
      <c r="C29" s="81"/>
      <c r="D29" s="48">
        <f>D4+D5-D28</f>
        <v>404078</v>
      </c>
      <c r="E29" s="48">
        <f t="shared" ref="E29:L29" si="8">E4+E5-E28</f>
        <v>11060</v>
      </c>
      <c r="F29" s="48">
        <f t="shared" si="8"/>
        <v>20160</v>
      </c>
      <c r="G29" s="48">
        <f t="shared" si="8"/>
        <v>210</v>
      </c>
      <c r="H29" s="48">
        <f t="shared" si="8"/>
        <v>36365</v>
      </c>
      <c r="I29" s="48">
        <f t="shared" si="8"/>
        <v>1619</v>
      </c>
      <c r="J29" s="48">
        <f t="shared" si="8"/>
        <v>530</v>
      </c>
      <c r="K29" s="48">
        <f t="shared" si="8"/>
        <v>511</v>
      </c>
      <c r="L29" s="48">
        <f t="shared" si="8"/>
        <v>50</v>
      </c>
      <c r="M29" s="95"/>
      <c r="N29" s="95"/>
      <c r="O29" s="95"/>
      <c r="P29" s="95"/>
      <c r="Q29" s="95"/>
      <c r="R29" s="95"/>
      <c r="S29" s="95"/>
      <c r="T29" s="95"/>
      <c r="U29" s="95"/>
      <c r="V29" s="95"/>
    </row>
    <row r="30" spans="1:22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733" priority="63" operator="equal">
      <formula>212030016606640</formula>
    </cfRule>
  </conditionalFormatting>
  <conditionalFormatting sqref="D29 E4:E6 E28:K29">
    <cfRule type="cellIs" dxfId="732" priority="61" operator="equal">
      <formula>$E$4</formula>
    </cfRule>
    <cfRule type="cellIs" dxfId="731" priority="62" operator="equal">
      <formula>2120</formula>
    </cfRule>
  </conditionalFormatting>
  <conditionalFormatting sqref="D29:E29 F4:F6 F28:F29">
    <cfRule type="cellIs" dxfId="730" priority="59" operator="equal">
      <formula>$F$4</formula>
    </cfRule>
    <cfRule type="cellIs" dxfId="729" priority="60" operator="equal">
      <formula>300</formula>
    </cfRule>
  </conditionalFormatting>
  <conditionalFormatting sqref="G4:G6 G28:G29">
    <cfRule type="cellIs" dxfId="728" priority="57" operator="equal">
      <formula>$G$4</formula>
    </cfRule>
    <cfRule type="cellIs" dxfId="727" priority="58" operator="equal">
      <formula>1660</formula>
    </cfRule>
  </conditionalFormatting>
  <conditionalFormatting sqref="H4:H6 H28:H29">
    <cfRule type="cellIs" dxfId="726" priority="55" operator="equal">
      <formula>$H$4</formula>
    </cfRule>
    <cfRule type="cellIs" dxfId="725" priority="56" operator="equal">
      <formula>6640</formula>
    </cfRule>
  </conditionalFormatting>
  <conditionalFormatting sqref="T6:T28 U28:V28">
    <cfRule type="cellIs" dxfId="724" priority="54" operator="lessThan">
      <formula>0</formula>
    </cfRule>
  </conditionalFormatting>
  <conditionalFormatting sqref="T7:T27">
    <cfRule type="cellIs" dxfId="723" priority="51" operator="lessThan">
      <formula>0</formula>
    </cfRule>
    <cfRule type="cellIs" dxfId="722" priority="52" operator="lessThan">
      <formula>0</formula>
    </cfRule>
    <cfRule type="cellIs" dxfId="721" priority="53" operator="lessThan">
      <formula>0</formula>
    </cfRule>
  </conditionalFormatting>
  <conditionalFormatting sqref="E4:E6 E28:K28">
    <cfRule type="cellIs" dxfId="720" priority="50" operator="equal">
      <formula>$E$4</formula>
    </cfRule>
  </conditionalFormatting>
  <conditionalFormatting sqref="D28:D29 D6 D4:M4">
    <cfRule type="cellIs" dxfId="719" priority="49" operator="equal">
      <formula>$D$4</formula>
    </cfRule>
  </conditionalFormatting>
  <conditionalFormatting sqref="I4:I6 I28:I29">
    <cfRule type="cellIs" dxfId="718" priority="48" operator="equal">
      <formula>$I$4</formula>
    </cfRule>
  </conditionalFormatting>
  <conditionalFormatting sqref="J4:J6 J28:J29">
    <cfRule type="cellIs" dxfId="717" priority="47" operator="equal">
      <formula>$J$4</formula>
    </cfRule>
  </conditionalFormatting>
  <conditionalFormatting sqref="K4:K6 K28:K29">
    <cfRule type="cellIs" dxfId="716" priority="46" operator="equal">
      <formula>$K$4</formula>
    </cfRule>
  </conditionalFormatting>
  <conditionalFormatting sqref="M4:M6">
    <cfRule type="cellIs" dxfId="715" priority="45" operator="equal">
      <formula>$L$4</formula>
    </cfRule>
  </conditionalFormatting>
  <conditionalFormatting sqref="T7:T28 U28:V28">
    <cfRule type="cellIs" dxfId="714" priority="42" operator="lessThan">
      <formula>0</formula>
    </cfRule>
    <cfRule type="cellIs" dxfId="713" priority="43" operator="lessThan">
      <formula>0</formula>
    </cfRule>
    <cfRule type="cellIs" dxfId="712" priority="44" operator="lessThan">
      <formula>0</formula>
    </cfRule>
  </conditionalFormatting>
  <conditionalFormatting sqref="D5:K5">
    <cfRule type="cellIs" dxfId="711" priority="41" operator="greaterThan">
      <formula>0</formula>
    </cfRule>
  </conditionalFormatting>
  <conditionalFormatting sqref="T6:T28 U28:V28">
    <cfRule type="cellIs" dxfId="710" priority="40" operator="lessThan">
      <formula>0</formula>
    </cfRule>
  </conditionalFormatting>
  <conditionalFormatting sqref="T7:T27">
    <cfRule type="cellIs" dxfId="709" priority="37" operator="lessThan">
      <formula>0</formula>
    </cfRule>
    <cfRule type="cellIs" dxfId="708" priority="38" operator="lessThan">
      <formula>0</formula>
    </cfRule>
    <cfRule type="cellIs" dxfId="707" priority="39" operator="lessThan">
      <formula>0</formula>
    </cfRule>
  </conditionalFormatting>
  <conditionalFormatting sqref="T7:T28 U28:V28">
    <cfRule type="cellIs" dxfId="706" priority="34" operator="lessThan">
      <formula>0</formula>
    </cfRule>
    <cfRule type="cellIs" dxfId="705" priority="35" operator="lessThan">
      <formula>0</formula>
    </cfRule>
    <cfRule type="cellIs" dxfId="704" priority="36" operator="lessThan">
      <formula>0</formula>
    </cfRule>
  </conditionalFormatting>
  <conditionalFormatting sqref="D5:K5">
    <cfRule type="cellIs" dxfId="703" priority="33" operator="greaterThan">
      <formula>0</formula>
    </cfRule>
  </conditionalFormatting>
  <conditionalFormatting sqref="L4 L6 L28:L29">
    <cfRule type="cellIs" dxfId="702" priority="32" operator="equal">
      <formula>$L$4</formula>
    </cfRule>
  </conditionalFormatting>
  <conditionalFormatting sqref="D7:S7">
    <cfRule type="cellIs" dxfId="701" priority="31" operator="greaterThan">
      <formula>0</formula>
    </cfRule>
  </conditionalFormatting>
  <conditionalFormatting sqref="D9:S9">
    <cfRule type="cellIs" dxfId="700" priority="30" operator="greaterThan">
      <formula>0</formula>
    </cfRule>
  </conditionalFormatting>
  <conditionalFormatting sqref="D11:S11">
    <cfRule type="cellIs" dxfId="699" priority="29" operator="greaterThan">
      <formula>0</formula>
    </cfRule>
  </conditionalFormatting>
  <conditionalFormatting sqref="D13:S13">
    <cfRule type="cellIs" dxfId="698" priority="28" operator="greaterThan">
      <formula>0</formula>
    </cfRule>
  </conditionalFormatting>
  <conditionalFormatting sqref="D15:S15">
    <cfRule type="cellIs" dxfId="697" priority="27" operator="greaterThan">
      <formula>0</formula>
    </cfRule>
  </conditionalFormatting>
  <conditionalFormatting sqref="D17:S17">
    <cfRule type="cellIs" dxfId="696" priority="26" operator="greaterThan">
      <formula>0</formula>
    </cfRule>
  </conditionalFormatting>
  <conditionalFormatting sqref="D19:S19">
    <cfRule type="cellIs" dxfId="695" priority="25" operator="greaterThan">
      <formula>0</formula>
    </cfRule>
  </conditionalFormatting>
  <conditionalFormatting sqref="D21:S21">
    <cfRule type="cellIs" dxfId="694" priority="24" operator="greaterThan">
      <formula>0</formula>
    </cfRule>
  </conditionalFormatting>
  <conditionalFormatting sqref="D23:S23">
    <cfRule type="cellIs" dxfId="693" priority="23" operator="greaterThan">
      <formula>0</formula>
    </cfRule>
  </conditionalFormatting>
  <conditionalFormatting sqref="D25:S25">
    <cfRule type="cellIs" dxfId="692" priority="22" operator="greaterThan">
      <formula>0</formula>
    </cfRule>
  </conditionalFormatting>
  <conditionalFormatting sqref="D27:S27">
    <cfRule type="cellIs" dxfId="691" priority="21" operator="greaterThan">
      <formula>0</formula>
    </cfRule>
  </conditionalFormatting>
  <conditionalFormatting sqref="U6">
    <cfRule type="cellIs" dxfId="690" priority="20" operator="lessThan">
      <formula>0</formula>
    </cfRule>
  </conditionalFormatting>
  <conditionalFormatting sqref="U6">
    <cfRule type="cellIs" dxfId="689" priority="19" operator="lessThan">
      <formula>0</formula>
    </cfRule>
  </conditionalFormatting>
  <conditionalFormatting sqref="V6">
    <cfRule type="cellIs" dxfId="688" priority="18" operator="lessThan">
      <formula>0</formula>
    </cfRule>
  </conditionalFormatting>
  <conditionalFormatting sqref="V6">
    <cfRule type="cellIs" dxfId="687" priority="17" operator="less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76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'16'!D29</f>
        <v>404078</v>
      </c>
      <c r="E4" s="2">
        <f>'16'!E29</f>
        <v>11060</v>
      </c>
      <c r="F4" s="2">
        <f>'16'!F29</f>
        <v>20160</v>
      </c>
      <c r="G4" s="2">
        <f>'16'!G29</f>
        <v>210</v>
      </c>
      <c r="H4" s="2">
        <f>'16'!H29</f>
        <v>36365</v>
      </c>
      <c r="I4" s="2">
        <f>'16'!I29</f>
        <v>1619</v>
      </c>
      <c r="J4" s="2">
        <f>'16'!J29</f>
        <v>530</v>
      </c>
      <c r="K4" s="2">
        <f>'16'!K29</f>
        <v>511</v>
      </c>
      <c r="L4" s="2">
        <f>'16'!L29</f>
        <v>50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1028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1028</v>
      </c>
      <c r="N16" s="24">
        <f t="shared" si="1"/>
        <v>1028</v>
      </c>
      <c r="O16" s="25">
        <f t="shared" si="2"/>
        <v>28.27</v>
      </c>
      <c r="P16" s="26"/>
      <c r="Q16" s="26"/>
      <c r="R16" s="24">
        <f t="shared" si="3"/>
        <v>999.73</v>
      </c>
      <c r="S16" s="25">
        <f t="shared" si="4"/>
        <v>9.766</v>
      </c>
      <c r="T16" s="27">
        <f t="shared" si="5"/>
        <v>9.766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3084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3084</v>
      </c>
      <c r="N20" s="24">
        <f t="shared" si="1"/>
        <v>3084</v>
      </c>
      <c r="O20" s="25">
        <f t="shared" si="2"/>
        <v>84.81</v>
      </c>
      <c r="P20" s="26"/>
      <c r="Q20" s="26"/>
      <c r="R20" s="24">
        <f t="shared" si="3"/>
        <v>2999.19</v>
      </c>
      <c r="S20" s="25">
        <f t="shared" si="4"/>
        <v>29.297999999999998</v>
      </c>
      <c r="T20" s="27">
        <f t="shared" si="5"/>
        <v>29.297999999999998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38</v>
      </c>
      <c r="B28" s="77"/>
      <c r="C28" s="78"/>
      <c r="D28" s="44">
        <f>SUM(D7:D27)</f>
        <v>4112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4112</v>
      </c>
      <c r="N28" s="45">
        <f t="shared" si="6"/>
        <v>4112</v>
      </c>
      <c r="O28" s="46">
        <f t="shared" si="6"/>
        <v>113.08</v>
      </c>
      <c r="P28" s="45">
        <f t="shared" si="6"/>
        <v>0</v>
      </c>
      <c r="Q28" s="45">
        <f t="shared" si="6"/>
        <v>0</v>
      </c>
      <c r="R28" s="45">
        <f t="shared" si="6"/>
        <v>3998.92</v>
      </c>
      <c r="S28" s="45">
        <f t="shared" si="6"/>
        <v>39.064</v>
      </c>
      <c r="T28" s="47">
        <f t="shared" si="6"/>
        <v>39.064</v>
      </c>
    </row>
    <row r="29" spans="1:20" ht="15.75" thickBot="1" x14ac:dyDescent="0.3">
      <c r="A29" s="79" t="s">
        <v>39</v>
      </c>
      <c r="B29" s="80"/>
      <c r="C29" s="81"/>
      <c r="D29" s="48">
        <f>D4+D5-D28</f>
        <v>399966</v>
      </c>
      <c r="E29" s="48">
        <f t="shared" ref="E29:L29" si="7">E4+E5-E28</f>
        <v>11060</v>
      </c>
      <c r="F29" s="48">
        <f t="shared" si="7"/>
        <v>20160</v>
      </c>
      <c r="G29" s="48">
        <f t="shared" si="7"/>
        <v>210</v>
      </c>
      <c r="H29" s="48">
        <f t="shared" si="7"/>
        <v>36365</v>
      </c>
      <c r="I29" s="48">
        <f t="shared" si="7"/>
        <v>1619</v>
      </c>
      <c r="J29" s="48">
        <f t="shared" si="7"/>
        <v>530</v>
      </c>
      <c r="K29" s="48">
        <f t="shared" si="7"/>
        <v>511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7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1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1" ht="18.75" x14ac:dyDescent="0.25">
      <c r="A3" s="86" t="s">
        <v>75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1" x14ac:dyDescent="0.25">
      <c r="A4" s="90" t="s">
        <v>1</v>
      </c>
      <c r="B4" s="90"/>
      <c r="C4" s="1"/>
      <c r="D4" s="2">
        <f>'17'!D29</f>
        <v>399966</v>
      </c>
      <c r="E4" s="2">
        <f>'17'!E29</f>
        <v>11060</v>
      </c>
      <c r="F4" s="2">
        <f>'17'!F29</f>
        <v>20160</v>
      </c>
      <c r="G4" s="2">
        <f>'17'!G29</f>
        <v>210</v>
      </c>
      <c r="H4" s="2">
        <f>'17'!H29</f>
        <v>36365</v>
      </c>
      <c r="I4" s="2">
        <f>'17'!I29</f>
        <v>1619</v>
      </c>
      <c r="J4" s="2">
        <f>'17'!J29</f>
        <v>530</v>
      </c>
      <c r="K4" s="2">
        <f>'17'!K29</f>
        <v>511</v>
      </c>
      <c r="L4" s="2">
        <f>'17'!L29</f>
        <v>50</v>
      </c>
      <c r="M4" s="3"/>
      <c r="N4" s="91"/>
      <c r="O4" s="91"/>
      <c r="P4" s="91"/>
      <c r="Q4" s="91"/>
      <c r="R4" s="91"/>
      <c r="S4" s="91"/>
      <c r="T4" s="91"/>
    </row>
    <row r="5" spans="1:21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13110</v>
      </c>
      <c r="E7" s="22"/>
      <c r="F7" s="22"/>
      <c r="G7" s="22"/>
      <c r="H7" s="22">
        <v>80</v>
      </c>
      <c r="I7" s="23"/>
      <c r="J7" s="23"/>
      <c r="K7" s="23"/>
      <c r="L7" s="23"/>
      <c r="M7" s="20">
        <f>D7+E7*20+F7*10+G7*9+H7*9</f>
        <v>13830</v>
      </c>
      <c r="N7" s="24">
        <f>D7+E7*20+F7*10+G7*9+H7*9+I7*191+J7*191+K7*182+L7*100</f>
        <v>13830</v>
      </c>
      <c r="O7" s="25">
        <f>M7*2.75%</f>
        <v>380.32499999999999</v>
      </c>
      <c r="P7" s="26">
        <v>2000</v>
      </c>
      <c r="Q7" s="26">
        <v>60</v>
      </c>
      <c r="R7" s="24">
        <f>M7-(M7*2.75%)+I7*191+J7*191+K7*182+L7*100-Q7</f>
        <v>13389.674999999999</v>
      </c>
      <c r="S7" s="25">
        <f>M7*0.95%</f>
        <v>131.38499999999999</v>
      </c>
      <c r="T7" s="27">
        <f>S7-Q7</f>
        <v>71.384999999999991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4630</v>
      </c>
      <c r="E8" s="30"/>
      <c r="F8" s="30"/>
      <c r="G8" s="30"/>
      <c r="H8" s="30">
        <v>100</v>
      </c>
      <c r="I8" s="20"/>
      <c r="J8" s="20"/>
      <c r="K8" s="20">
        <v>5</v>
      </c>
      <c r="L8" s="20"/>
      <c r="M8" s="20">
        <f t="shared" ref="M8:M27" si="0">D8+E8*20+F8*10+G8*9+H8*9</f>
        <v>5530</v>
      </c>
      <c r="N8" s="24">
        <f t="shared" ref="N8:N27" si="1">D8+E8*20+F8*10+G8*9+H8*9+I8*191+J8*191+K8*182+L8*100</f>
        <v>6440</v>
      </c>
      <c r="O8" s="25">
        <f t="shared" ref="O8:O27" si="2">M8*2.75%</f>
        <v>152.07499999999999</v>
      </c>
      <c r="P8" s="26"/>
      <c r="Q8" s="26"/>
      <c r="R8" s="24">
        <f t="shared" ref="R8:R27" si="3">M8-(M8*2.75%)+I8*191+J8*191+K8*182+L8*100-Q8</f>
        <v>6287.9250000000002</v>
      </c>
      <c r="S8" s="25">
        <f t="shared" ref="S8:S27" si="4">M8*0.95%</f>
        <v>52.534999999999997</v>
      </c>
      <c r="T8" s="27">
        <f t="shared" ref="T8:T27" si="5">S8-Q8</f>
        <v>52.534999999999997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15821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15821</v>
      </c>
      <c r="N9" s="24">
        <f t="shared" si="1"/>
        <v>15821</v>
      </c>
      <c r="O9" s="25">
        <f t="shared" si="2"/>
        <v>435.07749999999999</v>
      </c>
      <c r="P9" s="26">
        <v>6500</v>
      </c>
      <c r="Q9" s="26">
        <v>126</v>
      </c>
      <c r="R9" s="24">
        <f t="shared" si="3"/>
        <v>15259.922500000001</v>
      </c>
      <c r="S9" s="25">
        <f t="shared" si="4"/>
        <v>150.29949999999999</v>
      </c>
      <c r="T9" s="27">
        <f t="shared" si="5"/>
        <v>24.299499999999995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3962</v>
      </c>
      <c r="E10" s="30"/>
      <c r="F10" s="30"/>
      <c r="G10" s="30"/>
      <c r="H10" s="30"/>
      <c r="I10" s="20">
        <v>4</v>
      </c>
      <c r="J10" s="20"/>
      <c r="K10" s="20"/>
      <c r="L10" s="20"/>
      <c r="M10" s="20">
        <f t="shared" si="0"/>
        <v>3962</v>
      </c>
      <c r="N10" s="24">
        <f t="shared" si="1"/>
        <v>4726</v>
      </c>
      <c r="O10" s="25">
        <f t="shared" si="2"/>
        <v>108.955</v>
      </c>
      <c r="P10" s="26"/>
      <c r="Q10" s="26">
        <v>27</v>
      </c>
      <c r="R10" s="24">
        <f t="shared" si="3"/>
        <v>4590.0450000000001</v>
      </c>
      <c r="S10" s="25">
        <f t="shared" si="4"/>
        <v>37.638999999999996</v>
      </c>
      <c r="T10" s="27">
        <f t="shared" si="5"/>
        <v>10.638999999999996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8381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8381</v>
      </c>
      <c r="N11" s="24">
        <f t="shared" si="1"/>
        <v>8381</v>
      </c>
      <c r="O11" s="25">
        <f t="shared" si="2"/>
        <v>230.47749999999999</v>
      </c>
      <c r="P11" s="26"/>
      <c r="Q11" s="26">
        <v>60</v>
      </c>
      <c r="R11" s="24">
        <f t="shared" si="3"/>
        <v>8090.5225</v>
      </c>
      <c r="S11" s="25">
        <f t="shared" si="4"/>
        <v>79.619500000000002</v>
      </c>
      <c r="T11" s="27">
        <f t="shared" si="5"/>
        <v>19.619500000000002</v>
      </c>
    </row>
    <row r="12" spans="1:21" ht="15.75" x14ac:dyDescent="0.25">
      <c r="A12" s="28">
        <v>5</v>
      </c>
      <c r="B12" s="20">
        <v>1908446139</v>
      </c>
      <c r="C12" s="20" t="s">
        <v>27</v>
      </c>
      <c r="D12" s="29">
        <v>3712</v>
      </c>
      <c r="E12" s="30"/>
      <c r="F12" s="30"/>
      <c r="G12" s="30"/>
      <c r="H12" s="30"/>
      <c r="I12" s="20"/>
      <c r="J12" s="20"/>
      <c r="K12" s="20">
        <v>1</v>
      </c>
      <c r="L12" s="20"/>
      <c r="M12" s="20">
        <f t="shared" si="0"/>
        <v>3712</v>
      </c>
      <c r="N12" s="24">
        <f t="shared" si="1"/>
        <v>3894</v>
      </c>
      <c r="O12" s="25">
        <f t="shared" si="2"/>
        <v>102.08</v>
      </c>
      <c r="P12" s="26">
        <v>500</v>
      </c>
      <c r="Q12" s="26">
        <v>30</v>
      </c>
      <c r="R12" s="24">
        <f t="shared" si="3"/>
        <v>3761.92</v>
      </c>
      <c r="S12" s="25">
        <f t="shared" si="4"/>
        <v>35.263999999999996</v>
      </c>
      <c r="T12" s="27">
        <f t="shared" si="5"/>
        <v>5.2639999999999958</v>
      </c>
    </row>
    <row r="13" spans="1:21" ht="15.75" x14ac:dyDescent="0.25">
      <c r="A13" s="28">
        <v>7</v>
      </c>
      <c r="B13" s="20">
        <v>1908446140</v>
      </c>
      <c r="C13" s="20" t="s">
        <v>42</v>
      </c>
      <c r="D13" s="29">
        <v>10179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10179</v>
      </c>
      <c r="N13" s="24">
        <f t="shared" si="1"/>
        <v>10179</v>
      </c>
      <c r="O13" s="25">
        <f t="shared" si="2"/>
        <v>279.92250000000001</v>
      </c>
      <c r="P13" s="26"/>
      <c r="Q13" s="26"/>
      <c r="R13" s="24">
        <f t="shared" si="3"/>
        <v>9899.0774999999994</v>
      </c>
      <c r="S13" s="25">
        <f t="shared" si="4"/>
        <v>96.700499999999991</v>
      </c>
      <c r="T13" s="27">
        <f t="shared" si="5"/>
        <v>96.700499999999991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13053</v>
      </c>
      <c r="E14" s="30">
        <v>200</v>
      </c>
      <c r="F14" s="30">
        <v>200</v>
      </c>
      <c r="G14" s="30"/>
      <c r="H14" s="30">
        <v>560</v>
      </c>
      <c r="I14" s="20"/>
      <c r="J14" s="20"/>
      <c r="K14" s="20"/>
      <c r="L14" s="20"/>
      <c r="M14" s="20">
        <f t="shared" si="0"/>
        <v>24093</v>
      </c>
      <c r="N14" s="24">
        <f t="shared" si="1"/>
        <v>24093</v>
      </c>
      <c r="O14" s="25">
        <f t="shared" si="2"/>
        <v>662.5575</v>
      </c>
      <c r="P14" s="26"/>
      <c r="Q14" s="26">
        <v>130</v>
      </c>
      <c r="R14" s="24">
        <f t="shared" si="3"/>
        <v>23300.442500000001</v>
      </c>
      <c r="S14" s="25">
        <f t="shared" si="4"/>
        <v>228.8835</v>
      </c>
      <c r="T14" s="27">
        <f t="shared" si="5"/>
        <v>98.883499999999998</v>
      </c>
      <c r="U14">
        <v>100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17706</v>
      </c>
      <c r="E15" s="30"/>
      <c r="F15" s="30"/>
      <c r="G15" s="30"/>
      <c r="H15" s="30"/>
      <c r="I15" s="20">
        <v>2</v>
      </c>
      <c r="J15" s="20"/>
      <c r="K15" s="20"/>
      <c r="L15" s="20"/>
      <c r="M15" s="20">
        <f t="shared" si="0"/>
        <v>17706</v>
      </c>
      <c r="N15" s="24">
        <f t="shared" si="1"/>
        <v>18088</v>
      </c>
      <c r="O15" s="25">
        <f t="shared" si="2"/>
        <v>486.91500000000002</v>
      </c>
      <c r="P15" s="26">
        <v>37470</v>
      </c>
      <c r="Q15" s="26">
        <v>131</v>
      </c>
      <c r="R15" s="24">
        <f t="shared" si="3"/>
        <v>17470.084999999999</v>
      </c>
      <c r="S15" s="25">
        <f t="shared" si="4"/>
        <v>168.20699999999999</v>
      </c>
      <c r="T15" s="27">
        <f t="shared" si="5"/>
        <v>37.206999999999994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14202</v>
      </c>
      <c r="E16" s="30"/>
      <c r="F16" s="30"/>
      <c r="G16" s="30"/>
      <c r="H16" s="30"/>
      <c r="I16" s="20">
        <v>2</v>
      </c>
      <c r="J16" s="20"/>
      <c r="K16" s="20">
        <v>2</v>
      </c>
      <c r="L16" s="20"/>
      <c r="M16" s="20">
        <f t="shared" si="0"/>
        <v>14202</v>
      </c>
      <c r="N16" s="24">
        <f t="shared" si="1"/>
        <v>14948</v>
      </c>
      <c r="O16" s="25">
        <f t="shared" si="2"/>
        <v>390.55500000000001</v>
      </c>
      <c r="P16" s="26"/>
      <c r="Q16" s="26">
        <v>394</v>
      </c>
      <c r="R16" s="24">
        <f t="shared" si="3"/>
        <v>14163.445</v>
      </c>
      <c r="S16" s="25">
        <f t="shared" si="4"/>
        <v>134.91899999999998</v>
      </c>
      <c r="T16" s="27">
        <f t="shared" si="5"/>
        <v>-259.08100000000002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7196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7196</v>
      </c>
      <c r="N17" s="24">
        <f t="shared" si="1"/>
        <v>7196</v>
      </c>
      <c r="O17" s="25">
        <f t="shared" si="2"/>
        <v>197.89000000000001</v>
      </c>
      <c r="P17" s="26"/>
      <c r="Q17" s="26"/>
      <c r="R17" s="24">
        <f t="shared" si="3"/>
        <v>6998.11</v>
      </c>
      <c r="S17" s="25">
        <f t="shared" si="4"/>
        <v>68.361999999999995</v>
      </c>
      <c r="T17" s="27">
        <f t="shared" si="5"/>
        <v>68.361999999999995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14531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14531</v>
      </c>
      <c r="N18" s="24">
        <f t="shared" si="1"/>
        <v>14531</v>
      </c>
      <c r="O18" s="25">
        <f t="shared" si="2"/>
        <v>399.60250000000002</v>
      </c>
      <c r="P18" s="26"/>
      <c r="Q18" s="26">
        <v>151</v>
      </c>
      <c r="R18" s="24">
        <f t="shared" si="3"/>
        <v>13980.397499999999</v>
      </c>
      <c r="S18" s="25">
        <f t="shared" si="4"/>
        <v>138.0445</v>
      </c>
      <c r="T18" s="27">
        <f t="shared" si="5"/>
        <v>-12.955500000000001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19406</v>
      </c>
      <c r="E19" s="30">
        <v>60</v>
      </c>
      <c r="F19" s="30">
        <v>50</v>
      </c>
      <c r="G19" s="30"/>
      <c r="H19" s="30">
        <v>30</v>
      </c>
      <c r="I19" s="20">
        <v>5</v>
      </c>
      <c r="J19" s="20"/>
      <c r="K19" s="20"/>
      <c r="L19" s="20"/>
      <c r="M19" s="20">
        <f t="shared" si="0"/>
        <v>21376</v>
      </c>
      <c r="N19" s="24">
        <f t="shared" si="1"/>
        <v>22331</v>
      </c>
      <c r="O19" s="25">
        <f t="shared" si="2"/>
        <v>587.84</v>
      </c>
      <c r="P19" s="26">
        <v>34660</v>
      </c>
      <c r="Q19" s="26">
        <v>120</v>
      </c>
      <c r="R19" s="24">
        <f t="shared" si="3"/>
        <v>21623.16</v>
      </c>
      <c r="S19" s="25">
        <f t="shared" si="4"/>
        <v>203.072</v>
      </c>
      <c r="T19" s="27">
        <f t="shared" si="5"/>
        <v>83.072000000000003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8268</v>
      </c>
      <c r="E20" s="30"/>
      <c r="F20" s="30"/>
      <c r="G20" s="30"/>
      <c r="H20" s="30">
        <v>50</v>
      </c>
      <c r="I20" s="20"/>
      <c r="J20" s="20"/>
      <c r="K20" s="20"/>
      <c r="L20" s="20"/>
      <c r="M20" s="20">
        <f t="shared" si="0"/>
        <v>8718</v>
      </c>
      <c r="N20" s="24">
        <f t="shared" si="1"/>
        <v>8718</v>
      </c>
      <c r="O20" s="25">
        <f t="shared" si="2"/>
        <v>239.745</v>
      </c>
      <c r="P20" s="26"/>
      <c r="Q20" s="26">
        <v>120</v>
      </c>
      <c r="R20" s="24">
        <f t="shared" si="3"/>
        <v>8358.2549999999992</v>
      </c>
      <c r="S20" s="25">
        <f t="shared" si="4"/>
        <v>82.820999999999998</v>
      </c>
      <c r="T20" s="27">
        <f t="shared" si="5"/>
        <v>-37.179000000000002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4928</v>
      </c>
      <c r="E21" s="30"/>
      <c r="F21" s="30"/>
      <c r="G21" s="30"/>
      <c r="H21" s="30"/>
      <c r="I21" s="20">
        <v>12</v>
      </c>
      <c r="J21" s="20"/>
      <c r="K21" s="20"/>
      <c r="L21" s="20"/>
      <c r="M21" s="20">
        <f t="shared" si="0"/>
        <v>4928</v>
      </c>
      <c r="N21" s="24">
        <f t="shared" si="1"/>
        <v>7220</v>
      </c>
      <c r="O21" s="25">
        <f t="shared" si="2"/>
        <v>135.52000000000001</v>
      </c>
      <c r="P21" s="26"/>
      <c r="Q21" s="26">
        <v>20</v>
      </c>
      <c r="R21" s="24">
        <f t="shared" si="3"/>
        <v>7064.48</v>
      </c>
      <c r="S21" s="25">
        <f t="shared" si="4"/>
        <v>46.815999999999995</v>
      </c>
      <c r="T21" s="27">
        <f t="shared" si="5"/>
        <v>26.815999999999995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13808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13808</v>
      </c>
      <c r="N22" s="24">
        <f t="shared" si="1"/>
        <v>13808</v>
      </c>
      <c r="O22" s="25">
        <f t="shared" si="2"/>
        <v>379.72</v>
      </c>
      <c r="P22" s="26"/>
      <c r="Q22" s="26">
        <v>98</v>
      </c>
      <c r="R22" s="24">
        <f t="shared" si="3"/>
        <v>13330.28</v>
      </c>
      <c r="S22" s="25">
        <f t="shared" si="4"/>
        <v>131.17599999999999</v>
      </c>
      <c r="T22" s="27">
        <f t="shared" si="5"/>
        <v>33.175999999999988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6679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6679</v>
      </c>
      <c r="N23" s="24">
        <f t="shared" si="1"/>
        <v>6679</v>
      </c>
      <c r="O23" s="25">
        <f t="shared" si="2"/>
        <v>183.67250000000001</v>
      </c>
      <c r="P23" s="26"/>
      <c r="Q23" s="26">
        <v>60</v>
      </c>
      <c r="R23" s="24">
        <f t="shared" si="3"/>
        <v>6435.3275000000003</v>
      </c>
      <c r="S23" s="25">
        <f t="shared" si="4"/>
        <v>63.450499999999998</v>
      </c>
      <c r="T23" s="27">
        <f t="shared" si="5"/>
        <v>3.4504999999999981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19734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19734</v>
      </c>
      <c r="N24" s="24">
        <f t="shared" si="1"/>
        <v>19734</v>
      </c>
      <c r="O24" s="25">
        <f t="shared" si="2"/>
        <v>542.68500000000006</v>
      </c>
      <c r="P24" s="26">
        <v>-2000</v>
      </c>
      <c r="Q24" s="26">
        <v>121</v>
      </c>
      <c r="R24" s="24">
        <f t="shared" si="3"/>
        <v>19070.314999999999</v>
      </c>
      <c r="S24" s="25">
        <f t="shared" si="4"/>
        <v>187.47299999999998</v>
      </c>
      <c r="T24" s="27">
        <f t="shared" si="5"/>
        <v>66.472999999999985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8124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8124</v>
      </c>
      <c r="N25" s="24">
        <f t="shared" si="1"/>
        <v>8124</v>
      </c>
      <c r="O25" s="25">
        <f t="shared" si="2"/>
        <v>223.41</v>
      </c>
      <c r="P25" s="26"/>
      <c r="Q25" s="26">
        <v>80</v>
      </c>
      <c r="R25" s="24">
        <f t="shared" si="3"/>
        <v>7820.59</v>
      </c>
      <c r="S25" s="25">
        <f t="shared" si="4"/>
        <v>77.177999999999997</v>
      </c>
      <c r="T25" s="27">
        <f t="shared" si="5"/>
        <v>-2.8220000000000027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10080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10080</v>
      </c>
      <c r="N26" s="24">
        <f t="shared" si="1"/>
        <v>10080</v>
      </c>
      <c r="O26" s="25">
        <f t="shared" si="2"/>
        <v>277.2</v>
      </c>
      <c r="P26" s="26"/>
      <c r="Q26" s="26">
        <v>80</v>
      </c>
      <c r="R26" s="24">
        <f t="shared" si="3"/>
        <v>9722.7999999999993</v>
      </c>
      <c r="S26" s="25">
        <f t="shared" si="4"/>
        <v>95.759999999999991</v>
      </c>
      <c r="T26" s="27">
        <f t="shared" si="5"/>
        <v>15.759999999999991</v>
      </c>
    </row>
    <row r="27" spans="1:20" ht="18.75" x14ac:dyDescent="0.3">
      <c r="A27" s="104">
        <v>21</v>
      </c>
      <c r="B27" s="31">
        <v>1908446154</v>
      </c>
      <c r="C27" s="31" t="s">
        <v>37</v>
      </c>
      <c r="D27" s="37">
        <v>5504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5504</v>
      </c>
      <c r="N27" s="40">
        <f t="shared" si="1"/>
        <v>5504</v>
      </c>
      <c r="O27" s="42">
        <f t="shared" si="2"/>
        <v>151.36000000000001</v>
      </c>
      <c r="P27" s="41"/>
      <c r="Q27" s="41">
        <v>100</v>
      </c>
      <c r="R27" s="40">
        <f t="shared" si="3"/>
        <v>5252.64</v>
      </c>
      <c r="S27" s="42">
        <f t="shared" si="4"/>
        <v>52.287999999999997</v>
      </c>
      <c r="T27" s="43">
        <f t="shared" si="5"/>
        <v>-47.712000000000003</v>
      </c>
    </row>
    <row r="28" spans="1:20" ht="15.75" x14ac:dyDescent="0.25">
      <c r="A28" s="105" t="s">
        <v>38</v>
      </c>
      <c r="B28" s="105"/>
      <c r="C28" s="105"/>
      <c r="D28" s="60">
        <f>SUM(D7:D27)</f>
        <v>223014</v>
      </c>
      <c r="E28" s="60">
        <f>SUM(E7:E27)</f>
        <v>260</v>
      </c>
      <c r="F28" s="60">
        <f>SUM(F7:F27)</f>
        <v>250</v>
      </c>
      <c r="G28" s="60">
        <f>SUM(G7:G27)</f>
        <v>0</v>
      </c>
      <c r="H28" s="60">
        <f>SUM(H7:H27)</f>
        <v>820</v>
      </c>
      <c r="I28" s="60">
        <f>SUM(I7:I27)</f>
        <v>25</v>
      </c>
      <c r="J28" s="60">
        <f>SUM(J7:J27)</f>
        <v>0</v>
      </c>
      <c r="K28" s="60">
        <f>SUM(K7:K27)</f>
        <v>8</v>
      </c>
      <c r="L28" s="60">
        <f>SUM(L7:L27)</f>
        <v>0</v>
      </c>
      <c r="M28" s="60">
        <f>SUM(M7:M27)</f>
        <v>238094</v>
      </c>
      <c r="N28" s="60">
        <f>SUM(N7:N27)</f>
        <v>244325</v>
      </c>
      <c r="O28" s="106">
        <f>SUM(O7:O27)</f>
        <v>6547.5849999999991</v>
      </c>
      <c r="P28" s="60">
        <f>SUM(P7:P27)</f>
        <v>79130</v>
      </c>
      <c r="Q28" s="60">
        <f>SUM(Q7:Q27)</f>
        <v>1908</v>
      </c>
      <c r="R28" s="60">
        <f>SUM(R7:R27)</f>
        <v>235869.41500000004</v>
      </c>
      <c r="S28" s="60">
        <f>SUM(S7:S27)</f>
        <v>2261.8929999999996</v>
      </c>
      <c r="T28" s="60">
        <f>SUM(T7:T27)</f>
        <v>353.89299999999992</v>
      </c>
    </row>
    <row r="29" spans="1:20" x14ac:dyDescent="0.25">
      <c r="A29" s="90" t="s">
        <v>39</v>
      </c>
      <c r="B29" s="90"/>
      <c r="C29" s="90"/>
      <c r="D29" s="107">
        <f>D4+D5-D28</f>
        <v>176952</v>
      </c>
      <c r="E29" s="107">
        <f>E4+E5-E28</f>
        <v>10800</v>
      </c>
      <c r="F29" s="107">
        <f>F4+F5-F28</f>
        <v>19910</v>
      </c>
      <c r="G29" s="107">
        <f>G4+G5-G28</f>
        <v>210</v>
      </c>
      <c r="H29" s="107">
        <f>H4+H5-H28</f>
        <v>35545</v>
      </c>
      <c r="I29" s="107">
        <f>I4+I5-I28</f>
        <v>1594</v>
      </c>
      <c r="J29" s="107">
        <f>J4+J5-J28</f>
        <v>530</v>
      </c>
      <c r="K29" s="107">
        <f>K4+K5-K28</f>
        <v>503</v>
      </c>
      <c r="L29" s="107">
        <f>L4+L5-L28</f>
        <v>50</v>
      </c>
      <c r="M29" s="95"/>
      <c r="N29" s="95"/>
      <c r="O29" s="95"/>
      <c r="P29" s="95"/>
      <c r="Q29" s="95"/>
      <c r="R29" s="95"/>
      <c r="S29" s="95"/>
      <c r="T29" s="95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7:T27">
    <cfRule type="cellIs" dxfId="620" priority="17" operator="lessThan">
      <formula>0</formula>
    </cfRule>
    <cfRule type="cellIs" dxfId="619" priority="18" operator="lessThan">
      <formula>0</formula>
    </cfRule>
    <cfRule type="cellIs" dxfId="618" priority="19" operator="lessThan">
      <formula>0</formula>
    </cfRule>
  </conditionalFormatting>
  <conditionalFormatting sqref="D5:K5">
    <cfRule type="cellIs" dxfId="617" priority="13" operator="greaterThan">
      <formula>0</formula>
    </cfRule>
  </conditionalFormatting>
  <conditionalFormatting sqref="L4 L6 L28:L29">
    <cfRule type="cellIs" dxfId="616" priority="12" operator="equal">
      <formula>$L$4</formula>
    </cfRule>
  </conditionalFormatting>
  <conditionalFormatting sqref="D7:S7">
    <cfRule type="cellIs" dxfId="615" priority="11" operator="greaterThan">
      <formula>0</formula>
    </cfRule>
  </conditionalFormatting>
  <conditionalFormatting sqref="D9:S9">
    <cfRule type="cellIs" dxfId="614" priority="10" operator="greaterThan">
      <formula>0</formula>
    </cfRule>
  </conditionalFormatting>
  <conditionalFormatting sqref="D11:S11">
    <cfRule type="cellIs" dxfId="613" priority="9" operator="greaterThan">
      <formula>0</formula>
    </cfRule>
  </conditionalFormatting>
  <conditionalFormatting sqref="D13:S13">
    <cfRule type="cellIs" dxfId="612" priority="8" operator="greaterThan">
      <formula>0</formula>
    </cfRule>
  </conditionalFormatting>
  <conditionalFormatting sqref="D15:S15">
    <cfRule type="cellIs" dxfId="611" priority="7" operator="greaterThan">
      <formula>0</formula>
    </cfRule>
  </conditionalFormatting>
  <conditionalFormatting sqref="D17:S17">
    <cfRule type="cellIs" dxfId="610" priority="6" operator="greaterThan">
      <formula>0</formula>
    </cfRule>
  </conditionalFormatting>
  <conditionalFormatting sqref="D19:S19">
    <cfRule type="cellIs" dxfId="609" priority="5" operator="greaterThan">
      <formula>0</formula>
    </cfRule>
  </conditionalFormatting>
  <conditionalFormatting sqref="D21:S21">
    <cfRule type="cellIs" dxfId="608" priority="4" operator="greaterThan">
      <formula>0</formula>
    </cfRule>
  </conditionalFormatting>
  <conditionalFormatting sqref="D23:S23">
    <cfRule type="cellIs" dxfId="607" priority="3" operator="greaterThan">
      <formula>0</formula>
    </cfRule>
  </conditionalFormatting>
  <conditionalFormatting sqref="D25:S25">
    <cfRule type="cellIs" dxfId="606" priority="2" operator="greaterThan">
      <formula>0</formula>
    </cfRule>
  </conditionalFormatting>
  <conditionalFormatting sqref="D27:S27">
    <cfRule type="cellIs" dxfId="605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tabSelected="1" topLeftCell="C1" workbookViewId="0">
      <pane ySplit="6" topLeftCell="A19" activePane="bottomLeft" state="frozen"/>
      <selection pane="bottomLeft" activeCell="K33" sqref="K33"/>
    </sheetView>
  </sheetViews>
  <sheetFormatPr defaultRowHeight="15" x14ac:dyDescent="0.25"/>
  <cols>
    <col min="2" max="2" width="14.28515625" bestFit="1" customWidth="1"/>
    <col min="3" max="3" width="12" bestFit="1" customWidth="1"/>
    <col min="5" max="6" width="7.85546875" bestFit="1" customWidth="1"/>
    <col min="7" max="7" width="6.140625" bestFit="1" customWidth="1"/>
    <col min="9" max="9" width="11.5703125" bestFit="1" customWidth="1"/>
    <col min="10" max="10" width="7.5703125" customWidth="1"/>
    <col min="11" max="12" width="6.7109375" bestFit="1" customWidth="1"/>
    <col min="13" max="13" width="9.140625" hidden="1" customWidth="1"/>
    <col min="14" max="14" width="12.7109375" bestFit="1" customWidth="1"/>
    <col min="15" max="15" width="10.85546875" bestFit="1" customWidth="1"/>
    <col min="16" max="16" width="7.7109375" bestFit="1" customWidth="1"/>
    <col min="17" max="17" width="6.42578125" bestFit="1" customWidth="1"/>
    <col min="18" max="18" width="10.85546875" bestFit="1" customWidth="1"/>
    <col min="21" max="21" width="6.42578125" customWidth="1"/>
    <col min="22" max="22" width="11.5703125" customWidth="1"/>
  </cols>
  <sheetData>
    <row r="1" spans="1:24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4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4" ht="18.75" x14ac:dyDescent="0.25">
      <c r="A3" s="86" t="s">
        <v>79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100"/>
      <c r="O3" s="100"/>
      <c r="P3" s="100"/>
      <c r="Q3" s="100"/>
      <c r="R3" s="100"/>
      <c r="S3" s="100"/>
      <c r="T3" s="100"/>
    </row>
    <row r="4" spans="1:24" x14ac:dyDescent="0.25">
      <c r="A4" s="90" t="s">
        <v>1</v>
      </c>
      <c r="B4" s="90"/>
      <c r="C4" s="1"/>
      <c r="D4" s="2">
        <f>'18'!D29</f>
        <v>176952</v>
      </c>
      <c r="E4" s="2">
        <f>'18'!E29</f>
        <v>10800</v>
      </c>
      <c r="F4" s="2">
        <f>'18'!F29</f>
        <v>19910</v>
      </c>
      <c r="G4" s="2">
        <f>'18'!G29</f>
        <v>210</v>
      </c>
      <c r="H4" s="2">
        <f>'18'!H29</f>
        <v>35545</v>
      </c>
      <c r="I4" s="2">
        <f>'18'!I29</f>
        <v>1594</v>
      </c>
      <c r="J4" s="2">
        <f>'18'!J29</f>
        <v>530</v>
      </c>
      <c r="K4" s="2">
        <f>'18'!K29</f>
        <v>503</v>
      </c>
      <c r="L4" s="2">
        <f>'18'!L29</f>
        <v>50</v>
      </c>
      <c r="M4" s="3"/>
      <c r="N4" s="91"/>
      <c r="O4" s="91"/>
      <c r="P4" s="91"/>
      <c r="Q4" s="91"/>
      <c r="R4" s="91"/>
      <c r="S4" s="91"/>
      <c r="T4" s="91"/>
      <c r="U4" s="91"/>
      <c r="V4" s="91"/>
    </row>
    <row r="5" spans="1:24" x14ac:dyDescent="0.25">
      <c r="A5" s="90" t="s">
        <v>2</v>
      </c>
      <c r="B5" s="90"/>
      <c r="C5" s="1"/>
      <c r="D5" s="1">
        <v>623376</v>
      </c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  <c r="U5" s="91"/>
      <c r="V5" s="91"/>
    </row>
    <row r="6" spans="1:24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01" t="s">
        <v>16</v>
      </c>
      <c r="O6" s="102" t="s">
        <v>17</v>
      </c>
      <c r="P6" s="101" t="s">
        <v>18</v>
      </c>
      <c r="Q6" s="101" t="s">
        <v>19</v>
      </c>
      <c r="R6" s="101" t="s">
        <v>20</v>
      </c>
      <c r="S6" s="102" t="s">
        <v>21</v>
      </c>
      <c r="T6" s="103" t="s">
        <v>22</v>
      </c>
      <c r="U6" s="103" t="s">
        <v>77</v>
      </c>
      <c r="V6" s="103" t="s">
        <v>78</v>
      </c>
    </row>
    <row r="7" spans="1:24" ht="15.75" x14ac:dyDescent="0.25">
      <c r="A7" s="19">
        <v>1</v>
      </c>
      <c r="B7" s="20">
        <v>1908446134</v>
      </c>
      <c r="C7" s="20" t="s">
        <v>23</v>
      </c>
      <c r="D7" s="21">
        <v>17304</v>
      </c>
      <c r="E7" s="22"/>
      <c r="F7" s="22"/>
      <c r="G7" s="22"/>
      <c r="H7" s="22"/>
      <c r="I7" s="23">
        <v>5</v>
      </c>
      <c r="J7" s="23"/>
      <c r="K7" s="23"/>
      <c r="L7" s="23"/>
      <c r="M7" s="20">
        <f>D7+E7*20+F7*10+G7*9+H7*9</f>
        <v>17304</v>
      </c>
      <c r="N7" s="24">
        <f>D7+E7*20+F7*10+G7*9+H7*9+I7*191+J7*191+K7*182+L7*100</f>
        <v>18259</v>
      </c>
      <c r="O7" s="25">
        <f>M7*2.75%</f>
        <v>475.86</v>
      </c>
      <c r="P7" s="26">
        <v>-3000</v>
      </c>
      <c r="Q7" s="26">
        <v>105</v>
      </c>
      <c r="R7" s="24">
        <f>M7-(M7*2.75%)+I7*191+J7*191+K7*182+L7*100-Q7</f>
        <v>17678.14</v>
      </c>
      <c r="S7" s="25">
        <f>M7*0.95%</f>
        <v>164.38800000000001</v>
      </c>
      <c r="T7" s="55">
        <f>S7-Q7</f>
        <v>59.388000000000005</v>
      </c>
      <c r="U7" s="73">
        <v>63</v>
      </c>
      <c r="V7" s="99">
        <f>R7-U7</f>
        <v>17615.14</v>
      </c>
    </row>
    <row r="8" spans="1:24" ht="15.75" x14ac:dyDescent="0.25">
      <c r="A8" s="28">
        <v>2</v>
      </c>
      <c r="B8" s="20">
        <v>1908446135</v>
      </c>
      <c r="C8" s="23" t="s">
        <v>32</v>
      </c>
      <c r="D8" s="29">
        <v>7475</v>
      </c>
      <c r="E8" s="30"/>
      <c r="F8" s="30"/>
      <c r="G8" s="30"/>
      <c r="H8" s="30"/>
      <c r="I8" s="20">
        <v>20</v>
      </c>
      <c r="J8" s="20"/>
      <c r="K8" s="20">
        <v>2</v>
      </c>
      <c r="L8" s="20"/>
      <c r="M8" s="20">
        <f t="shared" ref="M8:M27" si="0">D8+E8*20+F8*10+G8*9+H8*9</f>
        <v>7475</v>
      </c>
      <c r="N8" s="24">
        <f t="shared" ref="N8:N27" si="1">D8+E8*20+F8*10+G8*9+H8*9+I8*191+J8*191+K8*182+L8*100</f>
        <v>11659</v>
      </c>
      <c r="O8" s="25">
        <f t="shared" ref="O8:O27" si="2">M8*2.75%</f>
        <v>205.5625</v>
      </c>
      <c r="P8" s="26"/>
      <c r="Q8" s="26"/>
      <c r="R8" s="24">
        <f t="shared" ref="R8:R27" si="3">M8-(M8*2.75%)+I8*191+J8*191+K8*182+L8*100-Q8</f>
        <v>11453.4375</v>
      </c>
      <c r="S8" s="25">
        <f t="shared" ref="S8:S27" si="4">M8*0.95%</f>
        <v>71.012500000000003</v>
      </c>
      <c r="T8" s="55">
        <f t="shared" ref="T8:T27" si="5">S8-Q8</f>
        <v>71.012500000000003</v>
      </c>
      <c r="U8" s="73">
        <v>18</v>
      </c>
      <c r="V8" s="99">
        <f t="shared" ref="V8:V27" si="6">R8-U8</f>
        <v>11435.4375</v>
      </c>
    </row>
    <row r="9" spans="1:24" ht="15.75" x14ac:dyDescent="0.25">
      <c r="A9" s="28">
        <v>3</v>
      </c>
      <c r="B9" s="20">
        <v>1908446136</v>
      </c>
      <c r="C9" s="20" t="s">
        <v>24</v>
      </c>
      <c r="D9" s="29">
        <v>29631</v>
      </c>
      <c r="E9" s="30"/>
      <c r="F9" s="30">
        <v>20</v>
      </c>
      <c r="G9" s="30"/>
      <c r="H9" s="30">
        <v>210</v>
      </c>
      <c r="I9" s="20"/>
      <c r="J9" s="20"/>
      <c r="K9" s="20"/>
      <c r="L9" s="20"/>
      <c r="M9" s="20">
        <f t="shared" si="0"/>
        <v>31721</v>
      </c>
      <c r="N9" s="24">
        <f t="shared" si="1"/>
        <v>31721</v>
      </c>
      <c r="O9" s="25">
        <f t="shared" si="2"/>
        <v>872.32749999999999</v>
      </c>
      <c r="P9" s="26"/>
      <c r="Q9" s="26">
        <v>130</v>
      </c>
      <c r="R9" s="24">
        <f t="shared" si="3"/>
        <v>30718.672500000001</v>
      </c>
      <c r="S9" s="25">
        <f t="shared" si="4"/>
        <v>301.34949999999998</v>
      </c>
      <c r="T9" s="55">
        <f t="shared" si="5"/>
        <v>171.34949999999998</v>
      </c>
      <c r="U9" s="73">
        <v>189</v>
      </c>
      <c r="V9" s="99">
        <f t="shared" si="6"/>
        <v>30529.672500000001</v>
      </c>
    </row>
    <row r="10" spans="1:24" ht="15.75" x14ac:dyDescent="0.25">
      <c r="A10" s="28">
        <v>4</v>
      </c>
      <c r="B10" s="20">
        <v>1908446137</v>
      </c>
      <c r="C10" s="20" t="s">
        <v>25</v>
      </c>
      <c r="D10" s="29">
        <v>9263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9263</v>
      </c>
      <c r="N10" s="24">
        <f t="shared" si="1"/>
        <v>9836</v>
      </c>
      <c r="O10" s="25">
        <f t="shared" si="2"/>
        <v>254.73249999999999</v>
      </c>
      <c r="P10" s="26"/>
      <c r="Q10" s="26">
        <v>30</v>
      </c>
      <c r="R10" s="24">
        <f t="shared" si="3"/>
        <v>9551.2674999999999</v>
      </c>
      <c r="S10" s="25">
        <f t="shared" si="4"/>
        <v>87.998499999999993</v>
      </c>
      <c r="T10" s="55">
        <f t="shared" si="5"/>
        <v>57.998499999999993</v>
      </c>
      <c r="U10" s="73">
        <v>36</v>
      </c>
      <c r="V10" s="99">
        <f t="shared" si="6"/>
        <v>9515.2674999999999</v>
      </c>
    </row>
    <row r="11" spans="1:24" ht="15.75" x14ac:dyDescent="0.25">
      <c r="A11" s="28">
        <v>5</v>
      </c>
      <c r="B11" s="20">
        <v>1908446138</v>
      </c>
      <c r="C11" s="31" t="s">
        <v>26</v>
      </c>
      <c r="D11" s="29">
        <v>7746</v>
      </c>
      <c r="E11" s="30"/>
      <c r="F11" s="30"/>
      <c r="G11" s="32"/>
      <c r="H11" s="30">
        <v>720</v>
      </c>
      <c r="I11" s="20"/>
      <c r="J11" s="20"/>
      <c r="K11" s="20"/>
      <c r="L11" s="20"/>
      <c r="M11" s="20">
        <f t="shared" si="0"/>
        <v>14226</v>
      </c>
      <c r="N11" s="24">
        <f t="shared" si="1"/>
        <v>14226</v>
      </c>
      <c r="O11" s="25">
        <f t="shared" si="2"/>
        <v>391.21499999999997</v>
      </c>
      <c r="P11" s="26">
        <v>3000</v>
      </c>
      <c r="Q11" s="26">
        <v>64</v>
      </c>
      <c r="R11" s="24">
        <f t="shared" si="3"/>
        <v>13770.785</v>
      </c>
      <c r="S11" s="25">
        <f t="shared" si="4"/>
        <v>135.14699999999999</v>
      </c>
      <c r="T11" s="55">
        <f t="shared" si="5"/>
        <v>71.146999999999991</v>
      </c>
      <c r="U11" s="73">
        <v>36</v>
      </c>
      <c r="V11" s="99">
        <f t="shared" si="6"/>
        <v>13734.785</v>
      </c>
    </row>
    <row r="12" spans="1:24" ht="15.75" x14ac:dyDescent="0.25">
      <c r="A12" s="28">
        <v>6</v>
      </c>
      <c r="B12" s="20">
        <v>1908446139</v>
      </c>
      <c r="C12" s="20" t="s">
        <v>27</v>
      </c>
      <c r="D12" s="29">
        <v>4211</v>
      </c>
      <c r="E12" s="30">
        <v>310</v>
      </c>
      <c r="F12" s="30">
        <v>260</v>
      </c>
      <c r="G12" s="30">
        <v>40</v>
      </c>
      <c r="H12" s="30">
        <v>140</v>
      </c>
      <c r="I12" s="20">
        <v>134</v>
      </c>
      <c r="J12" s="20">
        <v>115</v>
      </c>
      <c r="K12" s="20">
        <v>44</v>
      </c>
      <c r="L12" s="20"/>
      <c r="M12" s="20">
        <f t="shared" si="0"/>
        <v>14631</v>
      </c>
      <c r="N12" s="24">
        <f t="shared" si="1"/>
        <v>70198</v>
      </c>
      <c r="O12" s="25">
        <f t="shared" si="2"/>
        <v>402.35250000000002</v>
      </c>
      <c r="P12" s="26"/>
      <c r="Q12" s="26">
        <v>26</v>
      </c>
      <c r="R12" s="24">
        <f t="shared" si="3"/>
        <v>69769.647499999992</v>
      </c>
      <c r="S12" s="25">
        <f t="shared" si="4"/>
        <v>138.99449999999999</v>
      </c>
      <c r="T12" s="55">
        <f t="shared" si="5"/>
        <v>112.99449999999999</v>
      </c>
      <c r="U12" s="73"/>
      <c r="V12" s="99">
        <f t="shared" si="6"/>
        <v>69769.647499999992</v>
      </c>
    </row>
    <row r="13" spans="1:24" ht="15.75" x14ac:dyDescent="0.25">
      <c r="A13" s="28">
        <v>7</v>
      </c>
      <c r="B13" s="20">
        <v>1908446140</v>
      </c>
      <c r="C13" s="20" t="s">
        <v>42</v>
      </c>
      <c r="D13" s="29">
        <v>4703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4703</v>
      </c>
      <c r="N13" s="24">
        <f t="shared" si="1"/>
        <v>4703</v>
      </c>
      <c r="O13" s="25">
        <f t="shared" si="2"/>
        <v>129.33250000000001</v>
      </c>
      <c r="P13" s="26"/>
      <c r="Q13" s="26">
        <v>3</v>
      </c>
      <c r="R13" s="24">
        <f t="shared" si="3"/>
        <v>4570.6674999999996</v>
      </c>
      <c r="S13" s="25">
        <f t="shared" si="4"/>
        <v>44.6785</v>
      </c>
      <c r="T13" s="55">
        <f t="shared" si="5"/>
        <v>41.6785</v>
      </c>
      <c r="U13" s="73"/>
      <c r="V13" s="99">
        <f t="shared" si="6"/>
        <v>4570.6674999999996</v>
      </c>
    </row>
    <row r="14" spans="1:24" ht="15.75" x14ac:dyDescent="0.25">
      <c r="A14" s="28">
        <v>8</v>
      </c>
      <c r="B14" s="20">
        <v>1908446141</v>
      </c>
      <c r="C14" s="20" t="s">
        <v>28</v>
      </c>
      <c r="D14" s="29">
        <v>34917</v>
      </c>
      <c r="E14" s="30"/>
      <c r="F14" s="30"/>
      <c r="G14" s="30"/>
      <c r="H14" s="30">
        <v>100</v>
      </c>
      <c r="I14" s="20"/>
      <c r="J14" s="20"/>
      <c r="K14" s="20">
        <v>10</v>
      </c>
      <c r="L14" s="20"/>
      <c r="M14" s="20">
        <f t="shared" si="0"/>
        <v>35817</v>
      </c>
      <c r="N14" s="24">
        <f t="shared" si="1"/>
        <v>37637</v>
      </c>
      <c r="O14" s="25">
        <f t="shared" si="2"/>
        <v>984.96749999999997</v>
      </c>
      <c r="P14" s="26"/>
      <c r="Q14" s="26">
        <v>156</v>
      </c>
      <c r="R14" s="24">
        <f t="shared" si="3"/>
        <v>36496.032500000001</v>
      </c>
      <c r="S14" s="25">
        <f t="shared" si="4"/>
        <v>340.26150000000001</v>
      </c>
      <c r="T14" s="55">
        <f t="shared" si="5"/>
        <v>184.26150000000001</v>
      </c>
      <c r="U14" s="73">
        <v>216</v>
      </c>
      <c r="V14" s="99">
        <f t="shared" si="6"/>
        <v>36280.032500000001</v>
      </c>
    </row>
    <row r="15" spans="1:24" ht="15.75" x14ac:dyDescent="0.25">
      <c r="A15" s="28">
        <v>9</v>
      </c>
      <c r="B15" s="20">
        <v>1908446142</v>
      </c>
      <c r="C15" s="33" t="s">
        <v>29</v>
      </c>
      <c r="D15" s="29">
        <v>22828</v>
      </c>
      <c r="E15" s="30">
        <v>410</v>
      </c>
      <c r="F15" s="30">
        <v>170</v>
      </c>
      <c r="G15" s="30"/>
      <c r="H15" s="30">
        <v>320</v>
      </c>
      <c r="I15" s="20"/>
      <c r="J15" s="20"/>
      <c r="K15" s="20"/>
      <c r="L15" s="20"/>
      <c r="M15" s="20">
        <f t="shared" si="0"/>
        <v>35608</v>
      </c>
      <c r="N15" s="24">
        <f t="shared" si="1"/>
        <v>35608</v>
      </c>
      <c r="O15" s="25">
        <f t="shared" si="2"/>
        <v>979.22</v>
      </c>
      <c r="P15" s="26"/>
      <c r="Q15" s="26">
        <v>137</v>
      </c>
      <c r="R15" s="24">
        <f t="shared" si="3"/>
        <v>34491.78</v>
      </c>
      <c r="S15" s="25">
        <f t="shared" si="4"/>
        <v>338.27600000000001</v>
      </c>
      <c r="T15" s="55">
        <f t="shared" si="5"/>
        <v>201.27600000000001</v>
      </c>
      <c r="U15" s="73">
        <v>153</v>
      </c>
      <c r="V15" s="99">
        <f t="shared" si="6"/>
        <v>34338.78</v>
      </c>
      <c r="W15">
        <v>108</v>
      </c>
      <c r="X15" s="53">
        <f>V15-W15</f>
        <v>34230.78</v>
      </c>
    </row>
    <row r="16" spans="1:24" ht="15.75" x14ac:dyDescent="0.25">
      <c r="A16" s="28">
        <v>10</v>
      </c>
      <c r="B16" s="20">
        <v>1908446143</v>
      </c>
      <c r="C16" s="20" t="s">
        <v>30</v>
      </c>
      <c r="D16" s="29">
        <v>32581</v>
      </c>
      <c r="E16" s="30"/>
      <c r="F16" s="30"/>
      <c r="G16" s="30"/>
      <c r="H16" s="30">
        <v>60</v>
      </c>
      <c r="I16" s="20"/>
      <c r="J16" s="20"/>
      <c r="K16" s="20">
        <v>5</v>
      </c>
      <c r="L16" s="20"/>
      <c r="M16" s="20">
        <f t="shared" si="0"/>
        <v>33121</v>
      </c>
      <c r="N16" s="24">
        <f t="shared" si="1"/>
        <v>34031</v>
      </c>
      <c r="O16" s="25">
        <f t="shared" si="2"/>
        <v>910.82749999999999</v>
      </c>
      <c r="P16" s="26"/>
      <c r="Q16" s="26">
        <v>124</v>
      </c>
      <c r="R16" s="24">
        <f t="shared" si="3"/>
        <v>32996.172500000001</v>
      </c>
      <c r="S16" s="25">
        <f t="shared" si="4"/>
        <v>314.64949999999999</v>
      </c>
      <c r="T16" s="55">
        <f t="shared" si="5"/>
        <v>190.64949999999999</v>
      </c>
      <c r="U16" s="73">
        <v>216</v>
      </c>
      <c r="V16" s="99">
        <f t="shared" si="6"/>
        <v>32780.172500000001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11028</v>
      </c>
      <c r="E17" s="30"/>
      <c r="F17" s="30">
        <v>10</v>
      </c>
      <c r="G17" s="30"/>
      <c r="H17" s="30">
        <v>100</v>
      </c>
      <c r="I17" s="20"/>
      <c r="J17" s="20"/>
      <c r="K17" s="20"/>
      <c r="L17" s="20"/>
      <c r="M17" s="20">
        <f t="shared" si="0"/>
        <v>12028</v>
      </c>
      <c r="N17" s="24">
        <f t="shared" si="1"/>
        <v>12028</v>
      </c>
      <c r="O17" s="25">
        <f t="shared" si="2"/>
        <v>330.77</v>
      </c>
      <c r="P17" s="26"/>
      <c r="Q17" s="26">
        <v>80</v>
      </c>
      <c r="R17" s="24">
        <f t="shared" si="3"/>
        <v>11617.23</v>
      </c>
      <c r="S17" s="25">
        <f t="shared" si="4"/>
        <v>114.26599999999999</v>
      </c>
      <c r="T17" s="55">
        <f t="shared" si="5"/>
        <v>34.265999999999991</v>
      </c>
      <c r="U17" s="73">
        <v>45</v>
      </c>
      <c r="V17" s="99">
        <f t="shared" si="6"/>
        <v>11572.23</v>
      </c>
    </row>
    <row r="18" spans="1:22" ht="15.75" x14ac:dyDescent="0.25">
      <c r="A18" s="28">
        <v>12</v>
      </c>
      <c r="B18" s="20">
        <v>1908446145</v>
      </c>
      <c r="C18" s="31" t="s">
        <v>53</v>
      </c>
      <c r="D18" s="29">
        <v>14880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14880</v>
      </c>
      <c r="N18" s="24">
        <f t="shared" si="1"/>
        <v>14880</v>
      </c>
      <c r="O18" s="25">
        <f t="shared" si="2"/>
        <v>409.2</v>
      </c>
      <c r="P18" s="26"/>
      <c r="Q18" s="26">
        <v>100</v>
      </c>
      <c r="R18" s="24">
        <f t="shared" si="3"/>
        <v>14370.8</v>
      </c>
      <c r="S18" s="25">
        <f t="shared" si="4"/>
        <v>141.35999999999999</v>
      </c>
      <c r="T18" s="55">
        <f t="shared" si="5"/>
        <v>41.359999999999985</v>
      </c>
      <c r="U18" s="73"/>
      <c r="V18" s="99">
        <f t="shared" si="6"/>
        <v>14370.8</v>
      </c>
    </row>
    <row r="19" spans="1:22" ht="15.75" x14ac:dyDescent="0.25">
      <c r="A19" s="28">
        <v>13</v>
      </c>
      <c r="B19" s="20">
        <v>1908446146</v>
      </c>
      <c r="C19" s="20" t="s">
        <v>44</v>
      </c>
      <c r="D19" s="29">
        <v>12041</v>
      </c>
      <c r="E19" s="30">
        <v>10</v>
      </c>
      <c r="F19" s="30">
        <v>40</v>
      </c>
      <c r="G19" s="30"/>
      <c r="H19" s="30">
        <v>150</v>
      </c>
      <c r="I19" s="20">
        <v>12</v>
      </c>
      <c r="J19" s="20"/>
      <c r="K19" s="20"/>
      <c r="L19" s="20"/>
      <c r="M19" s="20">
        <f t="shared" si="0"/>
        <v>13991</v>
      </c>
      <c r="N19" s="24">
        <f t="shared" si="1"/>
        <v>16283</v>
      </c>
      <c r="O19" s="25">
        <f t="shared" si="2"/>
        <v>384.7525</v>
      </c>
      <c r="P19" s="26"/>
      <c r="Q19" s="26">
        <v>100</v>
      </c>
      <c r="R19" s="24">
        <f t="shared" si="3"/>
        <v>15798.247499999999</v>
      </c>
      <c r="S19" s="25">
        <f t="shared" si="4"/>
        <v>132.9145</v>
      </c>
      <c r="T19" s="55">
        <f t="shared" si="5"/>
        <v>32.914500000000004</v>
      </c>
      <c r="U19" s="73"/>
      <c r="V19" s="99">
        <f t="shared" si="6"/>
        <v>15798.247499999999</v>
      </c>
    </row>
    <row r="20" spans="1:22" ht="15.75" x14ac:dyDescent="0.25">
      <c r="A20" s="28">
        <v>14</v>
      </c>
      <c r="B20" s="20">
        <v>1908446147</v>
      </c>
      <c r="C20" s="20" t="s">
        <v>45</v>
      </c>
      <c r="D20" s="29">
        <v>4923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4923</v>
      </c>
      <c r="N20" s="24">
        <f t="shared" si="1"/>
        <v>4923</v>
      </c>
      <c r="O20" s="25">
        <f t="shared" si="2"/>
        <v>135.38249999999999</v>
      </c>
      <c r="P20" s="26"/>
      <c r="Q20" s="26">
        <v>120</v>
      </c>
      <c r="R20" s="24">
        <f t="shared" si="3"/>
        <v>4667.6175000000003</v>
      </c>
      <c r="S20" s="25">
        <f t="shared" si="4"/>
        <v>46.768499999999996</v>
      </c>
      <c r="T20" s="55">
        <f t="shared" si="5"/>
        <v>-73.231500000000011</v>
      </c>
      <c r="U20" s="73"/>
      <c r="V20" s="99">
        <f t="shared" si="6"/>
        <v>4667.6175000000003</v>
      </c>
    </row>
    <row r="21" spans="1:22" ht="15.75" x14ac:dyDescent="0.25">
      <c r="A21" s="28">
        <v>15</v>
      </c>
      <c r="B21" s="20">
        <v>1908446148</v>
      </c>
      <c r="C21" s="20" t="s">
        <v>46</v>
      </c>
      <c r="D21" s="29">
        <v>5626</v>
      </c>
      <c r="E21" s="30">
        <v>50</v>
      </c>
      <c r="F21" s="30"/>
      <c r="G21" s="30">
        <v>10</v>
      </c>
      <c r="H21" s="30"/>
      <c r="I21" s="20">
        <v>7</v>
      </c>
      <c r="J21" s="20"/>
      <c r="K21" s="20"/>
      <c r="L21" s="20"/>
      <c r="M21" s="20">
        <f t="shared" si="0"/>
        <v>6716</v>
      </c>
      <c r="N21" s="24">
        <f t="shared" si="1"/>
        <v>8053</v>
      </c>
      <c r="O21" s="25">
        <f t="shared" si="2"/>
        <v>184.69</v>
      </c>
      <c r="P21" s="26">
        <v>-60</v>
      </c>
      <c r="Q21" s="26">
        <v>20</v>
      </c>
      <c r="R21" s="24">
        <f t="shared" si="3"/>
        <v>7848.31</v>
      </c>
      <c r="S21" s="25">
        <f t="shared" si="4"/>
        <v>63.802</v>
      </c>
      <c r="T21" s="55">
        <f t="shared" si="5"/>
        <v>43.802</v>
      </c>
      <c r="U21" s="73">
        <v>18</v>
      </c>
      <c r="V21" s="99">
        <f t="shared" si="6"/>
        <v>7830.31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32078</v>
      </c>
      <c r="E22" s="30"/>
      <c r="F22" s="30"/>
      <c r="G22" s="20"/>
      <c r="H22" s="30"/>
      <c r="I22" s="20">
        <v>15</v>
      </c>
      <c r="J22" s="20"/>
      <c r="K22" s="20"/>
      <c r="L22" s="20"/>
      <c r="M22" s="20">
        <f t="shared" si="0"/>
        <v>32078</v>
      </c>
      <c r="N22" s="24">
        <f t="shared" si="1"/>
        <v>34943</v>
      </c>
      <c r="O22" s="25">
        <f t="shared" si="2"/>
        <v>882.14499999999998</v>
      </c>
      <c r="P22" s="26"/>
      <c r="Q22" s="26">
        <v>150</v>
      </c>
      <c r="R22" s="24">
        <f t="shared" si="3"/>
        <v>33910.854999999996</v>
      </c>
      <c r="S22" s="25">
        <f t="shared" si="4"/>
        <v>304.74099999999999</v>
      </c>
      <c r="T22" s="55">
        <f t="shared" si="5"/>
        <v>154.74099999999999</v>
      </c>
      <c r="U22" s="73">
        <v>180</v>
      </c>
      <c r="V22" s="99">
        <f t="shared" si="6"/>
        <v>33730.854999999996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5000</v>
      </c>
      <c r="N23" s="24">
        <f t="shared" si="1"/>
        <v>5000</v>
      </c>
      <c r="O23" s="25">
        <f t="shared" si="2"/>
        <v>137.5</v>
      </c>
      <c r="P23" s="26"/>
      <c r="Q23" s="26">
        <v>50</v>
      </c>
      <c r="R23" s="24">
        <f t="shared" si="3"/>
        <v>4812.5</v>
      </c>
      <c r="S23" s="25">
        <f t="shared" si="4"/>
        <v>47.5</v>
      </c>
      <c r="T23" s="55">
        <f t="shared" si="5"/>
        <v>-2.5</v>
      </c>
      <c r="U23" s="73"/>
      <c r="V23" s="99">
        <f t="shared" si="6"/>
        <v>4812.5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48146</v>
      </c>
      <c r="E24" s="30">
        <v>50</v>
      </c>
      <c r="F24" s="30">
        <v>20</v>
      </c>
      <c r="G24" s="30"/>
      <c r="H24" s="30">
        <v>100</v>
      </c>
      <c r="I24" s="20"/>
      <c r="J24" s="20"/>
      <c r="K24" s="20"/>
      <c r="L24" s="20"/>
      <c r="M24" s="20">
        <f t="shared" si="0"/>
        <v>50246</v>
      </c>
      <c r="N24" s="24">
        <f t="shared" si="1"/>
        <v>50246</v>
      </c>
      <c r="O24" s="25">
        <f t="shared" si="2"/>
        <v>1381.7650000000001</v>
      </c>
      <c r="P24" s="26">
        <v>5000</v>
      </c>
      <c r="Q24" s="26">
        <v>136</v>
      </c>
      <c r="R24" s="24">
        <f t="shared" si="3"/>
        <v>48728.235000000001</v>
      </c>
      <c r="S24" s="25">
        <f t="shared" si="4"/>
        <v>477.33699999999999</v>
      </c>
      <c r="T24" s="55">
        <f t="shared" si="5"/>
        <v>341.33699999999999</v>
      </c>
      <c r="U24" s="73">
        <v>378</v>
      </c>
      <c r="V24" s="99">
        <f t="shared" si="6"/>
        <v>48350.235000000001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15000</v>
      </c>
      <c r="E25" s="30"/>
      <c r="F25" s="30">
        <v>30</v>
      </c>
      <c r="G25" s="30">
        <v>110</v>
      </c>
      <c r="H25" s="30"/>
      <c r="I25" s="20">
        <v>12</v>
      </c>
      <c r="J25" s="20">
        <v>1</v>
      </c>
      <c r="K25" s="20"/>
      <c r="L25" s="20"/>
      <c r="M25" s="20">
        <f t="shared" si="0"/>
        <v>16290</v>
      </c>
      <c r="N25" s="24">
        <f t="shared" si="1"/>
        <v>18773</v>
      </c>
      <c r="O25" s="25">
        <f t="shared" si="2"/>
        <v>447.97500000000002</v>
      </c>
      <c r="P25" s="26">
        <v>25315</v>
      </c>
      <c r="Q25" s="26">
        <v>98</v>
      </c>
      <c r="R25" s="24">
        <f t="shared" si="3"/>
        <v>18227.025000000001</v>
      </c>
      <c r="S25" s="25">
        <f t="shared" si="4"/>
        <v>154.755</v>
      </c>
      <c r="T25" s="55">
        <f t="shared" si="5"/>
        <v>56.754999999999995</v>
      </c>
      <c r="U25" s="73">
        <v>90</v>
      </c>
      <c r="V25" s="99">
        <f t="shared" si="6"/>
        <v>18137.025000000001</v>
      </c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6682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6682</v>
      </c>
      <c r="N26" s="24">
        <f t="shared" si="1"/>
        <v>7637</v>
      </c>
      <c r="O26" s="25">
        <f t="shared" si="2"/>
        <v>183.755</v>
      </c>
      <c r="P26" s="26"/>
      <c r="Q26" s="26">
        <v>63</v>
      </c>
      <c r="R26" s="24">
        <f t="shared" si="3"/>
        <v>7390.2449999999999</v>
      </c>
      <c r="S26" s="25">
        <f t="shared" si="4"/>
        <v>63.478999999999999</v>
      </c>
      <c r="T26" s="55">
        <f t="shared" si="5"/>
        <v>0.4789999999999992</v>
      </c>
      <c r="U26" s="73"/>
      <c r="V26" s="99">
        <f t="shared" si="6"/>
        <v>7390.2449999999999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8657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8657</v>
      </c>
      <c r="N27" s="40">
        <f t="shared" si="1"/>
        <v>8657</v>
      </c>
      <c r="O27" s="25">
        <f t="shared" si="2"/>
        <v>238.0675</v>
      </c>
      <c r="P27" s="41"/>
      <c r="Q27" s="41">
        <v>100</v>
      </c>
      <c r="R27" s="24">
        <f t="shared" si="3"/>
        <v>8318.9325000000008</v>
      </c>
      <c r="S27" s="42">
        <f t="shared" si="4"/>
        <v>82.241500000000002</v>
      </c>
      <c r="T27" s="56">
        <f t="shared" si="5"/>
        <v>-17.758499999999998</v>
      </c>
      <c r="U27" s="73">
        <v>45</v>
      </c>
      <c r="V27" s="99">
        <f t="shared" si="6"/>
        <v>8273.9325000000008</v>
      </c>
    </row>
    <row r="28" spans="1:22" ht="16.5" thickBot="1" x14ac:dyDescent="0.3">
      <c r="A28" s="76" t="s">
        <v>38</v>
      </c>
      <c r="B28" s="77"/>
      <c r="C28" s="78"/>
      <c r="D28" s="44">
        <f>SUM(D7:D27)</f>
        <v>334720</v>
      </c>
      <c r="E28" s="45">
        <f>SUM(E7:E27)</f>
        <v>830</v>
      </c>
      <c r="F28" s="45">
        <f t="shared" ref="F28:V28" si="7">SUM(F7:F27)</f>
        <v>550</v>
      </c>
      <c r="G28" s="45">
        <f t="shared" si="7"/>
        <v>160</v>
      </c>
      <c r="H28" s="45">
        <f t="shared" si="7"/>
        <v>1900</v>
      </c>
      <c r="I28" s="45">
        <f t="shared" si="7"/>
        <v>213</v>
      </c>
      <c r="J28" s="45">
        <f t="shared" si="7"/>
        <v>116</v>
      </c>
      <c r="K28" s="45">
        <f t="shared" si="7"/>
        <v>61</v>
      </c>
      <c r="L28" s="45">
        <f t="shared" si="7"/>
        <v>0</v>
      </c>
      <c r="M28" s="57">
        <f t="shared" si="7"/>
        <v>375360</v>
      </c>
      <c r="N28" s="57">
        <f t="shared" si="7"/>
        <v>449301</v>
      </c>
      <c r="O28" s="58">
        <f t="shared" si="7"/>
        <v>10322.399999999998</v>
      </c>
      <c r="P28" s="57">
        <f t="shared" si="7"/>
        <v>30255</v>
      </c>
      <c r="Q28" s="57">
        <f t="shared" si="7"/>
        <v>1792</v>
      </c>
      <c r="R28" s="57">
        <f t="shared" si="7"/>
        <v>437186.6</v>
      </c>
      <c r="S28" s="57">
        <f t="shared" si="7"/>
        <v>3565.9200000000005</v>
      </c>
      <c r="T28" s="59">
        <f t="shared" si="7"/>
        <v>1773.9199999999998</v>
      </c>
      <c r="U28" s="59">
        <f t="shared" si="7"/>
        <v>1683</v>
      </c>
      <c r="V28" s="59">
        <f t="shared" si="7"/>
        <v>435503.6</v>
      </c>
    </row>
    <row r="29" spans="1:22" ht="15.75" thickBot="1" x14ac:dyDescent="0.3">
      <c r="A29" s="79" t="s">
        <v>39</v>
      </c>
      <c r="B29" s="80"/>
      <c r="C29" s="81"/>
      <c r="D29" s="48">
        <f>D4+D5-D28</f>
        <v>465608</v>
      </c>
      <c r="E29" s="48">
        <f t="shared" ref="E29:L29" si="8">E4+E5-E28</f>
        <v>9970</v>
      </c>
      <c r="F29" s="48">
        <f t="shared" si="8"/>
        <v>19360</v>
      </c>
      <c r="G29" s="48">
        <f t="shared" si="8"/>
        <v>50</v>
      </c>
      <c r="H29" s="48">
        <f t="shared" si="8"/>
        <v>33645</v>
      </c>
      <c r="I29" s="48">
        <f t="shared" si="8"/>
        <v>1381</v>
      </c>
      <c r="J29" s="48">
        <f t="shared" si="8"/>
        <v>414</v>
      </c>
      <c r="K29" s="48">
        <f t="shared" si="8"/>
        <v>442</v>
      </c>
      <c r="L29" s="48">
        <f t="shared" si="8"/>
        <v>50</v>
      </c>
      <c r="M29" s="95"/>
      <c r="N29" s="95"/>
      <c r="O29" s="95"/>
      <c r="P29" s="95"/>
      <c r="Q29" s="95"/>
      <c r="R29" s="95"/>
      <c r="S29" s="95"/>
      <c r="T29" s="95"/>
      <c r="U29" s="95"/>
      <c r="V29" s="95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04" priority="47" operator="equal">
      <formula>212030016606640</formula>
    </cfRule>
  </conditionalFormatting>
  <conditionalFormatting sqref="D29 E4:E6 E28:K29">
    <cfRule type="cellIs" dxfId="603" priority="45" operator="equal">
      <formula>$E$4</formula>
    </cfRule>
    <cfRule type="cellIs" dxfId="602" priority="46" operator="equal">
      <formula>2120</formula>
    </cfRule>
  </conditionalFormatting>
  <conditionalFormatting sqref="D29:E29 F4:F6 F28:F29">
    <cfRule type="cellIs" dxfId="601" priority="43" operator="equal">
      <formula>$F$4</formula>
    </cfRule>
    <cfRule type="cellIs" dxfId="600" priority="44" operator="equal">
      <formula>300</formula>
    </cfRule>
  </conditionalFormatting>
  <conditionalFormatting sqref="G4:G6 G28:G29">
    <cfRule type="cellIs" dxfId="599" priority="41" operator="equal">
      <formula>$G$4</formula>
    </cfRule>
    <cfRule type="cellIs" dxfId="598" priority="42" operator="equal">
      <formula>1660</formula>
    </cfRule>
  </conditionalFormatting>
  <conditionalFormatting sqref="H4:H6 H28:H29">
    <cfRule type="cellIs" dxfId="597" priority="39" operator="equal">
      <formula>$H$4</formula>
    </cfRule>
    <cfRule type="cellIs" dxfId="596" priority="40" operator="equal">
      <formula>6640</formula>
    </cfRule>
  </conditionalFormatting>
  <conditionalFormatting sqref="T6:T28 U28:V28">
    <cfRule type="cellIs" dxfId="595" priority="38" operator="lessThan">
      <formula>0</formula>
    </cfRule>
  </conditionalFormatting>
  <conditionalFormatting sqref="T7:T27">
    <cfRule type="cellIs" dxfId="594" priority="35" operator="lessThan">
      <formula>0</formula>
    </cfRule>
    <cfRule type="cellIs" dxfId="593" priority="36" operator="lessThan">
      <formula>0</formula>
    </cfRule>
    <cfRule type="cellIs" dxfId="592" priority="37" operator="lessThan">
      <formula>0</formula>
    </cfRule>
  </conditionalFormatting>
  <conditionalFormatting sqref="E4:E6 E28:K28">
    <cfRule type="cellIs" dxfId="591" priority="34" operator="equal">
      <formula>$E$4</formula>
    </cfRule>
  </conditionalFormatting>
  <conditionalFormatting sqref="D28:D29 D6 D4:M4">
    <cfRule type="cellIs" dxfId="590" priority="33" operator="equal">
      <formula>$D$4</formula>
    </cfRule>
  </conditionalFormatting>
  <conditionalFormatting sqref="I4:I6 I28:I29">
    <cfRule type="cellIs" dxfId="589" priority="32" operator="equal">
      <formula>$I$4</formula>
    </cfRule>
  </conditionalFormatting>
  <conditionalFormatting sqref="J4:J6 J28:J29">
    <cfRule type="cellIs" dxfId="588" priority="31" operator="equal">
      <formula>$J$4</formula>
    </cfRule>
  </conditionalFormatting>
  <conditionalFormatting sqref="K4:K6 K28:K29">
    <cfRule type="cellIs" dxfId="587" priority="30" operator="equal">
      <formula>$K$4</formula>
    </cfRule>
  </conditionalFormatting>
  <conditionalFormatting sqref="M4:M6">
    <cfRule type="cellIs" dxfId="586" priority="29" operator="equal">
      <formula>$L$4</formula>
    </cfRule>
  </conditionalFormatting>
  <conditionalFormatting sqref="T7:T28 U28:V28">
    <cfRule type="cellIs" dxfId="585" priority="26" operator="lessThan">
      <formula>0</formula>
    </cfRule>
    <cfRule type="cellIs" dxfId="584" priority="27" operator="lessThan">
      <formula>0</formula>
    </cfRule>
    <cfRule type="cellIs" dxfId="583" priority="28" operator="lessThan">
      <formula>0</formula>
    </cfRule>
  </conditionalFormatting>
  <conditionalFormatting sqref="D5:K5">
    <cfRule type="cellIs" dxfId="582" priority="25" operator="greaterThan">
      <formula>0</formula>
    </cfRule>
  </conditionalFormatting>
  <conditionalFormatting sqref="T6:T28 U28:V28">
    <cfRule type="cellIs" dxfId="581" priority="24" operator="lessThan">
      <formula>0</formula>
    </cfRule>
  </conditionalFormatting>
  <conditionalFormatting sqref="T7:T27">
    <cfRule type="cellIs" dxfId="580" priority="21" operator="lessThan">
      <formula>0</formula>
    </cfRule>
    <cfRule type="cellIs" dxfId="579" priority="22" operator="lessThan">
      <formula>0</formula>
    </cfRule>
    <cfRule type="cellIs" dxfId="578" priority="23" operator="lessThan">
      <formula>0</formula>
    </cfRule>
  </conditionalFormatting>
  <conditionalFormatting sqref="T7:T28 U28:V28">
    <cfRule type="cellIs" dxfId="577" priority="18" operator="lessThan">
      <formula>0</formula>
    </cfRule>
    <cfRule type="cellIs" dxfId="576" priority="19" operator="lessThan">
      <formula>0</formula>
    </cfRule>
    <cfRule type="cellIs" dxfId="575" priority="20" operator="lessThan">
      <formula>0</formula>
    </cfRule>
  </conditionalFormatting>
  <conditionalFormatting sqref="D5:K5">
    <cfRule type="cellIs" dxfId="574" priority="17" operator="greaterThan">
      <formula>0</formula>
    </cfRule>
  </conditionalFormatting>
  <conditionalFormatting sqref="L4 L6 L28:L29">
    <cfRule type="cellIs" dxfId="573" priority="16" operator="equal">
      <formula>$L$4</formula>
    </cfRule>
  </conditionalFormatting>
  <conditionalFormatting sqref="D7:S7">
    <cfRule type="cellIs" dxfId="572" priority="15" operator="greaterThan">
      <formula>0</formula>
    </cfRule>
  </conditionalFormatting>
  <conditionalFormatting sqref="D9:S9">
    <cfRule type="cellIs" dxfId="571" priority="14" operator="greaterThan">
      <formula>0</formula>
    </cfRule>
  </conditionalFormatting>
  <conditionalFormatting sqref="D11:S11">
    <cfRule type="cellIs" dxfId="570" priority="13" operator="greaterThan">
      <formula>0</formula>
    </cfRule>
  </conditionalFormatting>
  <conditionalFormatting sqref="D13:S13">
    <cfRule type="cellIs" dxfId="569" priority="12" operator="greaterThan">
      <formula>0</formula>
    </cfRule>
  </conditionalFormatting>
  <conditionalFormatting sqref="D15:S15">
    <cfRule type="cellIs" dxfId="568" priority="11" operator="greaterThan">
      <formula>0</formula>
    </cfRule>
  </conditionalFormatting>
  <conditionalFormatting sqref="D17:S17">
    <cfRule type="cellIs" dxfId="567" priority="10" operator="greaterThan">
      <formula>0</formula>
    </cfRule>
  </conditionalFormatting>
  <conditionalFormatting sqref="D19:S19">
    <cfRule type="cellIs" dxfId="566" priority="9" operator="greaterThan">
      <formula>0</formula>
    </cfRule>
  </conditionalFormatting>
  <conditionalFormatting sqref="D21:S21">
    <cfRule type="cellIs" dxfId="565" priority="8" operator="greaterThan">
      <formula>0</formula>
    </cfRule>
  </conditionalFormatting>
  <conditionalFormatting sqref="D23:S23">
    <cfRule type="cellIs" dxfId="564" priority="7" operator="greaterThan">
      <formula>0</formula>
    </cfRule>
  </conditionalFormatting>
  <conditionalFormatting sqref="D25:S25">
    <cfRule type="cellIs" dxfId="563" priority="6" operator="greaterThan">
      <formula>0</formula>
    </cfRule>
  </conditionalFormatting>
  <conditionalFormatting sqref="D27:S27">
    <cfRule type="cellIs" dxfId="562" priority="5" operator="greaterThan">
      <formula>0</formula>
    </cfRule>
  </conditionalFormatting>
  <conditionalFormatting sqref="U6">
    <cfRule type="cellIs" dxfId="561" priority="4" operator="lessThan">
      <formula>0</formula>
    </cfRule>
  </conditionalFormatting>
  <conditionalFormatting sqref="U6">
    <cfRule type="cellIs" dxfId="560" priority="3" operator="lessThan">
      <formula>0</formula>
    </cfRule>
  </conditionalFormatting>
  <conditionalFormatting sqref="V6">
    <cfRule type="cellIs" dxfId="559" priority="2" operator="lessThan">
      <formula>0</formula>
    </cfRule>
  </conditionalFormatting>
  <conditionalFormatting sqref="V6">
    <cfRule type="cellIs" dxfId="558" priority="1" operator="lessThan">
      <formula>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6" activePane="bottomLeft" state="frozen"/>
      <selection pane="bottomLeft" activeCell="D31" sqref="D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2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2" ht="18.75" x14ac:dyDescent="0.25">
      <c r="A3" s="86" t="s">
        <v>48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2" x14ac:dyDescent="0.25">
      <c r="A4" s="90" t="s">
        <v>1</v>
      </c>
      <c r="B4" s="90"/>
      <c r="C4" s="1"/>
      <c r="D4" s="2">
        <f>'1'!D29</f>
        <v>366496</v>
      </c>
      <c r="E4" s="2">
        <f>'1'!E29</f>
        <v>4310</v>
      </c>
      <c r="F4" s="2">
        <f>'1'!F29</f>
        <v>10190</v>
      </c>
      <c r="G4" s="2">
        <f>'1'!G29</f>
        <v>70</v>
      </c>
      <c r="H4" s="2">
        <f>'1'!H29</f>
        <v>14235</v>
      </c>
      <c r="I4" s="2">
        <f>'1'!I29</f>
        <v>1548</v>
      </c>
      <c r="J4" s="2">
        <f>'1'!J29</f>
        <v>388</v>
      </c>
      <c r="K4" s="2">
        <f>'1'!K29</f>
        <v>650</v>
      </c>
      <c r="L4" s="2">
        <f>'1'!L29</f>
        <v>50</v>
      </c>
      <c r="M4" s="3"/>
      <c r="N4" s="91"/>
      <c r="O4" s="91"/>
      <c r="P4" s="91"/>
      <c r="Q4" s="91"/>
      <c r="R4" s="91"/>
      <c r="S4" s="91"/>
      <c r="T4" s="91"/>
    </row>
    <row r="5" spans="1:22" x14ac:dyDescent="0.25">
      <c r="A5" s="90" t="s">
        <v>2</v>
      </c>
      <c r="B5" s="90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2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2" ht="15.75" x14ac:dyDescent="0.25">
      <c r="A7" s="19">
        <v>2000</v>
      </c>
      <c r="B7" s="20">
        <v>1908446134</v>
      </c>
      <c r="C7" s="20" t="s">
        <v>23</v>
      </c>
      <c r="D7" s="21">
        <v>7488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7488</v>
      </c>
      <c r="N7" s="24">
        <f>D7+E7*20+F7*10+G7*9+H7*9+I7*191+J7*191+K7*182+L7*100</f>
        <v>7488</v>
      </c>
      <c r="O7" s="25">
        <f>M7*2.75%</f>
        <v>205.92</v>
      </c>
      <c r="P7" s="26"/>
      <c r="Q7" s="26">
        <v>86</v>
      </c>
      <c r="R7" s="24">
        <f>M7-(M7*2.75%)+I7*191+J7*191+K7*182+L7*100-Q7</f>
        <v>7196.08</v>
      </c>
      <c r="S7" s="25">
        <f>M7*0.95%</f>
        <v>71.135999999999996</v>
      </c>
      <c r="T7" s="27">
        <f>S7-Q7</f>
        <v>-14.864000000000004</v>
      </c>
    </row>
    <row r="8" spans="1:22" ht="15.75" x14ac:dyDescent="0.25">
      <c r="A8" s="28">
        <v>2000</v>
      </c>
      <c r="B8" s="20">
        <v>1908446135</v>
      </c>
      <c r="C8" s="23" t="s">
        <v>32</v>
      </c>
      <c r="D8" s="29">
        <v>6429</v>
      </c>
      <c r="E8" s="30">
        <v>10</v>
      </c>
      <c r="F8" s="30">
        <v>10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7629</v>
      </c>
      <c r="N8" s="24">
        <f t="shared" ref="N8:N27" si="1">D8+E8*20+F8*10+G8*9+H8*9+I8*191+J8*191+K8*182+L8*100</f>
        <v>7629</v>
      </c>
      <c r="O8" s="25">
        <f t="shared" ref="O8:O27" si="2">M8*2.75%</f>
        <v>209.79750000000001</v>
      </c>
      <c r="P8" s="26"/>
      <c r="Q8" s="26">
        <v>480</v>
      </c>
      <c r="R8" s="24">
        <f t="shared" ref="R8:R27" si="3">M8-(M8*2.75%)+I8*191+J8*191+K8*182+L8*100-Q8</f>
        <v>6939.2025000000003</v>
      </c>
      <c r="S8" s="25">
        <f t="shared" ref="S8:S27" si="4">M8*0.95%</f>
        <v>72.475499999999997</v>
      </c>
      <c r="T8" s="27">
        <f t="shared" ref="T8:T27" si="5">S8-Q8</f>
        <v>-407.52449999999999</v>
      </c>
    </row>
    <row r="9" spans="1:22" ht="15.75" x14ac:dyDescent="0.25">
      <c r="A9" s="28">
        <v>3000</v>
      </c>
      <c r="B9" s="20">
        <v>1908446136</v>
      </c>
      <c r="C9" s="20" t="s">
        <v>24</v>
      </c>
      <c r="D9" s="29">
        <v>16846</v>
      </c>
      <c r="E9" s="30"/>
      <c r="F9" s="30">
        <v>20</v>
      </c>
      <c r="G9" s="30"/>
      <c r="H9" s="30">
        <v>30</v>
      </c>
      <c r="I9" s="20"/>
      <c r="J9" s="20"/>
      <c r="K9" s="20"/>
      <c r="L9" s="20"/>
      <c r="M9" s="20">
        <f t="shared" si="0"/>
        <v>17316</v>
      </c>
      <c r="N9" s="24">
        <f t="shared" si="1"/>
        <v>17316</v>
      </c>
      <c r="O9" s="25">
        <f t="shared" si="2"/>
        <v>476.19</v>
      </c>
      <c r="P9" s="26">
        <v>-1500</v>
      </c>
      <c r="Q9" s="26">
        <v>110</v>
      </c>
      <c r="R9" s="24">
        <f t="shared" si="3"/>
        <v>16729.810000000001</v>
      </c>
      <c r="S9" s="25">
        <f t="shared" si="4"/>
        <v>164.50200000000001</v>
      </c>
      <c r="T9" s="27">
        <f t="shared" si="5"/>
        <v>54.50200000000001</v>
      </c>
    </row>
    <row r="10" spans="1:22" ht="15.75" x14ac:dyDescent="0.25">
      <c r="A10" s="28">
        <v>1500</v>
      </c>
      <c r="B10" s="20">
        <v>1908446137</v>
      </c>
      <c r="C10" s="20" t="s">
        <v>25</v>
      </c>
      <c r="D10" s="29">
        <v>4546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4546</v>
      </c>
      <c r="N10" s="24">
        <f t="shared" si="1"/>
        <v>5501</v>
      </c>
      <c r="O10" s="25">
        <f t="shared" si="2"/>
        <v>125.015</v>
      </c>
      <c r="P10" s="26">
        <v>2000</v>
      </c>
      <c r="Q10" s="26">
        <v>25</v>
      </c>
      <c r="R10" s="24">
        <f t="shared" si="3"/>
        <v>5350.9849999999997</v>
      </c>
      <c r="S10" s="25">
        <f t="shared" si="4"/>
        <v>43.186999999999998</v>
      </c>
      <c r="T10" s="27">
        <f t="shared" si="5"/>
        <v>18.186999999999998</v>
      </c>
    </row>
    <row r="11" spans="1:22" ht="15.75" x14ac:dyDescent="0.25">
      <c r="A11" s="28">
        <v>0</v>
      </c>
      <c r="B11" s="20">
        <v>1908446138</v>
      </c>
      <c r="C11" s="31" t="s">
        <v>26</v>
      </c>
      <c r="D11" s="29">
        <v>17836</v>
      </c>
      <c r="E11" s="30">
        <v>50</v>
      </c>
      <c r="F11" s="30">
        <v>100</v>
      </c>
      <c r="G11" s="32"/>
      <c r="H11" s="30">
        <v>350</v>
      </c>
      <c r="I11" s="20"/>
      <c r="J11" s="20"/>
      <c r="K11" s="20"/>
      <c r="L11" s="20"/>
      <c r="M11" s="20">
        <f t="shared" si="0"/>
        <v>22986</v>
      </c>
      <c r="N11" s="24">
        <f t="shared" si="1"/>
        <v>22986</v>
      </c>
      <c r="O11" s="25">
        <f t="shared" si="2"/>
        <v>632.11500000000001</v>
      </c>
      <c r="P11" s="26"/>
      <c r="Q11" s="26">
        <v>33</v>
      </c>
      <c r="R11" s="24">
        <f t="shared" si="3"/>
        <v>22320.884999999998</v>
      </c>
      <c r="S11" s="25">
        <f t="shared" si="4"/>
        <v>218.36699999999999</v>
      </c>
      <c r="T11" s="27">
        <f t="shared" si="5"/>
        <v>185.36699999999999</v>
      </c>
      <c r="U11">
        <v>45</v>
      </c>
      <c r="V11" s="53">
        <f>R11-U11</f>
        <v>22275.884999999998</v>
      </c>
    </row>
    <row r="12" spans="1:22" ht="15.75" x14ac:dyDescent="0.25">
      <c r="A12" s="28">
        <v>2000</v>
      </c>
      <c r="B12" s="20">
        <v>1908446139</v>
      </c>
      <c r="C12" s="20" t="s">
        <v>27</v>
      </c>
      <c r="D12" s="29">
        <v>6198</v>
      </c>
      <c r="E12" s="30">
        <v>10</v>
      </c>
      <c r="F12" s="30">
        <v>10</v>
      </c>
      <c r="G12" s="30"/>
      <c r="H12" s="30">
        <v>100</v>
      </c>
      <c r="I12" s="20"/>
      <c r="J12" s="20"/>
      <c r="K12" s="20"/>
      <c r="L12" s="20"/>
      <c r="M12" s="20">
        <f t="shared" si="0"/>
        <v>7398</v>
      </c>
      <c r="N12" s="24">
        <f t="shared" si="1"/>
        <v>7398</v>
      </c>
      <c r="O12" s="25">
        <f t="shared" si="2"/>
        <v>203.44499999999999</v>
      </c>
      <c r="P12" s="26"/>
      <c r="Q12" s="26">
        <v>480</v>
      </c>
      <c r="R12" s="24">
        <f t="shared" si="3"/>
        <v>6714.5550000000003</v>
      </c>
      <c r="S12" s="25">
        <f t="shared" si="4"/>
        <v>70.280999999999992</v>
      </c>
      <c r="T12" s="27">
        <f t="shared" si="5"/>
        <v>-409.71899999999999</v>
      </c>
    </row>
    <row r="13" spans="1:22" ht="15.75" x14ac:dyDescent="0.25">
      <c r="A13" s="28">
        <v>2000</v>
      </c>
      <c r="B13" s="20">
        <v>1908446140</v>
      </c>
      <c r="C13" s="20" t="s">
        <v>42</v>
      </c>
      <c r="D13" s="29">
        <v>8427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8427</v>
      </c>
      <c r="N13" s="24">
        <f t="shared" si="1"/>
        <v>8427</v>
      </c>
      <c r="O13" s="25">
        <f t="shared" si="2"/>
        <v>231.74250000000001</v>
      </c>
      <c r="P13" s="26"/>
      <c r="Q13" s="26"/>
      <c r="R13" s="24">
        <f t="shared" si="3"/>
        <v>8195.2574999999997</v>
      </c>
      <c r="S13" s="25">
        <f t="shared" si="4"/>
        <v>80.0565</v>
      </c>
      <c r="T13" s="27">
        <f t="shared" si="5"/>
        <v>80.0565</v>
      </c>
    </row>
    <row r="14" spans="1:22" ht="15.75" x14ac:dyDescent="0.25">
      <c r="A14" s="28">
        <v>0</v>
      </c>
      <c r="B14" s="20">
        <v>1908446141</v>
      </c>
      <c r="C14" s="20" t="s">
        <v>28</v>
      </c>
      <c r="D14" s="29">
        <v>10746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10746</v>
      </c>
      <c r="N14" s="24">
        <f t="shared" si="1"/>
        <v>10746</v>
      </c>
      <c r="O14" s="25">
        <f t="shared" si="2"/>
        <v>295.51499999999999</v>
      </c>
      <c r="P14" s="26"/>
      <c r="Q14" s="26"/>
      <c r="R14" s="24">
        <f t="shared" si="3"/>
        <v>10450.485000000001</v>
      </c>
      <c r="S14" s="25">
        <f t="shared" si="4"/>
        <v>102.087</v>
      </c>
      <c r="T14" s="27">
        <f t="shared" si="5"/>
        <v>102.087</v>
      </c>
    </row>
    <row r="15" spans="1:22" ht="15.75" x14ac:dyDescent="0.25">
      <c r="A15" s="28">
        <v>0</v>
      </c>
      <c r="B15" s="20">
        <v>1908446142</v>
      </c>
      <c r="C15" s="33" t="s">
        <v>29</v>
      </c>
      <c r="D15" s="29">
        <v>20432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20432</v>
      </c>
      <c r="N15" s="24">
        <f t="shared" si="1"/>
        <v>20432</v>
      </c>
      <c r="O15" s="25">
        <f t="shared" si="2"/>
        <v>561.88</v>
      </c>
      <c r="P15" s="26"/>
      <c r="Q15" s="26">
        <v>127</v>
      </c>
      <c r="R15" s="24">
        <f t="shared" si="3"/>
        <v>19743.12</v>
      </c>
      <c r="S15" s="25">
        <f t="shared" si="4"/>
        <v>194.10399999999998</v>
      </c>
      <c r="T15" s="27">
        <f t="shared" si="5"/>
        <v>67.103999999999985</v>
      </c>
    </row>
    <row r="16" spans="1:22" ht="15.75" x14ac:dyDescent="0.25">
      <c r="A16" s="28">
        <v>0</v>
      </c>
      <c r="B16" s="20">
        <v>1908446143</v>
      </c>
      <c r="C16" s="20" t="s">
        <v>30</v>
      </c>
      <c r="D16" s="29">
        <v>8725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9625</v>
      </c>
      <c r="N16" s="24">
        <f t="shared" si="1"/>
        <v>9625</v>
      </c>
      <c r="O16" s="25">
        <f t="shared" si="2"/>
        <v>264.6875</v>
      </c>
      <c r="P16" s="26">
        <v>2500</v>
      </c>
      <c r="Q16" s="26">
        <v>90</v>
      </c>
      <c r="R16" s="24">
        <f t="shared" si="3"/>
        <v>9270.3125</v>
      </c>
      <c r="S16" s="25">
        <f t="shared" si="4"/>
        <v>91.4375</v>
      </c>
      <c r="T16" s="27">
        <f t="shared" si="5"/>
        <v>1.4375</v>
      </c>
    </row>
    <row r="17" spans="1:20" ht="15.75" x14ac:dyDescent="0.25">
      <c r="A17" s="28">
        <v>2000</v>
      </c>
      <c r="B17" s="20">
        <v>1908446144</v>
      </c>
      <c r="C17" s="33" t="s">
        <v>31</v>
      </c>
      <c r="D17" s="29">
        <v>4833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4833</v>
      </c>
      <c r="N17" s="24">
        <f t="shared" si="1"/>
        <v>4833</v>
      </c>
      <c r="O17" s="25">
        <f t="shared" si="2"/>
        <v>132.9075</v>
      </c>
      <c r="P17" s="26"/>
      <c r="Q17" s="26"/>
      <c r="R17" s="24">
        <f t="shared" si="3"/>
        <v>4700.0924999999997</v>
      </c>
      <c r="S17" s="25">
        <f t="shared" si="4"/>
        <v>45.913499999999999</v>
      </c>
      <c r="T17" s="27">
        <f t="shared" si="5"/>
        <v>45.913499999999999</v>
      </c>
    </row>
    <row r="18" spans="1:20" ht="15.75" x14ac:dyDescent="0.25">
      <c r="A18" s="28">
        <v>2000</v>
      </c>
      <c r="B18" s="20">
        <v>1908446145</v>
      </c>
      <c r="C18" s="31" t="s">
        <v>43</v>
      </c>
      <c r="D18" s="29">
        <v>9670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9670</v>
      </c>
      <c r="N18" s="24">
        <f t="shared" si="1"/>
        <v>9670</v>
      </c>
      <c r="O18" s="25">
        <f t="shared" si="2"/>
        <v>265.92500000000001</v>
      </c>
      <c r="P18" s="26"/>
      <c r="Q18" s="26">
        <v>100</v>
      </c>
      <c r="R18" s="24">
        <f t="shared" si="3"/>
        <v>9304.0750000000007</v>
      </c>
      <c r="S18" s="25">
        <f t="shared" si="4"/>
        <v>91.864999999999995</v>
      </c>
      <c r="T18" s="27">
        <f t="shared" si="5"/>
        <v>-8.1350000000000051</v>
      </c>
    </row>
    <row r="19" spans="1:20" ht="15.75" x14ac:dyDescent="0.25">
      <c r="A19" s="28">
        <v>2000</v>
      </c>
      <c r="B19" s="20">
        <v>1908446146</v>
      </c>
      <c r="C19" s="20" t="s">
        <v>44</v>
      </c>
      <c r="D19" s="29">
        <v>12795</v>
      </c>
      <c r="E19" s="30"/>
      <c r="F19" s="30"/>
      <c r="G19" s="30"/>
      <c r="H19" s="30"/>
      <c r="I19" s="20"/>
      <c r="J19" s="20"/>
      <c r="K19" s="20">
        <v>8</v>
      </c>
      <c r="L19" s="20"/>
      <c r="M19" s="20">
        <f t="shared" si="0"/>
        <v>12795</v>
      </c>
      <c r="N19" s="24">
        <f t="shared" si="1"/>
        <v>14251</v>
      </c>
      <c r="O19" s="25">
        <f t="shared" si="2"/>
        <v>351.86250000000001</v>
      </c>
      <c r="P19" s="26"/>
      <c r="Q19" s="26">
        <v>100</v>
      </c>
      <c r="R19" s="24">
        <f t="shared" si="3"/>
        <v>13799.137500000001</v>
      </c>
      <c r="S19" s="25">
        <f t="shared" si="4"/>
        <v>121.55249999999999</v>
      </c>
      <c r="T19" s="27">
        <f t="shared" si="5"/>
        <v>21.552499999999995</v>
      </c>
    </row>
    <row r="20" spans="1:20" ht="15.75" x14ac:dyDescent="0.25">
      <c r="A20" s="28">
        <v>2000</v>
      </c>
      <c r="B20" s="20">
        <v>1908446147</v>
      </c>
      <c r="C20" s="20" t="s">
        <v>45</v>
      </c>
      <c r="D20" s="29">
        <v>6530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6530</v>
      </c>
      <c r="N20" s="24">
        <f t="shared" si="1"/>
        <v>6530</v>
      </c>
      <c r="O20" s="25">
        <f t="shared" si="2"/>
        <v>179.57499999999999</v>
      </c>
      <c r="P20" s="26"/>
      <c r="Q20" s="26">
        <v>120</v>
      </c>
      <c r="R20" s="24">
        <f t="shared" si="3"/>
        <v>6230.4250000000002</v>
      </c>
      <c r="S20" s="25">
        <f t="shared" si="4"/>
        <v>62.034999999999997</v>
      </c>
      <c r="T20" s="27">
        <f t="shared" si="5"/>
        <v>-57.965000000000003</v>
      </c>
    </row>
    <row r="21" spans="1:20" ht="15.75" x14ac:dyDescent="0.25">
      <c r="A21" s="28">
        <v>2321</v>
      </c>
      <c r="B21" s="20">
        <v>1908446148</v>
      </c>
      <c r="C21" s="20" t="s">
        <v>46</v>
      </c>
      <c r="D21" s="29">
        <v>10514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10514</v>
      </c>
      <c r="N21" s="24">
        <f t="shared" si="1"/>
        <v>10514</v>
      </c>
      <c r="O21" s="25">
        <f t="shared" si="2"/>
        <v>289.13499999999999</v>
      </c>
      <c r="P21" s="26"/>
      <c r="Q21" s="26">
        <v>20</v>
      </c>
      <c r="R21" s="24">
        <f t="shared" si="3"/>
        <v>10204.865</v>
      </c>
      <c r="S21" s="25">
        <f t="shared" si="4"/>
        <v>99.882999999999996</v>
      </c>
      <c r="T21" s="27">
        <f t="shared" si="5"/>
        <v>79.882999999999996</v>
      </c>
    </row>
    <row r="22" spans="1:20" ht="15.75" x14ac:dyDescent="0.25">
      <c r="A22" s="28">
        <v>2000</v>
      </c>
      <c r="B22" s="20">
        <v>1908446149</v>
      </c>
      <c r="C22" s="34" t="s">
        <v>33</v>
      </c>
      <c r="D22" s="29">
        <v>15531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15531</v>
      </c>
      <c r="N22" s="24">
        <f t="shared" si="1"/>
        <v>15531</v>
      </c>
      <c r="O22" s="25">
        <f t="shared" si="2"/>
        <v>427.10250000000002</v>
      </c>
      <c r="P22" s="26"/>
      <c r="Q22" s="26">
        <v>153</v>
      </c>
      <c r="R22" s="24">
        <f t="shared" si="3"/>
        <v>14950.897499999999</v>
      </c>
      <c r="S22" s="25">
        <f t="shared" si="4"/>
        <v>147.5445</v>
      </c>
      <c r="T22" s="27">
        <f t="shared" si="5"/>
        <v>-5.4555000000000007</v>
      </c>
    </row>
    <row r="23" spans="1:20" ht="15.75" x14ac:dyDescent="0.25">
      <c r="A23" s="28">
        <v>2000</v>
      </c>
      <c r="B23" s="20">
        <v>1908446150</v>
      </c>
      <c r="C23" s="20" t="s">
        <v>34</v>
      </c>
      <c r="D23" s="35">
        <v>6156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6156</v>
      </c>
      <c r="N23" s="24">
        <f t="shared" si="1"/>
        <v>6156</v>
      </c>
      <c r="O23" s="25">
        <f t="shared" si="2"/>
        <v>169.29</v>
      </c>
      <c r="P23" s="26"/>
      <c r="Q23" s="26">
        <v>40</v>
      </c>
      <c r="R23" s="24">
        <f t="shared" si="3"/>
        <v>5946.71</v>
      </c>
      <c r="S23" s="25">
        <f t="shared" si="4"/>
        <v>58.481999999999999</v>
      </c>
      <c r="T23" s="27">
        <f t="shared" si="5"/>
        <v>18.481999999999999</v>
      </c>
    </row>
    <row r="24" spans="1:20" ht="15.75" x14ac:dyDescent="0.25">
      <c r="A24" s="28">
        <v>4000</v>
      </c>
      <c r="B24" s="20">
        <v>1908446151</v>
      </c>
      <c r="C24" s="20" t="s">
        <v>35</v>
      </c>
      <c r="D24" s="29">
        <v>27242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27242</v>
      </c>
      <c r="N24" s="24">
        <f t="shared" si="1"/>
        <v>27242</v>
      </c>
      <c r="O24" s="25">
        <f t="shared" si="2"/>
        <v>749.15499999999997</v>
      </c>
      <c r="P24" s="26"/>
      <c r="Q24" s="26">
        <v>135</v>
      </c>
      <c r="R24" s="24">
        <f t="shared" si="3"/>
        <v>26357.845000000001</v>
      </c>
      <c r="S24" s="25">
        <f t="shared" si="4"/>
        <v>258.79899999999998</v>
      </c>
      <c r="T24" s="27">
        <f t="shared" si="5"/>
        <v>123.79899999999998</v>
      </c>
    </row>
    <row r="25" spans="1:20" ht="15.75" x14ac:dyDescent="0.25">
      <c r="A25" s="28">
        <v>2000</v>
      </c>
      <c r="B25" s="20">
        <v>1908446152</v>
      </c>
      <c r="C25" s="20" t="s">
        <v>36</v>
      </c>
      <c r="D25" s="29">
        <v>8036</v>
      </c>
      <c r="E25" s="30"/>
      <c r="F25" s="30"/>
      <c r="G25" s="30"/>
      <c r="H25" s="30">
        <v>60</v>
      </c>
      <c r="I25" s="20">
        <v>3</v>
      </c>
      <c r="J25" s="20"/>
      <c r="K25" s="20"/>
      <c r="L25" s="20"/>
      <c r="M25" s="20">
        <f t="shared" si="0"/>
        <v>8576</v>
      </c>
      <c r="N25" s="24">
        <f t="shared" si="1"/>
        <v>9149</v>
      </c>
      <c r="O25" s="25">
        <f t="shared" si="2"/>
        <v>235.84</v>
      </c>
      <c r="P25" s="26"/>
      <c r="Q25" s="26">
        <v>88</v>
      </c>
      <c r="R25" s="24">
        <f t="shared" si="3"/>
        <v>8825.16</v>
      </c>
      <c r="S25" s="25">
        <f t="shared" si="4"/>
        <v>81.471999999999994</v>
      </c>
      <c r="T25" s="27">
        <f t="shared" si="5"/>
        <v>-6.5280000000000058</v>
      </c>
    </row>
    <row r="26" spans="1:20" ht="15.75" x14ac:dyDescent="0.25">
      <c r="A26" s="28">
        <v>1500</v>
      </c>
      <c r="B26" s="20">
        <v>1908446153</v>
      </c>
      <c r="C26" s="36" t="s">
        <v>47</v>
      </c>
      <c r="D26" s="29">
        <v>10913</v>
      </c>
      <c r="E26" s="29">
        <v>50</v>
      </c>
      <c r="F26" s="30">
        <v>10</v>
      </c>
      <c r="G26" s="30"/>
      <c r="H26" s="30"/>
      <c r="I26" s="20"/>
      <c r="J26" s="20"/>
      <c r="K26" s="20"/>
      <c r="L26" s="20"/>
      <c r="M26" s="20">
        <f t="shared" si="0"/>
        <v>12013</v>
      </c>
      <c r="N26" s="24">
        <f t="shared" si="1"/>
        <v>12013</v>
      </c>
      <c r="O26" s="25">
        <f t="shared" si="2"/>
        <v>330.35750000000002</v>
      </c>
      <c r="P26" s="26"/>
      <c r="Q26" s="26">
        <v>83</v>
      </c>
      <c r="R26" s="24">
        <f t="shared" si="3"/>
        <v>11599.6425</v>
      </c>
      <c r="S26" s="25">
        <f t="shared" si="4"/>
        <v>114.12349999999999</v>
      </c>
      <c r="T26" s="27">
        <f t="shared" si="5"/>
        <v>31.123499999999993</v>
      </c>
    </row>
    <row r="27" spans="1:20" ht="19.5" thickBot="1" x14ac:dyDescent="0.35">
      <c r="A27" s="28">
        <f>SUM(A7:A26)</f>
        <v>34321</v>
      </c>
      <c r="B27" s="20">
        <v>1908446154</v>
      </c>
      <c r="C27" s="20" t="s">
        <v>37</v>
      </c>
      <c r="D27" s="37">
        <v>4733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4733</v>
      </c>
      <c r="N27" s="40">
        <f t="shared" si="1"/>
        <v>4733</v>
      </c>
      <c r="O27" s="25">
        <f t="shared" si="2"/>
        <v>130.1575</v>
      </c>
      <c r="P27" s="41"/>
      <c r="Q27" s="41">
        <v>100</v>
      </c>
      <c r="R27" s="24">
        <f t="shared" si="3"/>
        <v>4502.8424999999997</v>
      </c>
      <c r="S27" s="42">
        <f t="shared" si="4"/>
        <v>44.963499999999996</v>
      </c>
      <c r="T27" s="43">
        <f t="shared" si="5"/>
        <v>-55.036500000000004</v>
      </c>
    </row>
    <row r="28" spans="1:20" ht="16.5" thickBot="1" x14ac:dyDescent="0.3">
      <c r="A28" s="76" t="s">
        <v>38</v>
      </c>
      <c r="B28" s="77"/>
      <c r="C28" s="78"/>
      <c r="D28" s="44">
        <f>SUM(D7:D27)</f>
        <v>224626</v>
      </c>
      <c r="E28" s="45">
        <f>SUM(E7:E27)</f>
        <v>120</v>
      </c>
      <c r="F28" s="45">
        <f t="shared" ref="F28:T28" si="6">SUM(F7:F27)</f>
        <v>150</v>
      </c>
      <c r="G28" s="45">
        <f t="shared" si="6"/>
        <v>0</v>
      </c>
      <c r="H28" s="45">
        <f t="shared" si="6"/>
        <v>740</v>
      </c>
      <c r="I28" s="45">
        <f t="shared" si="6"/>
        <v>8</v>
      </c>
      <c r="J28" s="45">
        <f t="shared" si="6"/>
        <v>0</v>
      </c>
      <c r="K28" s="45">
        <f t="shared" si="6"/>
        <v>8</v>
      </c>
      <c r="L28" s="45">
        <f t="shared" si="6"/>
        <v>0</v>
      </c>
      <c r="M28" s="45">
        <f t="shared" si="6"/>
        <v>235186</v>
      </c>
      <c r="N28" s="45">
        <f t="shared" si="6"/>
        <v>238170</v>
      </c>
      <c r="O28" s="46">
        <f t="shared" si="6"/>
        <v>6467.6150000000007</v>
      </c>
      <c r="P28" s="45">
        <f t="shared" si="6"/>
        <v>3000</v>
      </c>
      <c r="Q28" s="45">
        <f t="shared" si="6"/>
        <v>2370</v>
      </c>
      <c r="R28" s="45">
        <f t="shared" si="6"/>
        <v>229332.38499999995</v>
      </c>
      <c r="S28" s="45">
        <f t="shared" si="6"/>
        <v>2234.2670000000003</v>
      </c>
      <c r="T28" s="47">
        <f t="shared" si="6"/>
        <v>-135.73300000000006</v>
      </c>
    </row>
    <row r="29" spans="1:20" ht="15.75" thickBot="1" x14ac:dyDescent="0.3">
      <c r="A29" s="79" t="s">
        <v>39</v>
      </c>
      <c r="B29" s="80"/>
      <c r="C29" s="81"/>
      <c r="D29" s="48">
        <f>D4+D5-D28</f>
        <v>453558</v>
      </c>
      <c r="E29" s="48">
        <f t="shared" ref="E29:L29" si="7">E4+E5-E28</f>
        <v>4190</v>
      </c>
      <c r="F29" s="48">
        <f t="shared" si="7"/>
        <v>10040</v>
      </c>
      <c r="G29" s="48">
        <f t="shared" si="7"/>
        <v>70</v>
      </c>
      <c r="H29" s="48">
        <f t="shared" si="7"/>
        <v>13495</v>
      </c>
      <c r="I29" s="48">
        <f t="shared" si="7"/>
        <v>1540</v>
      </c>
      <c r="J29" s="48">
        <f t="shared" si="7"/>
        <v>388</v>
      </c>
      <c r="K29" s="48">
        <f t="shared" si="7"/>
        <v>642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43" priority="43" operator="equal">
      <formula>212030016606640</formula>
    </cfRule>
  </conditionalFormatting>
  <conditionalFormatting sqref="D29 E4:E6 E28:K29">
    <cfRule type="cellIs" dxfId="1342" priority="41" operator="equal">
      <formula>$E$4</formula>
    </cfRule>
    <cfRule type="cellIs" dxfId="1341" priority="42" operator="equal">
      <formula>2120</formula>
    </cfRule>
  </conditionalFormatting>
  <conditionalFormatting sqref="D29:E29 F4:F6 F28:F29">
    <cfRule type="cellIs" dxfId="1340" priority="39" operator="equal">
      <formula>$F$4</formula>
    </cfRule>
    <cfRule type="cellIs" dxfId="1339" priority="40" operator="equal">
      <formula>300</formula>
    </cfRule>
  </conditionalFormatting>
  <conditionalFormatting sqref="G4:G6 G28:G29">
    <cfRule type="cellIs" dxfId="1338" priority="37" operator="equal">
      <formula>$G$4</formula>
    </cfRule>
    <cfRule type="cellIs" dxfId="1337" priority="38" operator="equal">
      <formula>1660</formula>
    </cfRule>
  </conditionalFormatting>
  <conditionalFormatting sqref="H4:H6 H28:H29">
    <cfRule type="cellIs" dxfId="1336" priority="35" operator="equal">
      <formula>$H$4</formula>
    </cfRule>
    <cfRule type="cellIs" dxfId="1335" priority="36" operator="equal">
      <formula>6640</formula>
    </cfRule>
  </conditionalFormatting>
  <conditionalFormatting sqref="T6:T28">
    <cfRule type="cellIs" dxfId="1334" priority="34" operator="lessThan">
      <formula>0</formula>
    </cfRule>
  </conditionalFormatting>
  <conditionalFormatting sqref="T7:T27">
    <cfRule type="cellIs" dxfId="1333" priority="31" operator="lessThan">
      <formula>0</formula>
    </cfRule>
    <cfRule type="cellIs" dxfId="1332" priority="32" operator="lessThan">
      <formula>0</formula>
    </cfRule>
    <cfRule type="cellIs" dxfId="1331" priority="33" operator="lessThan">
      <formula>0</formula>
    </cfRule>
  </conditionalFormatting>
  <conditionalFormatting sqref="E4:E6 E28:K28">
    <cfRule type="cellIs" dxfId="1330" priority="30" operator="equal">
      <formula>$E$4</formula>
    </cfRule>
  </conditionalFormatting>
  <conditionalFormatting sqref="D28:D29 D6 D4:M4">
    <cfRule type="cellIs" dxfId="1329" priority="29" operator="equal">
      <formula>$D$4</formula>
    </cfRule>
  </conditionalFormatting>
  <conditionalFormatting sqref="I4:I6 I28:I29">
    <cfRule type="cellIs" dxfId="1328" priority="28" operator="equal">
      <formula>$I$4</formula>
    </cfRule>
  </conditionalFormatting>
  <conditionalFormatting sqref="J4:J6 J28:J29">
    <cfRule type="cellIs" dxfId="1327" priority="27" operator="equal">
      <formula>$J$4</formula>
    </cfRule>
  </conditionalFormatting>
  <conditionalFormatting sqref="K4:K6 K28:K29">
    <cfRule type="cellIs" dxfId="1326" priority="26" operator="equal">
      <formula>$K$4</formula>
    </cfRule>
  </conditionalFormatting>
  <conditionalFormatting sqref="M4:M6">
    <cfRule type="cellIs" dxfId="1325" priority="25" operator="equal">
      <formula>$L$4</formula>
    </cfRule>
  </conditionalFormatting>
  <conditionalFormatting sqref="T7:T28">
    <cfRule type="cellIs" dxfId="1324" priority="22" operator="lessThan">
      <formula>0</formula>
    </cfRule>
    <cfRule type="cellIs" dxfId="1323" priority="23" operator="lessThan">
      <formula>0</formula>
    </cfRule>
    <cfRule type="cellIs" dxfId="1322" priority="24" operator="lessThan">
      <formula>0</formula>
    </cfRule>
  </conditionalFormatting>
  <conditionalFormatting sqref="D5:K5">
    <cfRule type="cellIs" dxfId="1321" priority="21" operator="greaterThan">
      <formula>0</formula>
    </cfRule>
  </conditionalFormatting>
  <conditionalFormatting sqref="T6:T28">
    <cfRule type="cellIs" dxfId="1320" priority="20" operator="lessThan">
      <formula>0</formula>
    </cfRule>
  </conditionalFormatting>
  <conditionalFormatting sqref="T7:T27">
    <cfRule type="cellIs" dxfId="1319" priority="17" operator="lessThan">
      <formula>0</formula>
    </cfRule>
    <cfRule type="cellIs" dxfId="1318" priority="18" operator="lessThan">
      <formula>0</formula>
    </cfRule>
    <cfRule type="cellIs" dxfId="1317" priority="19" operator="lessThan">
      <formula>0</formula>
    </cfRule>
  </conditionalFormatting>
  <conditionalFormatting sqref="T7:T28">
    <cfRule type="cellIs" dxfId="1316" priority="14" operator="lessThan">
      <formula>0</formula>
    </cfRule>
    <cfRule type="cellIs" dxfId="1315" priority="15" operator="lessThan">
      <formula>0</formula>
    </cfRule>
    <cfRule type="cellIs" dxfId="1314" priority="16" operator="lessThan">
      <formula>0</formula>
    </cfRule>
  </conditionalFormatting>
  <conditionalFormatting sqref="D5:K5">
    <cfRule type="cellIs" dxfId="1313" priority="13" operator="greaterThan">
      <formula>0</formula>
    </cfRule>
  </conditionalFormatting>
  <conditionalFormatting sqref="L4 L6 L28:L29">
    <cfRule type="cellIs" dxfId="1312" priority="12" operator="equal">
      <formula>$L$4</formula>
    </cfRule>
  </conditionalFormatting>
  <conditionalFormatting sqref="D7:S7">
    <cfRule type="cellIs" dxfId="1311" priority="11" operator="greaterThan">
      <formula>0</formula>
    </cfRule>
  </conditionalFormatting>
  <conditionalFormatting sqref="D9:S9">
    <cfRule type="cellIs" dxfId="1310" priority="10" operator="greaterThan">
      <formula>0</formula>
    </cfRule>
  </conditionalFormatting>
  <conditionalFormatting sqref="D11:S11">
    <cfRule type="cellIs" dxfId="1309" priority="9" operator="greaterThan">
      <formula>0</formula>
    </cfRule>
  </conditionalFormatting>
  <conditionalFormatting sqref="D13:S13">
    <cfRule type="cellIs" dxfId="1308" priority="8" operator="greaterThan">
      <formula>0</formula>
    </cfRule>
  </conditionalFormatting>
  <conditionalFormatting sqref="D15:S15">
    <cfRule type="cellIs" dxfId="1307" priority="7" operator="greaterThan">
      <formula>0</formula>
    </cfRule>
  </conditionalFormatting>
  <conditionalFormatting sqref="D17:S17">
    <cfRule type="cellIs" dxfId="1306" priority="6" operator="greaterThan">
      <formula>0</formula>
    </cfRule>
  </conditionalFormatting>
  <conditionalFormatting sqref="D19:S19">
    <cfRule type="cellIs" dxfId="1305" priority="5" operator="greaterThan">
      <formula>0</formula>
    </cfRule>
  </conditionalFormatting>
  <conditionalFormatting sqref="D21:S21">
    <cfRule type="cellIs" dxfId="1304" priority="4" operator="greaterThan">
      <formula>0</formula>
    </cfRule>
  </conditionalFormatting>
  <conditionalFormatting sqref="D23:S23">
    <cfRule type="cellIs" dxfId="1303" priority="3" operator="greaterThan">
      <formula>0</formula>
    </cfRule>
  </conditionalFormatting>
  <conditionalFormatting sqref="D25:S25">
    <cfRule type="cellIs" dxfId="1302" priority="2" operator="greaterThan">
      <formula>0</formula>
    </cfRule>
  </conditionalFormatting>
  <conditionalFormatting sqref="D27:S27">
    <cfRule type="cellIs" dxfId="1301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R12" sqref="R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40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'19'!D29</f>
        <v>465608</v>
      </c>
      <c r="E4" s="2">
        <f>'19'!E29</f>
        <v>9970</v>
      </c>
      <c r="F4" s="2">
        <f>'19'!F29</f>
        <v>19360</v>
      </c>
      <c r="G4" s="2">
        <f>'19'!G29</f>
        <v>50</v>
      </c>
      <c r="H4" s="2">
        <f>'19'!H29</f>
        <v>33645</v>
      </c>
      <c r="I4" s="2">
        <f>'19'!I29</f>
        <v>1381</v>
      </c>
      <c r="J4" s="2">
        <f>'19'!J29</f>
        <v>414</v>
      </c>
      <c r="K4" s="2">
        <f>'19'!K29</f>
        <v>442</v>
      </c>
      <c r="L4" s="2">
        <f>'19'!L29</f>
        <v>50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>
        <v>310</v>
      </c>
      <c r="F12" s="30">
        <v>260</v>
      </c>
      <c r="G12" s="30">
        <v>40</v>
      </c>
      <c r="H12" s="30">
        <v>140</v>
      </c>
      <c r="I12" s="20">
        <v>133</v>
      </c>
      <c r="J12" s="20">
        <v>115</v>
      </c>
      <c r="K12" s="20">
        <v>40</v>
      </c>
      <c r="L12" s="20"/>
      <c r="M12" s="20">
        <f t="shared" si="0"/>
        <v>10420</v>
      </c>
      <c r="N12" s="24">
        <f t="shared" si="1"/>
        <v>65068</v>
      </c>
      <c r="O12" s="25">
        <f t="shared" si="2"/>
        <v>286.55</v>
      </c>
      <c r="P12" s="26"/>
      <c r="Q12" s="26"/>
      <c r="R12" s="24">
        <f t="shared" si="3"/>
        <v>64781.45</v>
      </c>
      <c r="S12" s="25">
        <f t="shared" si="4"/>
        <v>98.99</v>
      </c>
      <c r="T12" s="27">
        <f t="shared" si="5"/>
        <v>98.99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38</v>
      </c>
      <c r="B28" s="77"/>
      <c r="C28" s="78"/>
      <c r="D28" s="44">
        <f>SUM(D7:D27)</f>
        <v>0</v>
      </c>
      <c r="E28" s="45">
        <f>SUM(E7:E27)</f>
        <v>310</v>
      </c>
      <c r="F28" s="45">
        <f t="shared" ref="F28:T28" si="6">SUM(F7:F27)</f>
        <v>260</v>
      </c>
      <c r="G28" s="45">
        <f t="shared" si="6"/>
        <v>40</v>
      </c>
      <c r="H28" s="45">
        <f t="shared" si="6"/>
        <v>140</v>
      </c>
      <c r="I28" s="45">
        <f t="shared" si="6"/>
        <v>133</v>
      </c>
      <c r="J28" s="45">
        <f t="shared" si="6"/>
        <v>115</v>
      </c>
      <c r="K28" s="45">
        <f t="shared" si="6"/>
        <v>40</v>
      </c>
      <c r="L28" s="45">
        <f t="shared" si="6"/>
        <v>0</v>
      </c>
      <c r="M28" s="45">
        <f t="shared" si="6"/>
        <v>10420</v>
      </c>
      <c r="N28" s="45">
        <f t="shared" si="6"/>
        <v>65068</v>
      </c>
      <c r="O28" s="46">
        <f t="shared" si="6"/>
        <v>286.55</v>
      </c>
      <c r="P28" s="45">
        <f t="shared" si="6"/>
        <v>0</v>
      </c>
      <c r="Q28" s="45">
        <f t="shared" si="6"/>
        <v>0</v>
      </c>
      <c r="R28" s="45">
        <f t="shared" si="6"/>
        <v>64781.45</v>
      </c>
      <c r="S28" s="45">
        <f t="shared" si="6"/>
        <v>98.99</v>
      </c>
      <c r="T28" s="47">
        <f t="shared" si="6"/>
        <v>98.99</v>
      </c>
    </row>
    <row r="29" spans="1:20" ht="15.75" thickBot="1" x14ac:dyDescent="0.3">
      <c r="A29" s="79" t="s">
        <v>39</v>
      </c>
      <c r="B29" s="80"/>
      <c r="C29" s="81"/>
      <c r="D29" s="48">
        <f>D4+D5-D28</f>
        <v>465608</v>
      </c>
      <c r="E29" s="48">
        <f t="shared" ref="E29:L29" si="7">E4+E5-E28</f>
        <v>9660</v>
      </c>
      <c r="F29" s="48">
        <f t="shared" si="7"/>
        <v>19100</v>
      </c>
      <c r="G29" s="48">
        <f t="shared" si="7"/>
        <v>10</v>
      </c>
      <c r="H29" s="48">
        <f t="shared" si="7"/>
        <v>33505</v>
      </c>
      <c r="I29" s="48">
        <f t="shared" si="7"/>
        <v>1248</v>
      </c>
      <c r="J29" s="48">
        <f t="shared" si="7"/>
        <v>299</v>
      </c>
      <c r="K29" s="48">
        <f t="shared" si="7"/>
        <v>402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40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'20'!D29</f>
        <v>465608</v>
      </c>
      <c r="E4" s="2">
        <f>'20'!E29</f>
        <v>9660</v>
      </c>
      <c r="F4" s="2">
        <f>'20'!F29</f>
        <v>19100</v>
      </c>
      <c r="G4" s="2">
        <f>'20'!G29</f>
        <v>10</v>
      </c>
      <c r="H4" s="2">
        <f>'20'!H29</f>
        <v>33505</v>
      </c>
      <c r="I4" s="2">
        <f>'20'!I29</f>
        <v>1248</v>
      </c>
      <c r="J4" s="2">
        <f>'20'!J29</f>
        <v>299</v>
      </c>
      <c r="K4" s="2">
        <f>'20'!K29</f>
        <v>402</v>
      </c>
      <c r="L4" s="2">
        <f>'20'!L29</f>
        <v>50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38</v>
      </c>
      <c r="B28" s="77"/>
      <c r="C28" s="7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79" t="s">
        <v>39</v>
      </c>
      <c r="B29" s="80"/>
      <c r="C29" s="81"/>
      <c r="D29" s="48">
        <f>D4+D5-D28</f>
        <v>465608</v>
      </c>
      <c r="E29" s="48">
        <f t="shared" ref="E29:L29" si="7">E4+E5-E28</f>
        <v>9660</v>
      </c>
      <c r="F29" s="48">
        <f t="shared" si="7"/>
        <v>19100</v>
      </c>
      <c r="G29" s="48">
        <f t="shared" si="7"/>
        <v>10</v>
      </c>
      <c r="H29" s="48">
        <f t="shared" si="7"/>
        <v>33505</v>
      </c>
      <c r="I29" s="48">
        <f t="shared" si="7"/>
        <v>1248</v>
      </c>
      <c r="J29" s="48">
        <f t="shared" si="7"/>
        <v>299</v>
      </c>
      <c r="K29" s="48">
        <f t="shared" si="7"/>
        <v>402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41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'21'!D29</f>
        <v>465608</v>
      </c>
      <c r="E4" s="2">
        <f>'21'!E29</f>
        <v>9660</v>
      </c>
      <c r="F4" s="2">
        <f>'21'!F29</f>
        <v>19100</v>
      </c>
      <c r="G4" s="2">
        <f>'21'!G29</f>
        <v>10</v>
      </c>
      <c r="H4" s="2">
        <f>'21'!H29</f>
        <v>33505</v>
      </c>
      <c r="I4" s="2">
        <f>'21'!I29</f>
        <v>1248</v>
      </c>
      <c r="J4" s="2">
        <f>'21'!J29</f>
        <v>299</v>
      </c>
      <c r="K4" s="2">
        <f>'21'!K29</f>
        <v>402</v>
      </c>
      <c r="L4" s="2">
        <f>'21'!L29</f>
        <v>50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38</v>
      </c>
      <c r="B28" s="77"/>
      <c r="C28" s="7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79" t="s">
        <v>39</v>
      </c>
      <c r="B29" s="80"/>
      <c r="C29" s="81"/>
      <c r="D29" s="48">
        <f>D4+D5-D28</f>
        <v>465608</v>
      </c>
      <c r="E29" s="48">
        <f t="shared" ref="E29:L29" si="7">E4+E5-E28</f>
        <v>9660</v>
      </c>
      <c r="F29" s="48">
        <f t="shared" si="7"/>
        <v>19100</v>
      </c>
      <c r="G29" s="48">
        <f t="shared" si="7"/>
        <v>10</v>
      </c>
      <c r="H29" s="48">
        <f t="shared" si="7"/>
        <v>33505</v>
      </c>
      <c r="I29" s="48">
        <f t="shared" si="7"/>
        <v>1248</v>
      </c>
      <c r="J29" s="48">
        <f t="shared" si="7"/>
        <v>299</v>
      </c>
      <c r="K29" s="48">
        <f t="shared" si="7"/>
        <v>402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40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'22'!D29</f>
        <v>465608</v>
      </c>
      <c r="E4" s="2">
        <f>'22'!E29</f>
        <v>9660</v>
      </c>
      <c r="F4" s="2">
        <f>'22'!F29</f>
        <v>19100</v>
      </c>
      <c r="G4" s="2">
        <f>'22'!G29</f>
        <v>10</v>
      </c>
      <c r="H4" s="2">
        <f>'22'!H29</f>
        <v>33505</v>
      </c>
      <c r="I4" s="2">
        <f>'22'!I29</f>
        <v>1248</v>
      </c>
      <c r="J4" s="2">
        <f>'22'!J29</f>
        <v>299</v>
      </c>
      <c r="K4" s="2">
        <f>'22'!K29</f>
        <v>402</v>
      </c>
      <c r="L4" s="2">
        <f>'22'!L29</f>
        <v>50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38</v>
      </c>
      <c r="B28" s="77"/>
      <c r="C28" s="7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79" t="s">
        <v>39</v>
      </c>
      <c r="B29" s="80"/>
      <c r="C29" s="81"/>
      <c r="D29" s="48">
        <f>D4+D5-D28</f>
        <v>465608</v>
      </c>
      <c r="E29" s="48">
        <f t="shared" ref="E29:L29" si="7">E4+E5-E28</f>
        <v>9660</v>
      </c>
      <c r="F29" s="48">
        <f t="shared" si="7"/>
        <v>19100</v>
      </c>
      <c r="G29" s="48">
        <f t="shared" si="7"/>
        <v>10</v>
      </c>
      <c r="H29" s="48">
        <f t="shared" si="7"/>
        <v>33505</v>
      </c>
      <c r="I29" s="48">
        <f t="shared" si="7"/>
        <v>1248</v>
      </c>
      <c r="J29" s="48">
        <f t="shared" si="7"/>
        <v>299</v>
      </c>
      <c r="K29" s="48">
        <f t="shared" si="7"/>
        <v>402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41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'23'!D29</f>
        <v>465608</v>
      </c>
      <c r="E4" s="2">
        <f>'23'!E29</f>
        <v>9660</v>
      </c>
      <c r="F4" s="2">
        <f>'23'!F29</f>
        <v>19100</v>
      </c>
      <c r="G4" s="2">
        <f>'23'!G29</f>
        <v>10</v>
      </c>
      <c r="H4" s="2">
        <f>'23'!H29</f>
        <v>33505</v>
      </c>
      <c r="I4" s="2">
        <f>'23'!I29</f>
        <v>1248</v>
      </c>
      <c r="J4" s="2">
        <f>'23'!J29</f>
        <v>299</v>
      </c>
      <c r="K4" s="2">
        <f>'23'!K29</f>
        <v>402</v>
      </c>
      <c r="L4" s="2">
        <f>'23'!L29</f>
        <v>50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38</v>
      </c>
      <c r="B28" s="77"/>
      <c r="C28" s="7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79" t="s">
        <v>39</v>
      </c>
      <c r="B29" s="80"/>
      <c r="C29" s="81"/>
      <c r="D29" s="48">
        <f>D4+D5-D28</f>
        <v>465608</v>
      </c>
      <c r="E29" s="48">
        <f t="shared" ref="E29:L29" si="7">E4+E5-E28</f>
        <v>9660</v>
      </c>
      <c r="F29" s="48">
        <f t="shared" si="7"/>
        <v>19100</v>
      </c>
      <c r="G29" s="48">
        <f t="shared" si="7"/>
        <v>10</v>
      </c>
      <c r="H29" s="48">
        <f t="shared" si="7"/>
        <v>33505</v>
      </c>
      <c r="I29" s="48">
        <f t="shared" si="7"/>
        <v>1248</v>
      </c>
      <c r="J29" s="48">
        <f t="shared" si="7"/>
        <v>299</v>
      </c>
      <c r="K29" s="48">
        <f t="shared" si="7"/>
        <v>402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9" sqref="F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41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'24'!D29</f>
        <v>465608</v>
      </c>
      <c r="E4" s="2">
        <f>'24'!E29</f>
        <v>9660</v>
      </c>
      <c r="F4" s="2">
        <f>'24'!F29</f>
        <v>19100</v>
      </c>
      <c r="G4" s="2">
        <f>'24'!G29</f>
        <v>10</v>
      </c>
      <c r="H4" s="2">
        <f>'24'!H29</f>
        <v>33505</v>
      </c>
      <c r="I4" s="2">
        <f>'24'!I29</f>
        <v>1248</v>
      </c>
      <c r="J4" s="2">
        <f>'24'!J29</f>
        <v>299</v>
      </c>
      <c r="K4" s="2">
        <f>'24'!K29</f>
        <v>402</v>
      </c>
      <c r="L4" s="2">
        <f>'24'!L29</f>
        <v>50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38</v>
      </c>
      <c r="B28" s="77"/>
      <c r="C28" s="7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79" t="s">
        <v>39</v>
      </c>
      <c r="B29" s="80"/>
      <c r="C29" s="81"/>
      <c r="D29" s="48">
        <f>D4+D5-D28</f>
        <v>465608</v>
      </c>
      <c r="E29" s="48">
        <f t="shared" ref="E29:L29" si="7">E4+E5-E28</f>
        <v>9660</v>
      </c>
      <c r="F29" s="48">
        <f t="shared" si="7"/>
        <v>19100</v>
      </c>
      <c r="G29" s="48">
        <f t="shared" si="7"/>
        <v>10</v>
      </c>
      <c r="H29" s="48">
        <f t="shared" si="7"/>
        <v>33505</v>
      </c>
      <c r="I29" s="48">
        <f t="shared" si="7"/>
        <v>1248</v>
      </c>
      <c r="J29" s="48">
        <f t="shared" si="7"/>
        <v>299</v>
      </c>
      <c r="K29" s="48">
        <f t="shared" si="7"/>
        <v>402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40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'25'!D29</f>
        <v>465608</v>
      </c>
      <c r="E4" s="2">
        <f>'25'!E29</f>
        <v>9660</v>
      </c>
      <c r="F4" s="2">
        <f>'25'!F29</f>
        <v>19100</v>
      </c>
      <c r="G4" s="2">
        <f>'25'!G29</f>
        <v>10</v>
      </c>
      <c r="H4" s="2">
        <f>'25'!H29</f>
        <v>33505</v>
      </c>
      <c r="I4" s="2">
        <f>'25'!I29</f>
        <v>1248</v>
      </c>
      <c r="J4" s="2">
        <f>'25'!J29</f>
        <v>299</v>
      </c>
      <c r="K4" s="2">
        <f>'25'!K29</f>
        <v>402</v>
      </c>
      <c r="L4" s="2">
        <f>'25'!L29</f>
        <v>50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38</v>
      </c>
      <c r="B28" s="77"/>
      <c r="C28" s="7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79" t="s">
        <v>39</v>
      </c>
      <c r="B29" s="80"/>
      <c r="C29" s="81"/>
      <c r="D29" s="48">
        <f>D4+D5-D28</f>
        <v>465608</v>
      </c>
      <c r="E29" s="48">
        <f t="shared" ref="E29:L29" si="7">E4+E5-E28</f>
        <v>9660</v>
      </c>
      <c r="F29" s="48">
        <f t="shared" si="7"/>
        <v>19100</v>
      </c>
      <c r="G29" s="48">
        <f t="shared" si="7"/>
        <v>10</v>
      </c>
      <c r="H29" s="48">
        <f t="shared" si="7"/>
        <v>33505</v>
      </c>
      <c r="I29" s="48">
        <f t="shared" si="7"/>
        <v>1248</v>
      </c>
      <c r="J29" s="48">
        <f t="shared" si="7"/>
        <v>299</v>
      </c>
      <c r="K29" s="48">
        <f t="shared" si="7"/>
        <v>402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40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'26'!D29</f>
        <v>465608</v>
      </c>
      <c r="E4" s="2">
        <f>'26'!E29</f>
        <v>9660</v>
      </c>
      <c r="F4" s="2">
        <f>'26'!F29</f>
        <v>19100</v>
      </c>
      <c r="G4" s="2">
        <f>'26'!G29</f>
        <v>10</v>
      </c>
      <c r="H4" s="2">
        <f>'26'!H29</f>
        <v>33505</v>
      </c>
      <c r="I4" s="2">
        <f>'26'!I29</f>
        <v>1248</v>
      </c>
      <c r="J4" s="2">
        <f>'26'!J29</f>
        <v>299</v>
      </c>
      <c r="K4" s="2">
        <f>'26'!K29</f>
        <v>402</v>
      </c>
      <c r="L4" s="2">
        <f>'26'!L29</f>
        <v>50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38</v>
      </c>
      <c r="B28" s="77"/>
      <c r="C28" s="7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79" t="s">
        <v>39</v>
      </c>
      <c r="B29" s="80"/>
      <c r="C29" s="81"/>
      <c r="D29" s="48">
        <f>D4+D5-D28</f>
        <v>465608</v>
      </c>
      <c r="E29" s="48">
        <f t="shared" ref="E29:L29" si="7">E4+E5-E28</f>
        <v>9660</v>
      </c>
      <c r="F29" s="48">
        <f t="shared" si="7"/>
        <v>19100</v>
      </c>
      <c r="G29" s="48">
        <f t="shared" si="7"/>
        <v>10</v>
      </c>
      <c r="H29" s="48">
        <f t="shared" si="7"/>
        <v>33505</v>
      </c>
      <c r="I29" s="48">
        <f t="shared" si="7"/>
        <v>1248</v>
      </c>
      <c r="J29" s="48">
        <f t="shared" si="7"/>
        <v>299</v>
      </c>
      <c r="K29" s="48">
        <f t="shared" si="7"/>
        <v>402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40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'27'!D29</f>
        <v>465608</v>
      </c>
      <c r="E4" s="2">
        <f>'27'!E29</f>
        <v>9660</v>
      </c>
      <c r="F4" s="2">
        <f>'27'!F29</f>
        <v>19100</v>
      </c>
      <c r="G4" s="2">
        <f>'27'!G29</f>
        <v>10</v>
      </c>
      <c r="H4" s="2">
        <f>'27'!H29</f>
        <v>33505</v>
      </c>
      <c r="I4" s="2">
        <f>'27'!I29</f>
        <v>1248</v>
      </c>
      <c r="J4" s="2">
        <f>'27'!J29</f>
        <v>299</v>
      </c>
      <c r="K4" s="2">
        <f>'27'!K29</f>
        <v>402</v>
      </c>
      <c r="L4" s="2">
        <f>'27'!L29</f>
        <v>50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38</v>
      </c>
      <c r="B28" s="77"/>
      <c r="C28" s="7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79" t="s">
        <v>39</v>
      </c>
      <c r="B29" s="80"/>
      <c r="C29" s="81"/>
      <c r="D29" s="48">
        <f>D4+D5-D28</f>
        <v>465608</v>
      </c>
      <c r="E29" s="48">
        <f t="shared" ref="E29:L29" si="7">E4+E5-E28</f>
        <v>9660</v>
      </c>
      <c r="F29" s="48">
        <f t="shared" si="7"/>
        <v>19100</v>
      </c>
      <c r="G29" s="48">
        <f t="shared" si="7"/>
        <v>10</v>
      </c>
      <c r="H29" s="48">
        <f t="shared" si="7"/>
        <v>33505</v>
      </c>
      <c r="I29" s="48">
        <f t="shared" si="7"/>
        <v>1248</v>
      </c>
      <c r="J29" s="48">
        <f t="shared" si="7"/>
        <v>299</v>
      </c>
      <c r="K29" s="48">
        <f t="shared" si="7"/>
        <v>402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40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'28'!D29</f>
        <v>465608</v>
      </c>
      <c r="E4" s="2">
        <f>'28'!E29</f>
        <v>9660</v>
      </c>
      <c r="F4" s="2">
        <f>'28'!F29</f>
        <v>19100</v>
      </c>
      <c r="G4" s="2">
        <f>'28'!G29</f>
        <v>10</v>
      </c>
      <c r="H4" s="2">
        <f>'28'!H29</f>
        <v>33505</v>
      </c>
      <c r="I4" s="2">
        <f>'28'!I29</f>
        <v>1248</v>
      </c>
      <c r="J4" s="2">
        <f>'28'!J29</f>
        <v>299</v>
      </c>
      <c r="K4" s="2">
        <f>'28'!K29</f>
        <v>402</v>
      </c>
      <c r="L4" s="2">
        <f>'28'!L29</f>
        <v>50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38</v>
      </c>
      <c r="B28" s="77"/>
      <c r="C28" s="7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79" t="s">
        <v>39</v>
      </c>
      <c r="B29" s="80"/>
      <c r="C29" s="81"/>
      <c r="D29" s="48">
        <f>D4+D5-D28</f>
        <v>465608</v>
      </c>
      <c r="E29" s="48">
        <f t="shared" ref="E29:L29" si="7">E4+E5-E28</f>
        <v>9660</v>
      </c>
      <c r="F29" s="48">
        <f t="shared" si="7"/>
        <v>19100</v>
      </c>
      <c r="G29" s="48">
        <f t="shared" si="7"/>
        <v>10</v>
      </c>
      <c r="H29" s="48">
        <f t="shared" si="7"/>
        <v>33505</v>
      </c>
      <c r="I29" s="48">
        <f t="shared" si="7"/>
        <v>1248</v>
      </c>
      <c r="J29" s="48">
        <f t="shared" si="7"/>
        <v>299</v>
      </c>
      <c r="K29" s="48">
        <f t="shared" si="7"/>
        <v>402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I15" sqref="I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41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'2'!D29</f>
        <v>453558</v>
      </c>
      <c r="E4" s="2">
        <f>'2'!E29</f>
        <v>4190</v>
      </c>
      <c r="F4" s="2">
        <f>'2'!F29</f>
        <v>10040</v>
      </c>
      <c r="G4" s="2">
        <f>'2'!G29</f>
        <v>70</v>
      </c>
      <c r="H4" s="2">
        <f>'2'!H29</f>
        <v>13495</v>
      </c>
      <c r="I4" s="2">
        <f>'2'!I29</f>
        <v>1540</v>
      </c>
      <c r="J4" s="2">
        <f>'2'!J29</f>
        <v>388</v>
      </c>
      <c r="K4" s="2">
        <f>'2'!K29</f>
        <v>642</v>
      </c>
      <c r="L4" s="2">
        <f>'2'!L29</f>
        <v>50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38</v>
      </c>
      <c r="B28" s="77"/>
      <c r="C28" s="7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79" t="s">
        <v>39</v>
      </c>
      <c r="B29" s="80"/>
      <c r="C29" s="81"/>
      <c r="D29" s="48">
        <f>D4+D5-D28</f>
        <v>453558</v>
      </c>
      <c r="E29" s="48">
        <f t="shared" ref="E29:L29" si="7">E4+E5-E28</f>
        <v>4190</v>
      </c>
      <c r="F29" s="48">
        <f t="shared" si="7"/>
        <v>10040</v>
      </c>
      <c r="G29" s="48">
        <f t="shared" si="7"/>
        <v>70</v>
      </c>
      <c r="H29" s="48">
        <f t="shared" si="7"/>
        <v>13495</v>
      </c>
      <c r="I29" s="48">
        <f t="shared" si="7"/>
        <v>1540</v>
      </c>
      <c r="J29" s="48">
        <f t="shared" si="7"/>
        <v>388</v>
      </c>
      <c r="K29" s="48">
        <f t="shared" si="7"/>
        <v>642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0" priority="43" operator="equal">
      <formula>212030016606640</formula>
    </cfRule>
  </conditionalFormatting>
  <conditionalFormatting sqref="D29 E4:E6 E28:K29">
    <cfRule type="cellIs" dxfId="1299" priority="41" operator="equal">
      <formula>$E$4</formula>
    </cfRule>
    <cfRule type="cellIs" dxfId="1298" priority="42" operator="equal">
      <formula>2120</formula>
    </cfRule>
  </conditionalFormatting>
  <conditionalFormatting sqref="D29:E29 F4:F6 F28:F29">
    <cfRule type="cellIs" dxfId="1297" priority="39" operator="equal">
      <formula>$F$4</formula>
    </cfRule>
    <cfRule type="cellIs" dxfId="1296" priority="40" operator="equal">
      <formula>300</formula>
    </cfRule>
  </conditionalFormatting>
  <conditionalFormatting sqref="G4:G6 G28:G29">
    <cfRule type="cellIs" dxfId="1295" priority="37" operator="equal">
      <formula>$G$4</formula>
    </cfRule>
    <cfRule type="cellIs" dxfId="1294" priority="38" operator="equal">
      <formula>1660</formula>
    </cfRule>
  </conditionalFormatting>
  <conditionalFormatting sqref="H4:H6 H28:H29">
    <cfRule type="cellIs" dxfId="1293" priority="35" operator="equal">
      <formula>$H$4</formula>
    </cfRule>
    <cfRule type="cellIs" dxfId="1292" priority="36" operator="equal">
      <formula>6640</formula>
    </cfRule>
  </conditionalFormatting>
  <conditionalFormatting sqref="T6:T28">
    <cfRule type="cellIs" dxfId="1291" priority="34" operator="lessThan">
      <formula>0</formula>
    </cfRule>
  </conditionalFormatting>
  <conditionalFormatting sqref="T7:T27">
    <cfRule type="cellIs" dxfId="1290" priority="31" operator="lessThan">
      <formula>0</formula>
    </cfRule>
    <cfRule type="cellIs" dxfId="1289" priority="32" operator="lessThan">
      <formula>0</formula>
    </cfRule>
    <cfRule type="cellIs" dxfId="1288" priority="33" operator="lessThan">
      <formula>0</formula>
    </cfRule>
  </conditionalFormatting>
  <conditionalFormatting sqref="E4:E6 E28:K28">
    <cfRule type="cellIs" dxfId="1287" priority="30" operator="equal">
      <formula>$E$4</formula>
    </cfRule>
  </conditionalFormatting>
  <conditionalFormatting sqref="D28:D29 D6 D4:M4">
    <cfRule type="cellIs" dxfId="1286" priority="29" operator="equal">
      <formula>$D$4</formula>
    </cfRule>
  </conditionalFormatting>
  <conditionalFormatting sqref="I4:I6 I28:I29">
    <cfRule type="cellIs" dxfId="1285" priority="28" operator="equal">
      <formula>$I$4</formula>
    </cfRule>
  </conditionalFormatting>
  <conditionalFormatting sqref="J4:J6 J28:J29">
    <cfRule type="cellIs" dxfId="1284" priority="27" operator="equal">
      <formula>$J$4</formula>
    </cfRule>
  </conditionalFormatting>
  <conditionalFormatting sqref="K4:K6 K28:K29">
    <cfRule type="cellIs" dxfId="1283" priority="26" operator="equal">
      <formula>$K$4</formula>
    </cfRule>
  </conditionalFormatting>
  <conditionalFormatting sqref="M4:M6">
    <cfRule type="cellIs" dxfId="1282" priority="25" operator="equal">
      <formula>$L$4</formula>
    </cfRule>
  </conditionalFormatting>
  <conditionalFormatting sqref="T7:T28">
    <cfRule type="cellIs" dxfId="1281" priority="22" operator="lessThan">
      <formula>0</formula>
    </cfRule>
    <cfRule type="cellIs" dxfId="1280" priority="23" operator="lessThan">
      <formula>0</formula>
    </cfRule>
    <cfRule type="cellIs" dxfId="1279" priority="24" operator="lessThan">
      <formula>0</formula>
    </cfRule>
  </conditionalFormatting>
  <conditionalFormatting sqref="D5:K5">
    <cfRule type="cellIs" dxfId="1278" priority="21" operator="greaterThan">
      <formula>0</formula>
    </cfRule>
  </conditionalFormatting>
  <conditionalFormatting sqref="T6:T28">
    <cfRule type="cellIs" dxfId="1277" priority="20" operator="lessThan">
      <formula>0</formula>
    </cfRule>
  </conditionalFormatting>
  <conditionalFormatting sqref="T7:T27">
    <cfRule type="cellIs" dxfId="1276" priority="17" operator="lessThan">
      <formula>0</formula>
    </cfRule>
    <cfRule type="cellIs" dxfId="1275" priority="18" operator="lessThan">
      <formula>0</formula>
    </cfRule>
    <cfRule type="cellIs" dxfId="1274" priority="19" operator="lessThan">
      <formula>0</formula>
    </cfRule>
  </conditionalFormatting>
  <conditionalFormatting sqref="T7:T28">
    <cfRule type="cellIs" dxfId="1273" priority="14" operator="lessThan">
      <formula>0</formula>
    </cfRule>
    <cfRule type="cellIs" dxfId="1272" priority="15" operator="lessThan">
      <formula>0</formula>
    </cfRule>
    <cfRule type="cellIs" dxfId="1271" priority="16" operator="lessThan">
      <formula>0</formula>
    </cfRule>
  </conditionalFormatting>
  <conditionalFormatting sqref="D5:K5">
    <cfRule type="cellIs" dxfId="1270" priority="13" operator="greaterThan">
      <formula>0</formula>
    </cfRule>
  </conditionalFormatting>
  <conditionalFormatting sqref="L4 L6 L28:L29">
    <cfRule type="cellIs" dxfId="1269" priority="12" operator="equal">
      <formula>$L$4</formula>
    </cfRule>
  </conditionalFormatting>
  <conditionalFormatting sqref="D7:S7">
    <cfRule type="cellIs" dxfId="1268" priority="11" operator="greaterThan">
      <formula>0</formula>
    </cfRule>
  </conditionalFormatting>
  <conditionalFormatting sqref="D9:S9">
    <cfRule type="cellIs" dxfId="1267" priority="10" operator="greaterThan">
      <formula>0</formula>
    </cfRule>
  </conditionalFormatting>
  <conditionalFormatting sqref="D11:S11">
    <cfRule type="cellIs" dxfId="1266" priority="9" operator="greaterThan">
      <formula>0</formula>
    </cfRule>
  </conditionalFormatting>
  <conditionalFormatting sqref="D13:S13">
    <cfRule type="cellIs" dxfId="1265" priority="8" operator="greaterThan">
      <formula>0</formula>
    </cfRule>
  </conditionalFormatting>
  <conditionalFormatting sqref="D15:S15">
    <cfRule type="cellIs" dxfId="1264" priority="7" operator="greaterThan">
      <formula>0</formula>
    </cfRule>
  </conditionalFormatting>
  <conditionalFormatting sqref="D17:S17">
    <cfRule type="cellIs" dxfId="1263" priority="6" operator="greaterThan">
      <formula>0</formula>
    </cfRule>
  </conditionalFormatting>
  <conditionalFormatting sqref="D19:S19">
    <cfRule type="cellIs" dxfId="1262" priority="5" operator="greaterThan">
      <formula>0</formula>
    </cfRule>
  </conditionalFormatting>
  <conditionalFormatting sqref="D21:S21">
    <cfRule type="cellIs" dxfId="1261" priority="4" operator="greaterThan">
      <formula>0</formula>
    </cfRule>
  </conditionalFormatting>
  <conditionalFormatting sqref="D23:S23">
    <cfRule type="cellIs" dxfId="1260" priority="3" operator="greaterThan">
      <formula>0</formula>
    </cfRule>
  </conditionalFormatting>
  <conditionalFormatting sqref="D25:S25">
    <cfRule type="cellIs" dxfId="1259" priority="2" operator="greaterThan">
      <formula>0</formula>
    </cfRule>
  </conditionalFormatting>
  <conditionalFormatting sqref="D27:S27">
    <cfRule type="cellIs" dxfId="1258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41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'29'!D29</f>
        <v>465608</v>
      </c>
      <c r="E4" s="2">
        <f>'29'!E29</f>
        <v>9660</v>
      </c>
      <c r="F4" s="2">
        <f>'29'!F29</f>
        <v>19100</v>
      </c>
      <c r="G4" s="2">
        <f>'29'!G29</f>
        <v>10</v>
      </c>
      <c r="H4" s="2">
        <f>'29'!H29</f>
        <v>33505</v>
      </c>
      <c r="I4" s="2">
        <f>'29'!I29</f>
        <v>1248</v>
      </c>
      <c r="J4" s="2">
        <f>'29'!J29</f>
        <v>299</v>
      </c>
      <c r="K4" s="2">
        <f>'29'!K29</f>
        <v>402</v>
      </c>
      <c r="L4" s="2">
        <f>'29'!L29</f>
        <v>50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38</v>
      </c>
      <c r="B28" s="77"/>
      <c r="C28" s="7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79" t="s">
        <v>39</v>
      </c>
      <c r="B29" s="80"/>
      <c r="C29" s="81"/>
      <c r="D29" s="48">
        <f>D4+D5-D28</f>
        <v>465608</v>
      </c>
      <c r="E29" s="48">
        <f t="shared" ref="E29:L29" si="7">E4+E5-E28</f>
        <v>9660</v>
      </c>
      <c r="F29" s="48">
        <f t="shared" si="7"/>
        <v>19100</v>
      </c>
      <c r="G29" s="48">
        <f t="shared" si="7"/>
        <v>10</v>
      </c>
      <c r="H29" s="48">
        <f t="shared" si="7"/>
        <v>33505</v>
      </c>
      <c r="I29" s="48">
        <f t="shared" si="7"/>
        <v>1248</v>
      </c>
      <c r="J29" s="48">
        <f t="shared" si="7"/>
        <v>299</v>
      </c>
      <c r="K29" s="48">
        <f t="shared" si="7"/>
        <v>402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41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'30'!D29</f>
        <v>465608</v>
      </c>
      <c r="E4" s="2">
        <f>'30'!E29</f>
        <v>9660</v>
      </c>
      <c r="F4" s="2">
        <f>'30'!F29</f>
        <v>19100</v>
      </c>
      <c r="G4" s="2">
        <f>'30'!G29</f>
        <v>10</v>
      </c>
      <c r="H4" s="2">
        <f>'30'!H29</f>
        <v>33505</v>
      </c>
      <c r="I4" s="2">
        <f>'30'!I29</f>
        <v>1248</v>
      </c>
      <c r="J4" s="2">
        <f>'30'!J29</f>
        <v>299</v>
      </c>
      <c r="K4" s="2">
        <f>'30'!K29</f>
        <v>402</v>
      </c>
      <c r="L4" s="2">
        <f>'30'!L29</f>
        <v>50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6" t="s">
        <v>38</v>
      </c>
      <c r="B28" s="77"/>
      <c r="C28" s="78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79" t="s">
        <v>39</v>
      </c>
      <c r="B29" s="80"/>
      <c r="C29" s="81"/>
      <c r="D29" s="48">
        <f>D4+D5-D28</f>
        <v>465608</v>
      </c>
      <c r="E29" s="48">
        <f t="shared" ref="E29:L29" si="7">E4+E5-E28</f>
        <v>9660</v>
      </c>
      <c r="F29" s="48">
        <f t="shared" si="7"/>
        <v>19100</v>
      </c>
      <c r="G29" s="48">
        <f t="shared" si="7"/>
        <v>10</v>
      </c>
      <c r="H29" s="48">
        <f t="shared" si="7"/>
        <v>33505</v>
      </c>
      <c r="I29" s="48">
        <f t="shared" si="7"/>
        <v>1248</v>
      </c>
      <c r="J29" s="48">
        <f t="shared" si="7"/>
        <v>299</v>
      </c>
      <c r="K29" s="48">
        <f t="shared" si="7"/>
        <v>402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13" workbookViewId="0">
      <selection activeCell="D11" sqref="D11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67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'1'!D4</f>
        <v>430730</v>
      </c>
      <c r="E4" s="2">
        <f>'1'!E4</f>
        <v>4360</v>
      </c>
      <c r="F4" s="2">
        <f>'1'!F4</f>
        <v>10390</v>
      </c>
      <c r="G4" s="2">
        <f>'1'!G4</f>
        <v>70</v>
      </c>
      <c r="H4" s="2">
        <f>'1'!H4</f>
        <v>14575</v>
      </c>
      <c r="I4" s="2">
        <f>'1'!I4</f>
        <v>1131</v>
      </c>
      <c r="J4" s="2">
        <f>'1'!J4</f>
        <v>388</v>
      </c>
      <c r="K4" s="2">
        <f>'1'!K4</f>
        <v>155</v>
      </c>
      <c r="L4" s="2">
        <f>'1'!L4</f>
        <v>50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3752527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10000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15000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1500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37000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1500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200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700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192247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115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350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25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10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29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197797</v>
      </c>
      <c r="N7" s="24">
        <f>D7+E7*20+F7*10+G7*9+H7*9+I7*191+J7*191+K7*182+L7*100</f>
        <v>209760</v>
      </c>
      <c r="O7" s="25">
        <f>M7*2.75%</f>
        <v>5439.4175000000005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1330</v>
      </c>
      <c r="R7" s="24">
        <f>M7-(M7*2.75%)+I7*191+J7*191+K7*182+L7*100-Q7</f>
        <v>202990.58249999999</v>
      </c>
      <c r="S7" s="25">
        <f>M7*0.95%</f>
        <v>1879.0715</v>
      </c>
      <c r="T7" s="27">
        <f>S7-Q7</f>
        <v>549.07150000000001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88881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250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130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610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55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7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100671</v>
      </c>
      <c r="N8" s="24">
        <f t="shared" ref="N8:N27" si="1">D8+E8*20+F8*10+G8*9+H8*9+I8*191+J8*191+K8*182+L8*100</f>
        <v>112450</v>
      </c>
      <c r="O8" s="25">
        <f t="shared" ref="O8:O27" si="2">M8*2.75%</f>
        <v>2768.4524999999999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1154</v>
      </c>
      <c r="R8" s="24">
        <f t="shared" ref="R8:R27" si="3">M8-(M8*2.75%)+I8*191+J8*191+K8*182+L8*100-Q8</f>
        <v>108527.5475</v>
      </c>
      <c r="S8" s="25">
        <f t="shared" ref="S8:S27" si="4">M8*0.95%</f>
        <v>956.37450000000001</v>
      </c>
      <c r="T8" s="27">
        <f t="shared" ref="T8:T27" si="5">S8-Q8</f>
        <v>-197.62549999999999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299397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280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620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180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2600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38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8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5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336217</v>
      </c>
      <c r="N9" s="24">
        <f t="shared" si="1"/>
        <v>345913</v>
      </c>
      <c r="O9" s="25">
        <f t="shared" si="2"/>
        <v>9245.9675000000007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2022</v>
      </c>
      <c r="R9" s="24">
        <f t="shared" si="3"/>
        <v>334645.03249999997</v>
      </c>
      <c r="S9" s="25">
        <f t="shared" si="4"/>
        <v>3194.0614999999998</v>
      </c>
      <c r="T9" s="27">
        <f t="shared" si="5"/>
        <v>1172.0614999999998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84819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80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60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330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70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5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11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89989</v>
      </c>
      <c r="N10" s="24">
        <f t="shared" si="1"/>
        <v>106316</v>
      </c>
      <c r="O10" s="25">
        <f t="shared" si="2"/>
        <v>2474.6975000000002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399</v>
      </c>
      <c r="R10" s="24">
        <f t="shared" si="3"/>
        <v>103442.30250000001</v>
      </c>
      <c r="S10" s="25">
        <f t="shared" si="4"/>
        <v>854.89549999999997</v>
      </c>
      <c r="T10" s="27">
        <f t="shared" si="5"/>
        <v>455.89549999999997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152181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165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470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250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2460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67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6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9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184571</v>
      </c>
      <c r="N11" s="24">
        <f t="shared" si="1"/>
        <v>200152</v>
      </c>
      <c r="O11" s="25">
        <f t="shared" si="2"/>
        <v>5075.7025000000003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801</v>
      </c>
      <c r="R11" s="24">
        <f t="shared" si="3"/>
        <v>194275.29749999999</v>
      </c>
      <c r="S11" s="25">
        <f t="shared" si="4"/>
        <v>1753.4244999999999</v>
      </c>
      <c r="T11" s="27">
        <f t="shared" si="5"/>
        <v>952.42449999999985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94760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670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600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80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580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286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230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120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120100</v>
      </c>
      <c r="N12" s="24">
        <f t="shared" si="1"/>
        <v>240496</v>
      </c>
      <c r="O12" s="25">
        <f t="shared" si="2"/>
        <v>3302.75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935</v>
      </c>
      <c r="R12" s="24">
        <f t="shared" si="3"/>
        <v>236258.25</v>
      </c>
      <c r="S12" s="25">
        <f t="shared" si="4"/>
        <v>1140.95</v>
      </c>
      <c r="T12" s="27">
        <f t="shared" si="5"/>
        <v>205.95000000000005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116878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116878</v>
      </c>
      <c r="N13" s="24">
        <f t="shared" si="1"/>
        <v>116878</v>
      </c>
      <c r="O13" s="25">
        <f t="shared" si="2"/>
        <v>3214.145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32</v>
      </c>
      <c r="R13" s="24">
        <f t="shared" si="3"/>
        <v>113631.855</v>
      </c>
      <c r="S13" s="25">
        <f t="shared" si="4"/>
        <v>1110.3409999999999</v>
      </c>
      <c r="T13" s="27">
        <f t="shared" si="5"/>
        <v>1078.3409999999999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210266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350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400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140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1600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63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1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25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236926</v>
      </c>
      <c r="N14" s="24">
        <f t="shared" si="1"/>
        <v>253700</v>
      </c>
      <c r="O14" s="25">
        <f t="shared" si="2"/>
        <v>6515.4650000000001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1798</v>
      </c>
      <c r="R14" s="24">
        <f t="shared" si="3"/>
        <v>245386.535</v>
      </c>
      <c r="S14" s="25">
        <f t="shared" si="4"/>
        <v>2250.797</v>
      </c>
      <c r="T14" s="27">
        <f t="shared" si="5"/>
        <v>452.79700000000003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310349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490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340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10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780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43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21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28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330659</v>
      </c>
      <c r="N15" s="24">
        <f t="shared" si="1"/>
        <v>347979</v>
      </c>
      <c r="O15" s="25">
        <f t="shared" si="2"/>
        <v>9093.1224999999995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2217</v>
      </c>
      <c r="R15" s="24">
        <f t="shared" si="3"/>
        <v>336668.8775</v>
      </c>
      <c r="S15" s="25">
        <f t="shared" si="4"/>
        <v>3141.2604999999999</v>
      </c>
      <c r="T15" s="27">
        <f t="shared" si="5"/>
        <v>924.26049999999987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226881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150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160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50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1350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69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20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244081</v>
      </c>
      <c r="N16" s="24">
        <f t="shared" si="1"/>
        <v>260900</v>
      </c>
      <c r="O16" s="25">
        <f t="shared" si="2"/>
        <v>6712.2275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2458</v>
      </c>
      <c r="R16" s="24">
        <f t="shared" si="3"/>
        <v>251729.77249999999</v>
      </c>
      <c r="S16" s="25">
        <f t="shared" si="4"/>
        <v>2318.7694999999999</v>
      </c>
      <c r="T16" s="27">
        <f t="shared" si="5"/>
        <v>-139.23050000000012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148207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150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630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50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1000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30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15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166957</v>
      </c>
      <c r="N17" s="24">
        <f t="shared" si="1"/>
        <v>175417</v>
      </c>
      <c r="O17" s="25">
        <f t="shared" si="2"/>
        <v>4591.3175000000001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996</v>
      </c>
      <c r="R17" s="24">
        <f t="shared" si="3"/>
        <v>169829.6825</v>
      </c>
      <c r="S17" s="25">
        <f t="shared" si="4"/>
        <v>1586.0915</v>
      </c>
      <c r="T17" s="27">
        <f t="shared" si="5"/>
        <v>590.0915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164981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100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150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50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13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168481</v>
      </c>
      <c r="N18" s="24">
        <f t="shared" si="1"/>
        <v>180397</v>
      </c>
      <c r="O18" s="25">
        <f t="shared" si="2"/>
        <v>4633.2275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2208</v>
      </c>
      <c r="R18" s="24">
        <f t="shared" si="3"/>
        <v>173555.77249999999</v>
      </c>
      <c r="S18" s="25">
        <f t="shared" si="4"/>
        <v>1600.5695000000001</v>
      </c>
      <c r="T18" s="27">
        <f t="shared" si="5"/>
        <v>-607.43049999999994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228760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140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410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110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1140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88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15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246910</v>
      </c>
      <c r="N19" s="24">
        <f t="shared" si="1"/>
        <v>266448</v>
      </c>
      <c r="O19" s="25">
        <f t="shared" si="2"/>
        <v>6790.0249999999996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1760</v>
      </c>
      <c r="R19" s="24">
        <f t="shared" si="3"/>
        <v>257897.97500000001</v>
      </c>
      <c r="S19" s="25">
        <f t="shared" si="4"/>
        <v>2345.645</v>
      </c>
      <c r="T19" s="27">
        <f t="shared" si="5"/>
        <v>585.64499999999998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106443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110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330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35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12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110513</v>
      </c>
      <c r="N20" s="24">
        <f t="shared" si="1"/>
        <v>119382</v>
      </c>
      <c r="O20" s="25">
        <f t="shared" si="2"/>
        <v>3039.1075000000001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2201</v>
      </c>
      <c r="R20" s="24">
        <f t="shared" si="3"/>
        <v>114141.8925</v>
      </c>
      <c r="S20" s="25">
        <f t="shared" si="4"/>
        <v>1049.8734999999999</v>
      </c>
      <c r="T20" s="27">
        <f t="shared" si="5"/>
        <v>-1151.1265000000001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109416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300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310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10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510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79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9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123196</v>
      </c>
      <c r="N21" s="24">
        <f t="shared" si="1"/>
        <v>139923</v>
      </c>
      <c r="O21" s="25">
        <f t="shared" si="2"/>
        <v>3387.89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353</v>
      </c>
      <c r="R21" s="24">
        <f t="shared" si="3"/>
        <v>136182.10999999999</v>
      </c>
      <c r="S21" s="25">
        <f t="shared" si="4"/>
        <v>1170.3620000000001</v>
      </c>
      <c r="T21" s="27">
        <f t="shared" si="5"/>
        <v>817.36200000000008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270415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620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630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100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300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132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20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292715</v>
      </c>
      <c r="N22" s="24">
        <f t="shared" si="1"/>
        <v>321567</v>
      </c>
      <c r="O22" s="25">
        <f t="shared" si="2"/>
        <v>8049.6625000000004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2001</v>
      </c>
      <c r="R22" s="24">
        <f t="shared" si="3"/>
        <v>311516.33750000002</v>
      </c>
      <c r="S22" s="25">
        <f t="shared" si="4"/>
        <v>2780.7925</v>
      </c>
      <c r="T22" s="27">
        <f t="shared" si="5"/>
        <v>779.79250000000002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118939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20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25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118939</v>
      </c>
      <c r="N23" s="24">
        <f t="shared" si="1"/>
        <v>127309</v>
      </c>
      <c r="O23" s="25">
        <f t="shared" si="2"/>
        <v>3270.8225000000002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1080</v>
      </c>
      <c r="R23" s="24">
        <f t="shared" si="3"/>
        <v>122958.17750000001</v>
      </c>
      <c r="S23" s="25">
        <f t="shared" si="4"/>
        <v>1129.9204999999999</v>
      </c>
      <c r="T23" s="27">
        <f t="shared" si="5"/>
        <v>49.920499999999947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349890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540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850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200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2520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56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20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393670</v>
      </c>
      <c r="N24" s="24">
        <f t="shared" si="1"/>
        <v>408006</v>
      </c>
      <c r="O24" s="25">
        <f t="shared" si="2"/>
        <v>10825.924999999999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2051</v>
      </c>
      <c r="R24" s="24">
        <f t="shared" si="3"/>
        <v>395129.07500000001</v>
      </c>
      <c r="S24" s="25">
        <f t="shared" si="4"/>
        <v>3739.8649999999998</v>
      </c>
      <c r="T24" s="27">
        <f t="shared" si="5"/>
        <v>1688.8649999999998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150021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100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190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130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1000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67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8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17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164091</v>
      </c>
      <c r="N25" s="24">
        <f t="shared" si="1"/>
        <v>181510</v>
      </c>
      <c r="O25" s="25">
        <f t="shared" si="2"/>
        <v>4512.5024999999996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1251</v>
      </c>
      <c r="R25" s="24">
        <f t="shared" si="3"/>
        <v>175746.4975</v>
      </c>
      <c r="S25" s="25">
        <f t="shared" si="4"/>
        <v>1558.8644999999999</v>
      </c>
      <c r="T25" s="27">
        <f t="shared" si="5"/>
        <v>307.86449999999991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146956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200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150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250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610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71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20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160196</v>
      </c>
      <c r="N26" s="24">
        <f t="shared" si="1"/>
        <v>177397</v>
      </c>
      <c r="O26" s="25">
        <f t="shared" si="2"/>
        <v>4405.3900000000003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1293</v>
      </c>
      <c r="R26" s="24">
        <f t="shared" si="3"/>
        <v>171698.61</v>
      </c>
      <c r="S26" s="25">
        <f t="shared" si="4"/>
        <v>1521.8619999999999</v>
      </c>
      <c r="T26" s="27">
        <f t="shared" si="5"/>
        <v>228.86199999999985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146962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70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39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33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147662</v>
      </c>
      <c r="N27" s="40">
        <f t="shared" si="1"/>
        <v>161117</v>
      </c>
      <c r="O27" s="25">
        <f t="shared" si="2"/>
        <v>4060.7049999999999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1400</v>
      </c>
      <c r="R27" s="24">
        <f t="shared" si="3"/>
        <v>155656.29500000001</v>
      </c>
      <c r="S27" s="42">
        <f t="shared" si="4"/>
        <v>1402.789</v>
      </c>
      <c r="T27" s="43">
        <f t="shared" si="5"/>
        <v>2.7889999999999873</v>
      </c>
    </row>
    <row r="28" spans="1:20" ht="16.5" thickBot="1" x14ac:dyDescent="0.3">
      <c r="A28" s="76" t="s">
        <v>38</v>
      </c>
      <c r="B28" s="77"/>
      <c r="C28" s="78"/>
      <c r="D28" s="44">
        <f>SUM(D7:D27)</f>
        <v>3717649</v>
      </c>
      <c r="E28" s="45">
        <f>SUM(E7:E27)</f>
        <v>4700</v>
      </c>
      <c r="F28" s="45">
        <f t="shared" ref="F28:T28" si="6">SUM(F7:F27)</f>
        <v>6290</v>
      </c>
      <c r="G28" s="45">
        <f t="shared" si="6"/>
        <v>1560</v>
      </c>
      <c r="H28" s="45">
        <f t="shared" si="6"/>
        <v>18070</v>
      </c>
      <c r="I28" s="45">
        <f t="shared" si="6"/>
        <v>1383</v>
      </c>
      <c r="J28" s="45">
        <f t="shared" si="6"/>
        <v>289</v>
      </c>
      <c r="K28" s="45">
        <f t="shared" si="6"/>
        <v>453</v>
      </c>
      <c r="L28" s="45">
        <f t="shared" si="6"/>
        <v>0</v>
      </c>
      <c r="M28" s="45">
        <f t="shared" si="6"/>
        <v>4051219</v>
      </c>
      <c r="N28" s="45">
        <f t="shared" si="6"/>
        <v>4453017</v>
      </c>
      <c r="O28" s="46">
        <f t="shared" si="6"/>
        <v>111408.52250000001</v>
      </c>
      <c r="P28" s="45">
        <f t="shared" si="6"/>
        <v>0</v>
      </c>
      <c r="Q28" s="45">
        <f t="shared" si="6"/>
        <v>29740</v>
      </c>
      <c r="R28" s="45">
        <f t="shared" si="6"/>
        <v>4311868.4775</v>
      </c>
      <c r="S28" s="45">
        <f t="shared" si="6"/>
        <v>38486.580500000004</v>
      </c>
      <c r="T28" s="47">
        <f t="shared" si="6"/>
        <v>8746.5805</v>
      </c>
    </row>
    <row r="29" spans="1:20" ht="15.75" thickBot="1" x14ac:dyDescent="0.3">
      <c r="A29" s="79" t="s">
        <v>39</v>
      </c>
      <c r="B29" s="80"/>
      <c r="C29" s="81"/>
      <c r="D29" s="48">
        <f>D4+D5-D28</f>
        <v>465608</v>
      </c>
      <c r="E29" s="48">
        <f t="shared" ref="E29:L29" si="7">E4+E5-E28</f>
        <v>9660</v>
      </c>
      <c r="F29" s="48">
        <f t="shared" si="7"/>
        <v>19100</v>
      </c>
      <c r="G29" s="48">
        <f t="shared" si="7"/>
        <v>10</v>
      </c>
      <c r="H29" s="48">
        <f t="shared" si="7"/>
        <v>33505</v>
      </c>
      <c r="I29" s="48">
        <f t="shared" si="7"/>
        <v>1248</v>
      </c>
      <c r="J29" s="48">
        <f t="shared" si="7"/>
        <v>299</v>
      </c>
      <c r="K29" s="48">
        <f t="shared" si="7"/>
        <v>402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C9" sqref="C9"/>
    </sheetView>
  </sheetViews>
  <sheetFormatPr defaultRowHeight="15" x14ac:dyDescent="0.25"/>
  <cols>
    <col min="1" max="1" width="24" bestFit="1" customWidth="1"/>
    <col min="2" max="2" width="19.42578125" bestFit="1" customWidth="1"/>
    <col min="3" max="3" width="18.28515625" customWidth="1"/>
    <col min="4" max="4" width="17.85546875" customWidth="1"/>
  </cols>
  <sheetData>
    <row r="1" spans="1:6" ht="26.25" x14ac:dyDescent="0.4">
      <c r="A1" s="96" t="s">
        <v>68</v>
      </c>
      <c r="B1" s="97"/>
      <c r="C1" s="97"/>
      <c r="D1" s="98"/>
      <c r="E1" s="66"/>
      <c r="F1" s="66"/>
    </row>
    <row r="2" spans="1:6" ht="26.25" x14ac:dyDescent="0.4">
      <c r="A2" s="67" t="s">
        <v>69</v>
      </c>
      <c r="B2" s="68" t="s">
        <v>70</v>
      </c>
      <c r="C2" s="69" t="s">
        <v>71</v>
      </c>
      <c r="D2" s="68" t="s">
        <v>72</v>
      </c>
      <c r="E2" s="65"/>
      <c r="F2" s="65"/>
    </row>
    <row r="3" spans="1:6" ht="26.25" x14ac:dyDescent="0.4">
      <c r="A3" s="67" t="s">
        <v>23</v>
      </c>
      <c r="B3" s="67">
        <v>60000</v>
      </c>
      <c r="C3" s="67">
        <f>Total!E7*20+Total!F7*10+Total!G7*9+Total!H7*9</f>
        <v>5550</v>
      </c>
      <c r="D3" s="67">
        <f>B3-C3</f>
        <v>54450</v>
      </c>
    </row>
    <row r="4" spans="1:6" ht="26.25" x14ac:dyDescent="0.4">
      <c r="A4" s="67" t="s">
        <v>32</v>
      </c>
      <c r="B4" s="67">
        <v>35000</v>
      </c>
      <c r="C4" s="67">
        <f>Total!E8*20+Total!F8*10+Total!G8*9+Total!H8*9</f>
        <v>11790</v>
      </c>
      <c r="D4" s="67">
        <f t="shared" ref="D4:D23" si="0">B4-C4</f>
        <v>23210</v>
      </c>
    </row>
    <row r="5" spans="1:6" ht="26.25" x14ac:dyDescent="0.4">
      <c r="A5" s="67" t="s">
        <v>24</v>
      </c>
      <c r="B5" s="67">
        <v>75000</v>
      </c>
      <c r="C5" s="67">
        <f>Total!E9*20+Total!F9*10+Total!G9*9+Total!H9*9</f>
        <v>36820</v>
      </c>
      <c r="D5" s="67">
        <f t="shared" si="0"/>
        <v>38180</v>
      </c>
    </row>
    <row r="6" spans="1:6" ht="26.25" x14ac:dyDescent="0.4">
      <c r="A6" s="67" t="s">
        <v>25</v>
      </c>
      <c r="B6" s="67">
        <v>30000</v>
      </c>
      <c r="C6" s="67">
        <f>Total!E10*20+Total!F10*10+Total!G10*9+Total!H10*9</f>
        <v>5170</v>
      </c>
      <c r="D6" s="67">
        <f t="shared" si="0"/>
        <v>24830</v>
      </c>
    </row>
    <row r="7" spans="1:6" ht="26.25" x14ac:dyDescent="0.4">
      <c r="A7" s="67" t="s">
        <v>26</v>
      </c>
      <c r="B7" s="67">
        <v>35000</v>
      </c>
      <c r="C7" s="67">
        <f>Total!E11*20+Total!F11*10+Total!G11*9+Total!H11*9</f>
        <v>32390</v>
      </c>
      <c r="D7" s="67">
        <f t="shared" si="0"/>
        <v>2610</v>
      </c>
      <c r="F7" s="70"/>
    </row>
    <row r="8" spans="1:6" ht="26.25" x14ac:dyDescent="0.4">
      <c r="A8" s="67" t="s">
        <v>27</v>
      </c>
      <c r="B8" s="67">
        <v>30000</v>
      </c>
      <c r="C8" s="67">
        <f>Total!E12*20+Total!F12*10+Total!G12*9+Total!H12*9</f>
        <v>25340</v>
      </c>
      <c r="D8" s="67">
        <f t="shared" si="0"/>
        <v>4660</v>
      </c>
    </row>
    <row r="9" spans="1:6" ht="26.25" x14ac:dyDescent="0.4">
      <c r="A9" s="67" t="s">
        <v>42</v>
      </c>
      <c r="B9" s="67">
        <v>30000</v>
      </c>
      <c r="C9" s="72">
        <f>Total!E13*20+Total!F13*10+Total!G13*9+Total!H13*9</f>
        <v>0</v>
      </c>
      <c r="D9" s="67">
        <f t="shared" si="0"/>
        <v>30000</v>
      </c>
    </row>
    <row r="10" spans="1:6" ht="26.25" x14ac:dyDescent="0.4">
      <c r="A10" s="67" t="s">
        <v>28</v>
      </c>
      <c r="B10" s="67">
        <v>70000</v>
      </c>
      <c r="C10" s="67">
        <f>Total!E14*20+Total!F14*10+Total!G14*9+Total!H14*9</f>
        <v>26660</v>
      </c>
      <c r="D10" s="67">
        <f t="shared" si="0"/>
        <v>43340</v>
      </c>
    </row>
    <row r="11" spans="1:6" ht="26.25" x14ac:dyDescent="0.4">
      <c r="A11" s="67" t="s">
        <v>29</v>
      </c>
      <c r="B11" s="67">
        <v>70000</v>
      </c>
      <c r="C11" s="67">
        <f>Total!E15*20+Total!F15*10+Total!G15*9+Total!H15*9</f>
        <v>20310</v>
      </c>
      <c r="D11" s="67">
        <f t="shared" si="0"/>
        <v>49690</v>
      </c>
    </row>
    <row r="12" spans="1:6" ht="26.25" x14ac:dyDescent="0.4">
      <c r="A12" s="67" t="s">
        <v>30</v>
      </c>
      <c r="B12" s="67">
        <v>70000</v>
      </c>
      <c r="C12" s="67">
        <f>Total!E16*20+Total!F16*10+Total!G16*9+Total!H16*9</f>
        <v>17200</v>
      </c>
      <c r="D12" s="67">
        <f t="shared" si="0"/>
        <v>52800</v>
      </c>
    </row>
    <row r="13" spans="1:6" ht="26.25" x14ac:dyDescent="0.4">
      <c r="A13" s="67" t="s">
        <v>31</v>
      </c>
      <c r="B13" s="67">
        <v>55000</v>
      </c>
      <c r="C13" s="67">
        <f>Total!E17*20+Total!F17*10+Total!G17*9+Total!H17*9</f>
        <v>18750</v>
      </c>
      <c r="D13" s="67">
        <f t="shared" si="0"/>
        <v>36250</v>
      </c>
    </row>
    <row r="14" spans="1:6" ht="26.25" x14ac:dyDescent="0.4">
      <c r="A14" s="67" t="s">
        <v>43</v>
      </c>
      <c r="B14" s="67">
        <v>40000</v>
      </c>
      <c r="C14" s="67">
        <f>Total!E18*20+Total!F18*10+Total!G18*9+Total!H18*9</f>
        <v>3500</v>
      </c>
      <c r="D14" s="67">
        <f t="shared" si="0"/>
        <v>36500</v>
      </c>
    </row>
    <row r="15" spans="1:6" ht="26.25" x14ac:dyDescent="0.4">
      <c r="A15" s="67" t="s">
        <v>44</v>
      </c>
      <c r="B15" s="67">
        <v>55000</v>
      </c>
      <c r="C15" s="67">
        <f>Total!E19*20+Total!F19*10+Total!G19*9+Total!H19*9</f>
        <v>18150</v>
      </c>
      <c r="D15" s="67">
        <f t="shared" si="0"/>
        <v>36850</v>
      </c>
    </row>
    <row r="16" spans="1:6" ht="26.25" x14ac:dyDescent="0.4">
      <c r="A16" s="67" t="s">
        <v>45</v>
      </c>
      <c r="B16" s="67">
        <v>30000</v>
      </c>
      <c r="C16" s="67">
        <f>Total!E20*20+Total!F20*10+Total!G20*9+Total!H20*9</f>
        <v>4070</v>
      </c>
      <c r="D16" s="67">
        <f t="shared" si="0"/>
        <v>25930</v>
      </c>
    </row>
    <row r="17" spans="1:4" ht="26.25" x14ac:dyDescent="0.4">
      <c r="A17" s="67" t="s">
        <v>46</v>
      </c>
      <c r="B17" s="67">
        <v>30000</v>
      </c>
      <c r="C17" s="67">
        <f>Total!E21*20+Total!F21*10+Total!G21*9+Total!H21*9</f>
        <v>13780</v>
      </c>
      <c r="D17" s="67">
        <f t="shared" si="0"/>
        <v>16220</v>
      </c>
    </row>
    <row r="18" spans="1:4" ht="26.25" x14ac:dyDescent="0.4">
      <c r="A18" s="67" t="s">
        <v>33</v>
      </c>
      <c r="B18" s="67">
        <v>75000</v>
      </c>
      <c r="C18" s="67">
        <f>Total!E22*20+Total!F22*10+Total!G22*9+Total!H22*9</f>
        <v>22300</v>
      </c>
      <c r="D18" s="67">
        <f t="shared" si="0"/>
        <v>52700</v>
      </c>
    </row>
    <row r="19" spans="1:4" ht="26.25" x14ac:dyDescent="0.4">
      <c r="A19" s="67" t="s">
        <v>34</v>
      </c>
      <c r="B19" s="67">
        <v>30000</v>
      </c>
      <c r="C19" s="72">
        <f>Total!E23*20+Total!F23*10+Total!G23*9+Total!H23*9</f>
        <v>0</v>
      </c>
      <c r="D19" s="67">
        <f t="shared" si="0"/>
        <v>30000</v>
      </c>
    </row>
    <row r="20" spans="1:4" ht="26.25" x14ac:dyDescent="0.4">
      <c r="A20" s="67" t="s">
        <v>35</v>
      </c>
      <c r="B20" s="67">
        <v>75000</v>
      </c>
      <c r="C20" s="67">
        <f>Total!E24*20+Total!F24*10+Total!G24*9+Total!H24*9</f>
        <v>43780</v>
      </c>
      <c r="D20" s="67">
        <f t="shared" si="0"/>
        <v>31220</v>
      </c>
    </row>
    <row r="21" spans="1:4" ht="26.25" x14ac:dyDescent="0.4">
      <c r="A21" s="67" t="s">
        <v>36</v>
      </c>
      <c r="B21" s="67">
        <v>35000</v>
      </c>
      <c r="C21" s="67">
        <f>Total!E25*20+Total!F25*10+Total!G25*9+Total!H25*9</f>
        <v>14070</v>
      </c>
      <c r="D21" s="67">
        <f t="shared" si="0"/>
        <v>20930</v>
      </c>
    </row>
    <row r="22" spans="1:4" ht="26.25" x14ac:dyDescent="0.4">
      <c r="A22" s="67" t="s">
        <v>47</v>
      </c>
      <c r="B22" s="67">
        <v>35000</v>
      </c>
      <c r="C22" s="67">
        <f>Total!E26*20+Total!F26*10+Total!G26*9+Total!H26*9</f>
        <v>13240</v>
      </c>
      <c r="D22" s="67">
        <f t="shared" si="0"/>
        <v>21760</v>
      </c>
    </row>
    <row r="23" spans="1:4" ht="26.25" x14ac:dyDescent="0.4">
      <c r="A23" s="67" t="s">
        <v>37</v>
      </c>
      <c r="B23" s="67">
        <v>35000</v>
      </c>
      <c r="C23" s="67">
        <f>Total!E27*20+Total!F27*10+Total!G27*9+Total!H27*9</f>
        <v>700</v>
      </c>
      <c r="D23" s="67">
        <f t="shared" si="0"/>
        <v>34300</v>
      </c>
    </row>
    <row r="24" spans="1:4" ht="26.25" x14ac:dyDescent="0.4">
      <c r="A24" s="71" t="s">
        <v>73</v>
      </c>
      <c r="B24" s="71">
        <f>SUM(B3:B23)</f>
        <v>1000000</v>
      </c>
      <c r="C24" s="71">
        <f t="shared" ref="C24:D24" si="1">SUM(C3:C23)</f>
        <v>333570</v>
      </c>
      <c r="D24" s="71">
        <f t="shared" si="1"/>
        <v>666430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pane ySplit="6" topLeftCell="A19" activePane="bottomLeft" state="frozen"/>
      <selection pane="bottomLeft" activeCell="H31" sqref="H31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1" max="12" width="6.7109375" bestFit="1" customWidth="1"/>
    <col min="13" max="13" width="8.57031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1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1" ht="18.75" x14ac:dyDescent="0.25">
      <c r="A3" s="86" t="s">
        <v>49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1" x14ac:dyDescent="0.25">
      <c r="A4" s="90" t="s">
        <v>1</v>
      </c>
      <c r="B4" s="90"/>
      <c r="C4" s="1"/>
      <c r="D4" s="2">
        <f>'3'!D29</f>
        <v>453558</v>
      </c>
      <c r="E4" s="2">
        <f>'3'!E29</f>
        <v>4190</v>
      </c>
      <c r="F4" s="2">
        <f>'3'!F29</f>
        <v>10040</v>
      </c>
      <c r="G4" s="2">
        <f>'3'!G29</f>
        <v>70</v>
      </c>
      <c r="H4" s="2">
        <f>'3'!H29</f>
        <v>13495</v>
      </c>
      <c r="I4" s="2">
        <f>'3'!I29</f>
        <v>1540</v>
      </c>
      <c r="J4" s="2">
        <f>'3'!J29</f>
        <v>388</v>
      </c>
      <c r="K4" s="2">
        <f>'3'!K29</f>
        <v>642</v>
      </c>
      <c r="L4" s="2">
        <f>'3'!L29</f>
        <v>50</v>
      </c>
      <c r="M4" s="3"/>
      <c r="N4" s="91"/>
      <c r="O4" s="91"/>
      <c r="P4" s="91"/>
      <c r="Q4" s="91"/>
      <c r="R4" s="91"/>
      <c r="S4" s="91"/>
      <c r="T4" s="91"/>
    </row>
    <row r="5" spans="1:21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9284</v>
      </c>
      <c r="E7" s="22"/>
      <c r="F7" s="22"/>
      <c r="G7" s="22"/>
      <c r="H7" s="22"/>
      <c r="I7" s="23">
        <v>3</v>
      </c>
      <c r="J7" s="23"/>
      <c r="K7" s="23">
        <v>3</v>
      </c>
      <c r="L7" s="23"/>
      <c r="M7" s="20">
        <f>D7+E7*20+F7*10+G7*9+H7*9</f>
        <v>9284</v>
      </c>
      <c r="N7" s="24">
        <f>D7+E7*20+F7*10+G7*9+H7*9+I7*191+J7*191+K7*182+L7*100</f>
        <v>10403</v>
      </c>
      <c r="O7" s="25">
        <f>M7*2.75%</f>
        <v>255.31</v>
      </c>
      <c r="P7" s="26"/>
      <c r="Q7" s="26">
        <v>89</v>
      </c>
      <c r="R7" s="24">
        <f>M7-(M7*2.75%)+I7*191+J7*191+K7*182+L7*100-Q7</f>
        <v>10058.69</v>
      </c>
      <c r="S7" s="25">
        <f>M7*0.95%</f>
        <v>88.197999999999993</v>
      </c>
      <c r="T7" s="27">
        <f>S7-Q7</f>
        <v>-0.80200000000000671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4886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4886</v>
      </c>
      <c r="N8" s="24">
        <f t="shared" ref="N8:N27" si="1">D8+E8*20+F8*10+G8*9+H8*9+I8*191+J8*191+K8*182+L8*100</f>
        <v>4886</v>
      </c>
      <c r="O8" s="25">
        <f t="shared" ref="O8:O27" si="2">M8*2.75%</f>
        <v>134.36500000000001</v>
      </c>
      <c r="P8" s="26">
        <v>900</v>
      </c>
      <c r="Q8" s="26">
        <v>51</v>
      </c>
      <c r="R8" s="24">
        <f t="shared" ref="R8:R27" si="3">M8-(M8*2.75%)+I8*191+J8*191+K8*182+L8*100-Q8</f>
        <v>4700.6350000000002</v>
      </c>
      <c r="S8" s="25">
        <f t="shared" ref="S8:S27" si="4">M8*0.95%</f>
        <v>46.417000000000002</v>
      </c>
      <c r="T8" s="27">
        <f t="shared" ref="T8:T27" si="5">S8-Q8</f>
        <v>-4.5829999999999984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14727</v>
      </c>
      <c r="E9" s="30">
        <v>60</v>
      </c>
      <c r="F9" s="30">
        <v>100</v>
      </c>
      <c r="G9" s="30"/>
      <c r="H9" s="30">
        <v>430</v>
      </c>
      <c r="I9" s="20">
        <v>12</v>
      </c>
      <c r="J9" s="20"/>
      <c r="K9" s="20">
        <v>2</v>
      </c>
      <c r="L9" s="20"/>
      <c r="M9" s="20">
        <f t="shared" si="0"/>
        <v>20797</v>
      </c>
      <c r="N9" s="24">
        <f t="shared" si="1"/>
        <v>23453</v>
      </c>
      <c r="O9" s="25">
        <f t="shared" si="2"/>
        <v>571.91750000000002</v>
      </c>
      <c r="P9" s="26">
        <v>6400</v>
      </c>
      <c r="Q9" s="26">
        <v>127</v>
      </c>
      <c r="R9" s="24">
        <f t="shared" si="3"/>
        <v>22754.0825</v>
      </c>
      <c r="S9" s="25">
        <f t="shared" si="4"/>
        <v>197.57149999999999</v>
      </c>
      <c r="T9" s="27">
        <f t="shared" si="5"/>
        <v>70.571499999999986</v>
      </c>
      <c r="U9">
        <v>54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3628</v>
      </c>
      <c r="E10" s="30"/>
      <c r="F10" s="30"/>
      <c r="G10" s="30"/>
      <c r="H10" s="30">
        <v>60</v>
      </c>
      <c r="I10" s="20">
        <v>5</v>
      </c>
      <c r="J10" s="20"/>
      <c r="K10" s="20">
        <v>5</v>
      </c>
      <c r="L10" s="20"/>
      <c r="M10" s="20">
        <f t="shared" si="0"/>
        <v>4168</v>
      </c>
      <c r="N10" s="24">
        <f t="shared" si="1"/>
        <v>6033</v>
      </c>
      <c r="O10" s="25">
        <f t="shared" si="2"/>
        <v>114.62</v>
      </c>
      <c r="P10" s="26"/>
      <c r="Q10" s="26">
        <v>18</v>
      </c>
      <c r="R10" s="24">
        <f t="shared" si="3"/>
        <v>5900.38</v>
      </c>
      <c r="S10" s="25">
        <f t="shared" si="4"/>
        <v>39.595999999999997</v>
      </c>
      <c r="T10" s="27">
        <f t="shared" si="5"/>
        <v>21.595999999999997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23559</v>
      </c>
      <c r="E11" s="30"/>
      <c r="F11" s="30"/>
      <c r="G11" s="32"/>
      <c r="H11" s="30"/>
      <c r="I11" s="20"/>
      <c r="J11" s="20"/>
      <c r="K11" s="20">
        <v>2</v>
      </c>
      <c r="L11" s="20"/>
      <c r="M11" s="20">
        <f t="shared" si="0"/>
        <v>23559</v>
      </c>
      <c r="N11" s="24">
        <f t="shared" si="1"/>
        <v>23923</v>
      </c>
      <c r="O11" s="25">
        <f t="shared" si="2"/>
        <v>647.87250000000006</v>
      </c>
      <c r="P11" s="26">
        <v>450</v>
      </c>
      <c r="Q11" s="26">
        <v>35</v>
      </c>
      <c r="R11" s="24">
        <f t="shared" si="3"/>
        <v>23240.127499999999</v>
      </c>
      <c r="S11" s="25">
        <f t="shared" si="4"/>
        <v>223.81049999999999</v>
      </c>
      <c r="T11" s="27">
        <f t="shared" si="5"/>
        <v>188.81049999999999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6115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6115</v>
      </c>
      <c r="N12" s="24">
        <f t="shared" si="1"/>
        <v>7025</v>
      </c>
      <c r="O12" s="25">
        <f t="shared" si="2"/>
        <v>168.16249999999999</v>
      </c>
      <c r="P12" s="26"/>
      <c r="Q12" s="26">
        <v>36</v>
      </c>
      <c r="R12" s="24">
        <f t="shared" si="3"/>
        <v>6820.8374999999996</v>
      </c>
      <c r="S12" s="25">
        <f t="shared" si="4"/>
        <v>58.092500000000001</v>
      </c>
      <c r="T12" s="27">
        <f t="shared" si="5"/>
        <v>22.092500000000001</v>
      </c>
    </row>
    <row r="13" spans="1:21" ht="15.75" x14ac:dyDescent="0.25">
      <c r="A13" s="28">
        <v>7</v>
      </c>
      <c r="B13" s="20">
        <v>1908446140</v>
      </c>
      <c r="C13" s="20" t="s">
        <v>42</v>
      </c>
      <c r="D13" s="29">
        <v>7869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7869</v>
      </c>
      <c r="N13" s="24">
        <f t="shared" si="1"/>
        <v>7869</v>
      </c>
      <c r="O13" s="25">
        <f t="shared" si="2"/>
        <v>216.39750000000001</v>
      </c>
      <c r="P13" s="26"/>
      <c r="Q13" s="26">
        <v>2</v>
      </c>
      <c r="R13" s="24">
        <f t="shared" si="3"/>
        <v>7650.6025</v>
      </c>
      <c r="S13" s="25">
        <f t="shared" si="4"/>
        <v>74.755499999999998</v>
      </c>
      <c r="T13" s="27">
        <f t="shared" si="5"/>
        <v>72.755499999999998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5881</v>
      </c>
      <c r="E14" s="30"/>
      <c r="F14" s="30"/>
      <c r="G14" s="30"/>
      <c r="H14" s="30"/>
      <c r="I14" s="20">
        <v>24</v>
      </c>
      <c r="J14" s="20">
        <v>1</v>
      </c>
      <c r="K14" s="20"/>
      <c r="L14" s="20"/>
      <c r="M14" s="20">
        <f t="shared" si="0"/>
        <v>5881</v>
      </c>
      <c r="N14" s="24">
        <f t="shared" si="1"/>
        <v>10656</v>
      </c>
      <c r="O14" s="25">
        <f t="shared" si="2"/>
        <v>161.72749999999999</v>
      </c>
      <c r="P14" s="26">
        <v>7550</v>
      </c>
      <c r="Q14" s="26">
        <v>135</v>
      </c>
      <c r="R14" s="24">
        <f t="shared" si="3"/>
        <v>10359.272499999999</v>
      </c>
      <c r="S14" s="25">
        <f t="shared" si="4"/>
        <v>55.869500000000002</v>
      </c>
      <c r="T14" s="27">
        <f t="shared" si="5"/>
        <v>-79.130499999999998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16028</v>
      </c>
      <c r="E15" s="30">
        <v>20</v>
      </c>
      <c r="F15" s="30">
        <v>60</v>
      </c>
      <c r="G15" s="30"/>
      <c r="H15" s="30"/>
      <c r="I15" s="20">
        <v>4</v>
      </c>
      <c r="J15" s="20"/>
      <c r="K15" s="20"/>
      <c r="L15" s="20"/>
      <c r="M15" s="20">
        <f t="shared" si="0"/>
        <v>17028</v>
      </c>
      <c r="N15" s="24">
        <f t="shared" si="1"/>
        <v>17792</v>
      </c>
      <c r="O15" s="25">
        <f t="shared" si="2"/>
        <v>468.27</v>
      </c>
      <c r="P15" s="26"/>
      <c r="Q15" s="26">
        <v>124</v>
      </c>
      <c r="R15" s="24">
        <f t="shared" si="3"/>
        <v>17199.73</v>
      </c>
      <c r="S15" s="25">
        <f t="shared" si="4"/>
        <v>161.76599999999999</v>
      </c>
      <c r="T15" s="27">
        <f t="shared" si="5"/>
        <v>37.765999999999991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9694</v>
      </c>
      <c r="E16" s="30"/>
      <c r="F16" s="30">
        <v>10</v>
      </c>
      <c r="G16" s="30"/>
      <c r="H16" s="30">
        <v>60</v>
      </c>
      <c r="I16" s="20">
        <v>25</v>
      </c>
      <c r="J16" s="20"/>
      <c r="K16" s="20"/>
      <c r="L16" s="20"/>
      <c r="M16" s="20">
        <f t="shared" si="0"/>
        <v>10334</v>
      </c>
      <c r="N16" s="24">
        <f t="shared" si="1"/>
        <v>15109</v>
      </c>
      <c r="O16" s="25">
        <f t="shared" si="2"/>
        <v>284.185</v>
      </c>
      <c r="P16" s="26">
        <v>6000</v>
      </c>
      <c r="Q16" s="26">
        <v>99</v>
      </c>
      <c r="R16" s="24">
        <f t="shared" si="3"/>
        <v>14725.815000000001</v>
      </c>
      <c r="S16" s="25">
        <f t="shared" si="4"/>
        <v>98.173000000000002</v>
      </c>
      <c r="T16" s="27">
        <f t="shared" si="5"/>
        <v>-0.82699999999999818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4216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4216</v>
      </c>
      <c r="N17" s="24">
        <f t="shared" si="1"/>
        <v>4216</v>
      </c>
      <c r="O17" s="25">
        <f t="shared" si="2"/>
        <v>115.94</v>
      </c>
      <c r="P17" s="26"/>
      <c r="Q17" s="26"/>
      <c r="R17" s="24">
        <f t="shared" si="3"/>
        <v>4100.0600000000004</v>
      </c>
      <c r="S17" s="25">
        <f t="shared" si="4"/>
        <v>40.052</v>
      </c>
      <c r="T17" s="27">
        <f t="shared" si="5"/>
        <v>40.052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8544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8544</v>
      </c>
      <c r="N18" s="24">
        <f t="shared" si="1"/>
        <v>8544</v>
      </c>
      <c r="O18" s="25">
        <f t="shared" si="2"/>
        <v>234.96</v>
      </c>
      <c r="P18" s="26"/>
      <c r="Q18" s="26">
        <v>149</v>
      </c>
      <c r="R18" s="24">
        <f t="shared" si="3"/>
        <v>8160.0400000000009</v>
      </c>
      <c r="S18" s="25">
        <f t="shared" si="4"/>
        <v>81.167999999999992</v>
      </c>
      <c r="T18" s="27">
        <f t="shared" si="5"/>
        <v>-67.832000000000008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18918</v>
      </c>
      <c r="E19" s="30"/>
      <c r="F19" s="30"/>
      <c r="G19" s="30"/>
      <c r="H19" s="30"/>
      <c r="I19" s="20">
        <v>12</v>
      </c>
      <c r="J19" s="20"/>
      <c r="K19" s="20"/>
      <c r="L19" s="20"/>
      <c r="M19" s="20">
        <f t="shared" si="0"/>
        <v>18918</v>
      </c>
      <c r="N19" s="24">
        <f t="shared" si="1"/>
        <v>21210</v>
      </c>
      <c r="O19" s="25">
        <f t="shared" si="2"/>
        <v>520.245</v>
      </c>
      <c r="P19" s="26">
        <v>16600</v>
      </c>
      <c r="Q19" s="26">
        <v>110</v>
      </c>
      <c r="R19" s="24">
        <f t="shared" si="3"/>
        <v>20579.755000000001</v>
      </c>
      <c r="S19" s="25">
        <f t="shared" si="4"/>
        <v>179.721</v>
      </c>
      <c r="T19" s="27">
        <f t="shared" si="5"/>
        <v>69.721000000000004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5535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5535</v>
      </c>
      <c r="N20" s="24">
        <f t="shared" si="1"/>
        <v>5535</v>
      </c>
      <c r="O20" s="25">
        <f t="shared" si="2"/>
        <v>152.21250000000001</v>
      </c>
      <c r="P20" s="26"/>
      <c r="Q20" s="26">
        <v>120</v>
      </c>
      <c r="R20" s="24">
        <f t="shared" si="3"/>
        <v>5262.7875000000004</v>
      </c>
      <c r="S20" s="25">
        <f t="shared" si="4"/>
        <v>52.582499999999996</v>
      </c>
      <c r="T20" s="27">
        <f t="shared" si="5"/>
        <v>-67.417500000000004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9822</v>
      </c>
      <c r="E21" s="30"/>
      <c r="F21" s="30">
        <v>50</v>
      </c>
      <c r="G21" s="30"/>
      <c r="H21" s="30"/>
      <c r="I21" s="20">
        <v>5</v>
      </c>
      <c r="J21" s="20"/>
      <c r="K21" s="20"/>
      <c r="L21" s="20"/>
      <c r="M21" s="20">
        <f t="shared" si="0"/>
        <v>10322</v>
      </c>
      <c r="N21" s="24">
        <f t="shared" si="1"/>
        <v>11277</v>
      </c>
      <c r="O21" s="25">
        <f t="shared" si="2"/>
        <v>283.85500000000002</v>
      </c>
      <c r="P21" s="26"/>
      <c r="Q21" s="26">
        <v>20</v>
      </c>
      <c r="R21" s="24">
        <f t="shared" si="3"/>
        <v>10973.145</v>
      </c>
      <c r="S21" s="25">
        <f t="shared" si="4"/>
        <v>98.058999999999997</v>
      </c>
      <c r="T21" s="27">
        <f t="shared" si="5"/>
        <v>78.058999999999997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9276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9276</v>
      </c>
      <c r="N22" s="24">
        <f t="shared" si="1"/>
        <v>9276</v>
      </c>
      <c r="O22" s="25">
        <f t="shared" si="2"/>
        <v>255.09</v>
      </c>
      <c r="P22" s="26">
        <v>900</v>
      </c>
      <c r="Q22" s="26">
        <v>100</v>
      </c>
      <c r="R22" s="24">
        <f t="shared" si="3"/>
        <v>8920.91</v>
      </c>
      <c r="S22" s="25">
        <f t="shared" si="4"/>
        <v>88.122</v>
      </c>
      <c r="T22" s="27">
        <f t="shared" si="5"/>
        <v>-11.878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6220</v>
      </c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6220</v>
      </c>
      <c r="N23" s="24">
        <f t="shared" si="1"/>
        <v>8040</v>
      </c>
      <c r="O23" s="25">
        <f t="shared" si="2"/>
        <v>171.05</v>
      </c>
      <c r="P23" s="26"/>
      <c r="Q23" s="26">
        <v>60</v>
      </c>
      <c r="R23" s="24">
        <f t="shared" si="3"/>
        <v>7808.95</v>
      </c>
      <c r="S23" s="25">
        <f t="shared" si="4"/>
        <v>59.089999999999996</v>
      </c>
      <c r="T23" s="27">
        <f t="shared" si="5"/>
        <v>-0.91000000000000369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13206</v>
      </c>
      <c r="E24" s="30"/>
      <c r="F24" s="30"/>
      <c r="G24" s="30"/>
      <c r="H24" s="30">
        <v>60</v>
      </c>
      <c r="I24" s="20">
        <v>10</v>
      </c>
      <c r="J24" s="20"/>
      <c r="K24" s="20"/>
      <c r="L24" s="20"/>
      <c r="M24" s="20">
        <f t="shared" si="0"/>
        <v>13746</v>
      </c>
      <c r="N24" s="24">
        <f t="shared" si="1"/>
        <v>15656</v>
      </c>
      <c r="O24" s="25">
        <f t="shared" si="2"/>
        <v>378.01499999999999</v>
      </c>
      <c r="P24" s="26"/>
      <c r="Q24" s="26">
        <v>108</v>
      </c>
      <c r="R24" s="24">
        <f t="shared" si="3"/>
        <v>15169.985000000001</v>
      </c>
      <c r="S24" s="25">
        <f t="shared" si="4"/>
        <v>130.58699999999999</v>
      </c>
      <c r="T24" s="27">
        <f t="shared" si="5"/>
        <v>22.586999999999989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6528</v>
      </c>
      <c r="E25" s="30"/>
      <c r="F25" s="30"/>
      <c r="G25" s="30"/>
      <c r="H25" s="30">
        <v>160</v>
      </c>
      <c r="I25" s="20"/>
      <c r="J25" s="20"/>
      <c r="K25" s="20"/>
      <c r="L25" s="20"/>
      <c r="M25" s="20">
        <f t="shared" si="0"/>
        <v>7968</v>
      </c>
      <c r="N25" s="24">
        <f t="shared" si="1"/>
        <v>7968</v>
      </c>
      <c r="O25" s="25">
        <f t="shared" si="2"/>
        <v>219.12</v>
      </c>
      <c r="P25" s="26"/>
      <c r="Q25" s="26">
        <v>79</v>
      </c>
      <c r="R25" s="24">
        <f t="shared" si="3"/>
        <v>7669.88</v>
      </c>
      <c r="S25" s="25">
        <f t="shared" si="4"/>
        <v>75.695999999999998</v>
      </c>
      <c r="T25" s="27">
        <f t="shared" si="5"/>
        <v>-3.304000000000002</v>
      </c>
    </row>
    <row r="26" spans="1:20" ht="15.75" x14ac:dyDescent="0.25">
      <c r="A26" s="28">
        <v>70</v>
      </c>
      <c r="B26" s="20">
        <v>1908446153</v>
      </c>
      <c r="C26" s="36">
        <v>-556</v>
      </c>
      <c r="D26" s="29">
        <v>10000</v>
      </c>
      <c r="E26" s="29"/>
      <c r="F26" s="30"/>
      <c r="G26" s="30"/>
      <c r="H26" s="30"/>
      <c r="I26" s="20">
        <v>10</v>
      </c>
      <c r="J26" s="20"/>
      <c r="K26" s="20">
        <v>5</v>
      </c>
      <c r="L26" s="20"/>
      <c r="M26" s="20">
        <f t="shared" si="0"/>
        <v>10000</v>
      </c>
      <c r="N26" s="24">
        <f t="shared" si="1"/>
        <v>12820</v>
      </c>
      <c r="O26" s="25">
        <f t="shared" si="2"/>
        <v>275</v>
      </c>
      <c r="P26" s="26">
        <v>1700</v>
      </c>
      <c r="Q26" s="26">
        <v>120</v>
      </c>
      <c r="R26" s="24">
        <f t="shared" si="3"/>
        <v>12425</v>
      </c>
      <c r="S26" s="25">
        <f t="shared" si="4"/>
        <v>95</v>
      </c>
      <c r="T26" s="27">
        <f t="shared" si="5"/>
        <v>-25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3292</v>
      </c>
      <c r="E27" s="38"/>
      <c r="F27" s="39"/>
      <c r="G27" s="39"/>
      <c r="H27" s="39"/>
      <c r="I27" s="31">
        <v>5</v>
      </c>
      <c r="J27" s="31"/>
      <c r="K27" s="31">
        <v>10</v>
      </c>
      <c r="L27" s="31"/>
      <c r="M27" s="31">
        <f t="shared" si="0"/>
        <v>3292</v>
      </c>
      <c r="N27" s="40">
        <f t="shared" si="1"/>
        <v>6067</v>
      </c>
      <c r="O27" s="25">
        <f t="shared" si="2"/>
        <v>90.53</v>
      </c>
      <c r="P27" s="41"/>
      <c r="Q27" s="41">
        <v>100</v>
      </c>
      <c r="R27" s="24">
        <f t="shared" si="3"/>
        <v>5876.4699999999993</v>
      </c>
      <c r="S27" s="42">
        <f t="shared" si="4"/>
        <v>31.274000000000001</v>
      </c>
      <c r="T27" s="43">
        <f t="shared" si="5"/>
        <v>-68.725999999999999</v>
      </c>
    </row>
    <row r="28" spans="1:20" ht="16.5" thickBot="1" x14ac:dyDescent="0.3">
      <c r="A28" s="76" t="s">
        <v>38</v>
      </c>
      <c r="B28" s="77"/>
      <c r="C28" s="78"/>
      <c r="D28" s="44">
        <f>SUM(D7:D27)</f>
        <v>197228</v>
      </c>
      <c r="E28" s="45">
        <f>SUM(E7:E27)</f>
        <v>80</v>
      </c>
      <c r="F28" s="45">
        <f t="shared" ref="F28:T28" si="6">SUM(F7:F27)</f>
        <v>220</v>
      </c>
      <c r="G28" s="45">
        <f t="shared" si="6"/>
        <v>0</v>
      </c>
      <c r="H28" s="45">
        <f t="shared" si="6"/>
        <v>770</v>
      </c>
      <c r="I28" s="45">
        <f t="shared" si="6"/>
        <v>115</v>
      </c>
      <c r="J28" s="45">
        <f t="shared" si="6"/>
        <v>1</v>
      </c>
      <c r="K28" s="45">
        <f t="shared" si="6"/>
        <v>42</v>
      </c>
      <c r="L28" s="45">
        <f t="shared" si="6"/>
        <v>0</v>
      </c>
      <c r="M28" s="45">
        <f t="shared" si="6"/>
        <v>207958</v>
      </c>
      <c r="N28" s="45">
        <f t="shared" si="6"/>
        <v>237758</v>
      </c>
      <c r="O28" s="46">
        <f t="shared" si="6"/>
        <v>5718.8450000000003</v>
      </c>
      <c r="P28" s="45">
        <f t="shared" si="6"/>
        <v>40500</v>
      </c>
      <c r="Q28" s="45">
        <f t="shared" si="6"/>
        <v>1682</v>
      </c>
      <c r="R28" s="45">
        <f t="shared" si="6"/>
        <v>230357.155</v>
      </c>
      <c r="S28" s="45">
        <f t="shared" si="6"/>
        <v>1975.6009999999997</v>
      </c>
      <c r="T28" s="47">
        <f t="shared" si="6"/>
        <v>293.60099999999989</v>
      </c>
    </row>
    <row r="29" spans="1:20" ht="15.75" thickBot="1" x14ac:dyDescent="0.3">
      <c r="A29" s="79" t="s">
        <v>39</v>
      </c>
      <c r="B29" s="80"/>
      <c r="C29" s="81"/>
      <c r="D29" s="48">
        <f>D4+D5-D28</f>
        <v>256330</v>
      </c>
      <c r="E29" s="48">
        <f t="shared" ref="E29:L29" si="7">E4+E5-E28</f>
        <v>4110</v>
      </c>
      <c r="F29" s="48">
        <f t="shared" si="7"/>
        <v>9820</v>
      </c>
      <c r="G29" s="48">
        <f t="shared" si="7"/>
        <v>70</v>
      </c>
      <c r="H29" s="48">
        <f t="shared" si="7"/>
        <v>12725</v>
      </c>
      <c r="I29" s="48">
        <f t="shared" si="7"/>
        <v>1425</v>
      </c>
      <c r="J29" s="48">
        <f t="shared" si="7"/>
        <v>387</v>
      </c>
      <c r="K29" s="48">
        <f t="shared" si="7"/>
        <v>600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x14ac:dyDescent="0.25">
      <c r="E31">
        <v>-305</v>
      </c>
      <c r="F31">
        <v>-280</v>
      </c>
      <c r="G31">
        <v>-40</v>
      </c>
      <c r="H31">
        <v>-140</v>
      </c>
      <c r="I31">
        <v>-189</v>
      </c>
      <c r="J31">
        <v>-107</v>
      </c>
      <c r="K31">
        <v>-40</v>
      </c>
    </row>
    <row r="33" spans="8:8" x14ac:dyDescent="0.25">
      <c r="H33" t="s">
        <v>50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57" priority="43" operator="equal">
      <formula>212030016606640</formula>
    </cfRule>
  </conditionalFormatting>
  <conditionalFormatting sqref="D29 E4:E6 E28:K29">
    <cfRule type="cellIs" dxfId="1256" priority="41" operator="equal">
      <formula>$E$4</formula>
    </cfRule>
    <cfRule type="cellIs" dxfId="1255" priority="42" operator="equal">
      <formula>2120</formula>
    </cfRule>
  </conditionalFormatting>
  <conditionalFormatting sqref="D29:E29 F4:F6 F28:F29">
    <cfRule type="cellIs" dxfId="1254" priority="39" operator="equal">
      <formula>$F$4</formula>
    </cfRule>
    <cfRule type="cellIs" dxfId="1253" priority="40" operator="equal">
      <formula>300</formula>
    </cfRule>
  </conditionalFormatting>
  <conditionalFormatting sqref="G4:G6 G28:G29">
    <cfRule type="cellIs" dxfId="1252" priority="37" operator="equal">
      <formula>$G$4</formula>
    </cfRule>
    <cfRule type="cellIs" dxfId="1251" priority="38" operator="equal">
      <formula>1660</formula>
    </cfRule>
  </conditionalFormatting>
  <conditionalFormatting sqref="H4:H6 H28:H29">
    <cfRule type="cellIs" dxfId="1250" priority="35" operator="equal">
      <formula>$H$4</formula>
    </cfRule>
    <cfRule type="cellIs" dxfId="1249" priority="36" operator="equal">
      <formula>6640</formula>
    </cfRule>
  </conditionalFormatting>
  <conditionalFormatting sqref="T6:T28">
    <cfRule type="cellIs" dxfId="1248" priority="34" operator="lessThan">
      <formula>0</formula>
    </cfRule>
  </conditionalFormatting>
  <conditionalFormatting sqref="T7:T27">
    <cfRule type="cellIs" dxfId="1247" priority="31" operator="lessThan">
      <formula>0</formula>
    </cfRule>
    <cfRule type="cellIs" dxfId="1246" priority="32" operator="lessThan">
      <formula>0</formula>
    </cfRule>
    <cfRule type="cellIs" dxfId="1245" priority="33" operator="lessThan">
      <formula>0</formula>
    </cfRule>
  </conditionalFormatting>
  <conditionalFormatting sqref="E4:E6 E28:K28">
    <cfRule type="cellIs" dxfId="1244" priority="30" operator="equal">
      <formula>$E$4</formula>
    </cfRule>
  </conditionalFormatting>
  <conditionalFormatting sqref="D28:D29 D6 D4:M4">
    <cfRule type="cellIs" dxfId="1243" priority="29" operator="equal">
      <formula>$D$4</formula>
    </cfRule>
  </conditionalFormatting>
  <conditionalFormatting sqref="I4:I6 I28:I29">
    <cfRule type="cellIs" dxfId="1242" priority="28" operator="equal">
      <formula>$I$4</formula>
    </cfRule>
  </conditionalFormatting>
  <conditionalFormatting sqref="J4:J6 J28:J29">
    <cfRule type="cellIs" dxfId="1241" priority="27" operator="equal">
      <formula>$J$4</formula>
    </cfRule>
  </conditionalFormatting>
  <conditionalFormatting sqref="K4:K6 K28:K29">
    <cfRule type="cellIs" dxfId="1240" priority="26" operator="equal">
      <formula>$K$4</formula>
    </cfRule>
  </conditionalFormatting>
  <conditionalFormatting sqref="M4:M6">
    <cfRule type="cellIs" dxfId="1239" priority="25" operator="equal">
      <formula>$L$4</formula>
    </cfRule>
  </conditionalFormatting>
  <conditionalFormatting sqref="T7:T28">
    <cfRule type="cellIs" dxfId="1238" priority="22" operator="lessThan">
      <formula>0</formula>
    </cfRule>
    <cfRule type="cellIs" dxfId="1237" priority="23" operator="lessThan">
      <formula>0</formula>
    </cfRule>
    <cfRule type="cellIs" dxfId="1236" priority="24" operator="lessThan">
      <formula>0</formula>
    </cfRule>
  </conditionalFormatting>
  <conditionalFormatting sqref="D5:K5">
    <cfRule type="cellIs" dxfId="1235" priority="21" operator="greaterThan">
      <formula>0</formula>
    </cfRule>
  </conditionalFormatting>
  <conditionalFormatting sqref="T6:T28">
    <cfRule type="cellIs" dxfId="1234" priority="20" operator="lessThan">
      <formula>0</formula>
    </cfRule>
  </conditionalFormatting>
  <conditionalFormatting sqref="T7:T27">
    <cfRule type="cellIs" dxfId="1233" priority="17" operator="lessThan">
      <formula>0</formula>
    </cfRule>
    <cfRule type="cellIs" dxfId="1232" priority="18" operator="lessThan">
      <formula>0</formula>
    </cfRule>
    <cfRule type="cellIs" dxfId="1231" priority="19" operator="lessThan">
      <formula>0</formula>
    </cfRule>
  </conditionalFormatting>
  <conditionalFormatting sqref="T7:T28">
    <cfRule type="cellIs" dxfId="1230" priority="14" operator="lessThan">
      <formula>0</formula>
    </cfRule>
    <cfRule type="cellIs" dxfId="1229" priority="15" operator="lessThan">
      <formula>0</formula>
    </cfRule>
    <cfRule type="cellIs" dxfId="1228" priority="16" operator="lessThan">
      <formula>0</formula>
    </cfRule>
  </conditionalFormatting>
  <conditionalFormatting sqref="D5:K5">
    <cfRule type="cellIs" dxfId="1227" priority="13" operator="greaterThan">
      <formula>0</formula>
    </cfRule>
  </conditionalFormatting>
  <conditionalFormatting sqref="L4 L6 L28:L29">
    <cfRule type="cellIs" dxfId="1226" priority="12" operator="equal">
      <formula>$L$4</formula>
    </cfRule>
  </conditionalFormatting>
  <conditionalFormatting sqref="D7:S7">
    <cfRule type="cellIs" dxfId="1225" priority="11" operator="greaterThan">
      <formula>0</formula>
    </cfRule>
  </conditionalFormatting>
  <conditionalFormatting sqref="D9:S9">
    <cfRule type="cellIs" dxfId="1224" priority="10" operator="greaterThan">
      <formula>0</formula>
    </cfRule>
  </conditionalFormatting>
  <conditionalFormatting sqref="D11:S11">
    <cfRule type="cellIs" dxfId="1223" priority="9" operator="greaterThan">
      <formula>0</formula>
    </cfRule>
  </conditionalFormatting>
  <conditionalFormatting sqref="D13:S13">
    <cfRule type="cellIs" dxfId="1222" priority="8" operator="greaterThan">
      <formula>0</formula>
    </cfRule>
  </conditionalFormatting>
  <conditionalFormatting sqref="D15:S15">
    <cfRule type="cellIs" dxfId="1221" priority="7" operator="greaterThan">
      <formula>0</formula>
    </cfRule>
  </conditionalFormatting>
  <conditionalFormatting sqref="D17:S17">
    <cfRule type="cellIs" dxfId="1220" priority="6" operator="greaterThan">
      <formula>0</formula>
    </cfRule>
  </conditionalFormatting>
  <conditionalFormatting sqref="D19:S19">
    <cfRule type="cellIs" dxfId="1219" priority="5" operator="greaterThan">
      <formula>0</formula>
    </cfRule>
  </conditionalFormatting>
  <conditionalFormatting sqref="D21:S21">
    <cfRule type="cellIs" dxfId="1218" priority="4" operator="greaterThan">
      <formula>0</formula>
    </cfRule>
  </conditionalFormatting>
  <conditionalFormatting sqref="D23:S23">
    <cfRule type="cellIs" dxfId="1217" priority="3" operator="greaterThan">
      <formula>0</formula>
    </cfRule>
  </conditionalFormatting>
  <conditionalFormatting sqref="D25:S25">
    <cfRule type="cellIs" dxfId="1216" priority="2" operator="greaterThan">
      <formula>0</formula>
    </cfRule>
  </conditionalFormatting>
  <conditionalFormatting sqref="D27:S27">
    <cfRule type="cellIs" dxfId="1215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L24" sqref="L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52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'4'!D29</f>
        <v>256330</v>
      </c>
      <c r="E4" s="2">
        <f>'4'!E29</f>
        <v>4110</v>
      </c>
      <c r="F4" s="2">
        <f>'4'!F29</f>
        <v>9820</v>
      </c>
      <c r="G4" s="2">
        <f>'4'!G29</f>
        <v>70</v>
      </c>
      <c r="H4" s="2">
        <f>'4'!H29</f>
        <v>12725</v>
      </c>
      <c r="I4" s="2">
        <f>'4'!I29</f>
        <v>1425</v>
      </c>
      <c r="J4" s="2">
        <f>'4'!J29</f>
        <v>387</v>
      </c>
      <c r="K4" s="2">
        <f>'4'!K29</f>
        <v>600</v>
      </c>
      <c r="L4" s="2">
        <f>'4'!L29</f>
        <v>50</v>
      </c>
      <c r="M4" s="2">
        <f>'4'!M29</f>
        <v>0</v>
      </c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10775</v>
      </c>
      <c r="E7" s="22"/>
      <c r="F7" s="22"/>
      <c r="G7" s="22"/>
      <c r="H7" s="22"/>
      <c r="I7" s="23"/>
      <c r="J7" s="23"/>
      <c r="K7" s="23">
        <v>1</v>
      </c>
      <c r="L7" s="23"/>
      <c r="M7" s="20">
        <f>D7+E7*20+F7*10+G7*9+H7*9</f>
        <v>10775</v>
      </c>
      <c r="N7" s="24">
        <f>D7+E7*20+F7*10+G7*9+H7*9+I7*191+J7*191+K7*182+L7*100</f>
        <v>10957</v>
      </c>
      <c r="O7" s="25">
        <f>M7*2.75%</f>
        <v>296.3125</v>
      </c>
      <c r="P7" s="26"/>
      <c r="Q7" s="26">
        <v>100</v>
      </c>
      <c r="R7" s="24">
        <f>M7-(M7*2.75%)+I7*191+J7*191+K7*182+L7*100-Q7</f>
        <v>10560.6875</v>
      </c>
      <c r="S7" s="25">
        <f>M7*0.95%</f>
        <v>102.3625</v>
      </c>
      <c r="T7" s="27">
        <f>S7-Q7</f>
        <v>2.3624999999999972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3767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3767</v>
      </c>
      <c r="N8" s="24">
        <f t="shared" ref="N8:N27" si="1">D8+E8*20+F8*10+G8*9+H8*9+I8*191+J8*191+K8*182+L8*100</f>
        <v>3767</v>
      </c>
      <c r="O8" s="25">
        <f t="shared" ref="O8:O27" si="2">M8*2.75%</f>
        <v>103.5925</v>
      </c>
      <c r="P8" s="26"/>
      <c r="Q8" s="26">
        <v>53</v>
      </c>
      <c r="R8" s="24">
        <f t="shared" ref="R8:R27" si="3">M8-(M8*2.75%)+I8*191+J8*191+K8*182+L8*100-Q8</f>
        <v>3610.4074999999998</v>
      </c>
      <c r="S8" s="25">
        <f t="shared" ref="S8:S27" si="4">M8*0.95%</f>
        <v>35.786499999999997</v>
      </c>
      <c r="T8" s="27">
        <f t="shared" ref="T8:T27" si="5">S8-Q8</f>
        <v>-17.213500000000003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13258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13258</v>
      </c>
      <c r="N9" s="24">
        <f t="shared" si="1"/>
        <v>13258</v>
      </c>
      <c r="O9" s="25">
        <f t="shared" si="2"/>
        <v>364.59500000000003</v>
      </c>
      <c r="P9" s="26">
        <v>100</v>
      </c>
      <c r="Q9" s="26">
        <v>113</v>
      </c>
      <c r="R9" s="24">
        <f t="shared" si="3"/>
        <v>12780.405000000001</v>
      </c>
      <c r="S9" s="25">
        <f t="shared" si="4"/>
        <v>125.95099999999999</v>
      </c>
      <c r="T9" s="27">
        <f t="shared" si="5"/>
        <v>12.950999999999993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3860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3860</v>
      </c>
      <c r="N10" s="24">
        <f t="shared" si="1"/>
        <v>4815</v>
      </c>
      <c r="O10" s="25">
        <f t="shared" si="2"/>
        <v>106.15</v>
      </c>
      <c r="P10" s="26"/>
      <c r="Q10" s="26"/>
      <c r="R10" s="24">
        <f t="shared" si="3"/>
        <v>4708.8500000000004</v>
      </c>
      <c r="S10" s="25">
        <f t="shared" si="4"/>
        <v>36.67</v>
      </c>
      <c r="T10" s="27">
        <f t="shared" si="5"/>
        <v>36.67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3602</v>
      </c>
      <c r="E11" s="30">
        <v>10</v>
      </c>
      <c r="F11" s="30">
        <v>10</v>
      </c>
      <c r="G11" s="32"/>
      <c r="H11" s="30">
        <v>50</v>
      </c>
      <c r="I11" s="20">
        <v>23</v>
      </c>
      <c r="J11" s="20">
        <v>3</v>
      </c>
      <c r="K11" s="20"/>
      <c r="L11" s="20"/>
      <c r="M11" s="20">
        <f t="shared" si="0"/>
        <v>4352</v>
      </c>
      <c r="N11" s="24">
        <f t="shared" si="1"/>
        <v>9318</v>
      </c>
      <c r="O11" s="25">
        <f t="shared" si="2"/>
        <v>119.68</v>
      </c>
      <c r="P11" s="26"/>
      <c r="Q11" s="26">
        <v>36</v>
      </c>
      <c r="R11" s="24">
        <f t="shared" si="3"/>
        <v>9162.32</v>
      </c>
      <c r="S11" s="25">
        <f t="shared" si="4"/>
        <v>41.344000000000001</v>
      </c>
      <c r="T11" s="27">
        <f t="shared" si="5"/>
        <v>5.3440000000000012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5632</v>
      </c>
      <c r="E12" s="30"/>
      <c r="F12" s="30"/>
      <c r="G12" s="30"/>
      <c r="H12" s="30"/>
      <c r="I12" s="20">
        <v>10</v>
      </c>
      <c r="J12" s="20"/>
      <c r="K12" s="20">
        <v>15</v>
      </c>
      <c r="L12" s="20"/>
      <c r="M12" s="20">
        <f t="shared" si="0"/>
        <v>5632</v>
      </c>
      <c r="N12" s="24">
        <f t="shared" si="1"/>
        <v>10272</v>
      </c>
      <c r="O12" s="25">
        <f t="shared" si="2"/>
        <v>154.88</v>
      </c>
      <c r="P12" s="26"/>
      <c r="Q12" s="26">
        <v>37</v>
      </c>
      <c r="R12" s="24">
        <f t="shared" si="3"/>
        <v>10080.119999999999</v>
      </c>
      <c r="S12" s="25">
        <f t="shared" si="4"/>
        <v>53.503999999999998</v>
      </c>
      <c r="T12" s="27">
        <f t="shared" si="5"/>
        <v>16.503999999999998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5574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5574</v>
      </c>
      <c r="N13" s="24">
        <f t="shared" si="1"/>
        <v>5574</v>
      </c>
      <c r="O13" s="25">
        <f t="shared" si="2"/>
        <v>153.285</v>
      </c>
      <c r="P13" s="26"/>
      <c r="Q13" s="26"/>
      <c r="R13" s="24">
        <f t="shared" si="3"/>
        <v>5420.7150000000001</v>
      </c>
      <c r="S13" s="25">
        <f t="shared" si="4"/>
        <v>52.952999999999996</v>
      </c>
      <c r="T13" s="27">
        <f t="shared" si="5"/>
        <v>52.952999999999996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9111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9111</v>
      </c>
      <c r="N14" s="24">
        <f t="shared" si="1"/>
        <v>9111</v>
      </c>
      <c r="O14" s="25">
        <f t="shared" si="2"/>
        <v>250.55250000000001</v>
      </c>
      <c r="P14" s="26">
        <v>2900</v>
      </c>
      <c r="Q14" s="26">
        <v>161</v>
      </c>
      <c r="R14" s="24">
        <f t="shared" si="3"/>
        <v>8699.4475000000002</v>
      </c>
      <c r="S14" s="25">
        <f t="shared" si="4"/>
        <v>86.554500000000004</v>
      </c>
      <c r="T14" s="27">
        <f t="shared" si="5"/>
        <v>-74.445499999999996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14942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14942</v>
      </c>
      <c r="N15" s="24">
        <f t="shared" si="1"/>
        <v>14942</v>
      </c>
      <c r="O15" s="25">
        <f t="shared" si="2"/>
        <v>410.90500000000003</v>
      </c>
      <c r="P15" s="26">
        <v>31540</v>
      </c>
      <c r="Q15" s="26">
        <v>131</v>
      </c>
      <c r="R15" s="24">
        <f t="shared" si="3"/>
        <v>14400.094999999999</v>
      </c>
      <c r="S15" s="25">
        <f t="shared" si="4"/>
        <v>141.94899999999998</v>
      </c>
      <c r="T15" s="27">
        <f t="shared" si="5"/>
        <v>10.948999999999984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10540</v>
      </c>
      <c r="E16" s="30"/>
      <c r="F16" s="30"/>
      <c r="G16" s="30"/>
      <c r="H16" s="30">
        <v>170</v>
      </c>
      <c r="I16" s="20">
        <v>5</v>
      </c>
      <c r="J16" s="20"/>
      <c r="K16" s="20"/>
      <c r="L16" s="20"/>
      <c r="M16" s="20">
        <f t="shared" si="0"/>
        <v>12070</v>
      </c>
      <c r="N16" s="24">
        <f t="shared" si="1"/>
        <v>13025</v>
      </c>
      <c r="O16" s="25">
        <f t="shared" si="2"/>
        <v>331.92500000000001</v>
      </c>
      <c r="P16" s="26">
        <v>3000</v>
      </c>
      <c r="Q16" s="26">
        <v>118</v>
      </c>
      <c r="R16" s="24">
        <f t="shared" si="3"/>
        <v>12575.075000000001</v>
      </c>
      <c r="S16" s="25">
        <f t="shared" si="4"/>
        <v>114.66499999999999</v>
      </c>
      <c r="T16" s="27">
        <f t="shared" si="5"/>
        <v>-3.335000000000008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5646</v>
      </c>
      <c r="E17" s="30"/>
      <c r="F17" s="30">
        <v>150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8046</v>
      </c>
      <c r="N17" s="24">
        <f t="shared" si="1"/>
        <v>9001</v>
      </c>
      <c r="O17" s="25">
        <f t="shared" si="2"/>
        <v>221.26500000000001</v>
      </c>
      <c r="P17" s="26">
        <v>800</v>
      </c>
      <c r="Q17" s="26">
        <v>49</v>
      </c>
      <c r="R17" s="24">
        <f t="shared" si="3"/>
        <v>8730.7350000000006</v>
      </c>
      <c r="S17" s="25">
        <f t="shared" si="4"/>
        <v>76.436999999999998</v>
      </c>
      <c r="T17" s="27">
        <f t="shared" si="5"/>
        <v>27.436999999999998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8127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8127</v>
      </c>
      <c r="N18" s="24">
        <f t="shared" si="1"/>
        <v>8127</v>
      </c>
      <c r="O18" s="25">
        <f t="shared" si="2"/>
        <v>223.49250000000001</v>
      </c>
      <c r="P18" s="26"/>
      <c r="Q18" s="26">
        <v>103</v>
      </c>
      <c r="R18" s="24">
        <f t="shared" si="3"/>
        <v>7800.5074999999997</v>
      </c>
      <c r="S18" s="25">
        <f t="shared" si="4"/>
        <v>77.206499999999991</v>
      </c>
      <c r="T18" s="27">
        <f t="shared" si="5"/>
        <v>-25.793500000000009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11251</v>
      </c>
      <c r="E19" s="30">
        <v>20</v>
      </c>
      <c r="F19" s="30">
        <v>20</v>
      </c>
      <c r="G19" s="30">
        <v>10</v>
      </c>
      <c r="H19" s="30">
        <v>30</v>
      </c>
      <c r="I19" s="20"/>
      <c r="J19" s="20"/>
      <c r="K19" s="20"/>
      <c r="L19" s="20"/>
      <c r="M19" s="20">
        <f t="shared" si="0"/>
        <v>12211</v>
      </c>
      <c r="N19" s="24">
        <f t="shared" si="1"/>
        <v>12211</v>
      </c>
      <c r="O19" s="25">
        <f t="shared" si="2"/>
        <v>335.80250000000001</v>
      </c>
      <c r="P19" s="26"/>
      <c r="Q19" s="26">
        <v>100</v>
      </c>
      <c r="R19" s="24">
        <f>M19-(M19*2.75%)+I19*191+J19*191+K19*182+L19*100-Q19</f>
        <v>11775.1975</v>
      </c>
      <c r="S19" s="25">
        <f t="shared" si="4"/>
        <v>116.00449999999999</v>
      </c>
      <c r="T19" s="27">
        <f t="shared" si="5"/>
        <v>16.004499999999993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6860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6860</v>
      </c>
      <c r="N20" s="24">
        <f t="shared" si="1"/>
        <v>6860</v>
      </c>
      <c r="O20" s="25">
        <f t="shared" si="2"/>
        <v>188.65</v>
      </c>
      <c r="P20" s="26"/>
      <c r="Q20" s="26">
        <v>121</v>
      </c>
      <c r="R20" s="24">
        <f t="shared" si="3"/>
        <v>6550.35</v>
      </c>
      <c r="S20" s="25">
        <f t="shared" si="4"/>
        <v>65.17</v>
      </c>
      <c r="T20" s="27">
        <f t="shared" si="5"/>
        <v>-55.83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4732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4732</v>
      </c>
      <c r="N21" s="24">
        <f t="shared" si="1"/>
        <v>6260</v>
      </c>
      <c r="O21" s="25">
        <f t="shared" si="2"/>
        <v>130.13</v>
      </c>
      <c r="P21" s="26"/>
      <c r="Q21" s="26">
        <v>20</v>
      </c>
      <c r="R21" s="24">
        <f t="shared" si="3"/>
        <v>6109.87</v>
      </c>
      <c r="S21" s="25">
        <f t="shared" si="4"/>
        <v>44.954000000000001</v>
      </c>
      <c r="T21" s="27">
        <f t="shared" si="5"/>
        <v>24.954000000000001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15475</v>
      </c>
      <c r="E22" s="30"/>
      <c r="F22" s="30"/>
      <c r="G22" s="20"/>
      <c r="H22" s="30"/>
      <c r="I22" s="20">
        <v>53</v>
      </c>
      <c r="J22" s="20"/>
      <c r="K22" s="20">
        <v>20</v>
      </c>
      <c r="L22" s="20"/>
      <c r="M22" s="20">
        <f t="shared" si="0"/>
        <v>15475</v>
      </c>
      <c r="N22" s="24">
        <f t="shared" si="1"/>
        <v>29238</v>
      </c>
      <c r="O22" s="25">
        <f t="shared" si="2"/>
        <v>425.5625</v>
      </c>
      <c r="P22" s="26"/>
      <c r="Q22" s="26">
        <v>150</v>
      </c>
      <c r="R22" s="24">
        <f t="shared" si="3"/>
        <v>28662.4375</v>
      </c>
      <c r="S22" s="25">
        <f t="shared" si="4"/>
        <v>147.01249999999999</v>
      </c>
      <c r="T22" s="27">
        <f t="shared" si="5"/>
        <v>-2.9875000000000114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6116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6116</v>
      </c>
      <c r="N23" s="24">
        <f t="shared" si="1"/>
        <v>6116</v>
      </c>
      <c r="O23" s="25">
        <f t="shared" si="2"/>
        <v>168.19</v>
      </c>
      <c r="P23" s="26"/>
      <c r="Q23" s="26">
        <v>60</v>
      </c>
      <c r="R23" s="24">
        <f t="shared" si="3"/>
        <v>5887.81</v>
      </c>
      <c r="S23" s="25">
        <f t="shared" si="4"/>
        <v>58.101999999999997</v>
      </c>
      <c r="T23" s="27">
        <f t="shared" si="5"/>
        <v>-1.8980000000000032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24649</v>
      </c>
      <c r="E24" s="30">
        <v>50</v>
      </c>
      <c r="F24" s="30"/>
      <c r="G24" s="30"/>
      <c r="H24" s="30">
        <v>200</v>
      </c>
      <c r="I24" s="20">
        <v>7</v>
      </c>
      <c r="J24" s="20"/>
      <c r="K24" s="20">
        <v>2</v>
      </c>
      <c r="L24" s="20"/>
      <c r="M24" s="20">
        <f t="shared" si="0"/>
        <v>27449</v>
      </c>
      <c r="N24" s="24">
        <f t="shared" si="1"/>
        <v>29150</v>
      </c>
      <c r="O24" s="25">
        <f t="shared" si="2"/>
        <v>754.84749999999997</v>
      </c>
      <c r="P24" s="26"/>
      <c r="Q24" s="26">
        <v>125</v>
      </c>
      <c r="R24" s="24">
        <f t="shared" si="3"/>
        <v>28270.1525</v>
      </c>
      <c r="S24" s="25">
        <f t="shared" si="4"/>
        <v>260.76549999999997</v>
      </c>
      <c r="T24" s="27">
        <f t="shared" si="5"/>
        <v>135.76549999999997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5657</v>
      </c>
      <c r="E25" s="30"/>
      <c r="F25" s="30"/>
      <c r="G25" s="30"/>
      <c r="H25" s="30"/>
      <c r="I25" s="20">
        <v>10</v>
      </c>
      <c r="J25" s="20"/>
      <c r="K25" s="20">
        <v>7</v>
      </c>
      <c r="L25" s="20"/>
      <c r="M25" s="20">
        <f t="shared" si="0"/>
        <v>5657</v>
      </c>
      <c r="N25" s="24">
        <f t="shared" si="1"/>
        <v>8841</v>
      </c>
      <c r="O25" s="25">
        <f t="shared" si="2"/>
        <v>155.5675</v>
      </c>
      <c r="P25" s="26"/>
      <c r="Q25" s="26">
        <v>75</v>
      </c>
      <c r="R25" s="24">
        <f t="shared" si="3"/>
        <v>8610.432499999999</v>
      </c>
      <c r="S25" s="25">
        <f t="shared" si="4"/>
        <v>53.741500000000002</v>
      </c>
      <c r="T25" s="27">
        <f t="shared" si="5"/>
        <v>-21.258499999999998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10643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10643</v>
      </c>
      <c r="N26" s="24">
        <f t="shared" si="1"/>
        <v>10643</v>
      </c>
      <c r="O26" s="25">
        <f t="shared" si="2"/>
        <v>292.6825</v>
      </c>
      <c r="P26" s="26">
        <v>1700</v>
      </c>
      <c r="Q26" s="26">
        <v>80</v>
      </c>
      <c r="R26" s="24">
        <f t="shared" si="3"/>
        <v>10270.317499999999</v>
      </c>
      <c r="S26" s="25">
        <f t="shared" si="4"/>
        <v>101.10849999999999</v>
      </c>
      <c r="T26" s="27">
        <f t="shared" si="5"/>
        <v>21.108499999999992</v>
      </c>
    </row>
    <row r="27" spans="1:20" ht="15.75" customHeight="1" thickBot="1" x14ac:dyDescent="0.35">
      <c r="A27" s="28">
        <v>21</v>
      </c>
      <c r="B27" s="20">
        <v>1908446154</v>
      </c>
      <c r="C27" s="20" t="s">
        <v>37</v>
      </c>
      <c r="D27" s="37">
        <v>2000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2000</v>
      </c>
      <c r="N27" s="40">
        <f t="shared" si="1"/>
        <v>2955</v>
      </c>
      <c r="O27" s="25">
        <f t="shared" si="2"/>
        <v>55</v>
      </c>
      <c r="P27" s="41"/>
      <c r="Q27" s="41"/>
      <c r="R27" s="24">
        <f t="shared" si="3"/>
        <v>2900</v>
      </c>
      <c r="S27" s="42">
        <f t="shared" si="4"/>
        <v>19</v>
      </c>
      <c r="T27" s="43">
        <f t="shared" si="5"/>
        <v>19</v>
      </c>
    </row>
    <row r="28" spans="1:20" ht="16.5" thickBot="1" x14ac:dyDescent="0.3">
      <c r="A28" s="76" t="s">
        <v>38</v>
      </c>
      <c r="B28" s="77"/>
      <c r="C28" s="78"/>
      <c r="D28" s="44">
        <f>SUM(D7:D27)</f>
        <v>182217</v>
      </c>
      <c r="E28" s="45">
        <f>SUM(E7:E27)</f>
        <v>80</v>
      </c>
      <c r="F28" s="45">
        <f t="shared" ref="F28:T28" si="6">SUM(F7:F27)</f>
        <v>180</v>
      </c>
      <c r="G28" s="45">
        <f t="shared" si="6"/>
        <v>10</v>
      </c>
      <c r="H28" s="45">
        <f t="shared" si="6"/>
        <v>550</v>
      </c>
      <c r="I28" s="45">
        <f t="shared" si="6"/>
        <v>131</v>
      </c>
      <c r="J28" s="45">
        <f t="shared" si="6"/>
        <v>3</v>
      </c>
      <c r="K28" s="45">
        <f t="shared" si="6"/>
        <v>45</v>
      </c>
      <c r="L28" s="45">
        <f t="shared" si="6"/>
        <v>0</v>
      </c>
      <c r="M28" s="45">
        <f t="shared" si="6"/>
        <v>190657</v>
      </c>
      <c r="N28" s="45">
        <f t="shared" si="6"/>
        <v>224441</v>
      </c>
      <c r="O28" s="46">
        <f t="shared" si="6"/>
        <v>5243.0675000000001</v>
      </c>
      <c r="P28" s="45">
        <f t="shared" si="6"/>
        <v>40040</v>
      </c>
      <c r="Q28" s="45">
        <f t="shared" si="6"/>
        <v>1632</v>
      </c>
      <c r="R28" s="45">
        <f t="shared" si="6"/>
        <v>217565.9325</v>
      </c>
      <c r="S28" s="45">
        <f t="shared" si="6"/>
        <v>1811.2415000000001</v>
      </c>
      <c r="T28" s="47">
        <f t="shared" si="6"/>
        <v>179.24149999999989</v>
      </c>
    </row>
    <row r="29" spans="1:20" ht="15.75" thickBot="1" x14ac:dyDescent="0.3">
      <c r="A29" s="79" t="s">
        <v>39</v>
      </c>
      <c r="B29" s="80"/>
      <c r="C29" s="81"/>
      <c r="D29" s="48">
        <f>D4+D5-D28</f>
        <v>593593</v>
      </c>
      <c r="E29" s="48">
        <f t="shared" ref="E29:L29" si="7">E4+E5-E28</f>
        <v>4030</v>
      </c>
      <c r="F29" s="48">
        <f t="shared" si="7"/>
        <v>9640</v>
      </c>
      <c r="G29" s="48">
        <f t="shared" si="7"/>
        <v>60</v>
      </c>
      <c r="H29" s="48">
        <f t="shared" si="7"/>
        <v>12175</v>
      </c>
      <c r="I29" s="48">
        <f t="shared" si="7"/>
        <v>1294</v>
      </c>
      <c r="J29" s="48">
        <f t="shared" si="7"/>
        <v>384</v>
      </c>
      <c r="K29" s="48">
        <f t="shared" si="7"/>
        <v>555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>
        <v>-305</v>
      </c>
      <c r="F30" s="51">
        <v>-280</v>
      </c>
      <c r="G30" s="51">
        <v>-40</v>
      </c>
      <c r="H30" s="51">
        <v>120</v>
      </c>
      <c r="I30" s="50">
        <v>-166</v>
      </c>
      <c r="J30" s="50">
        <v>-107</v>
      </c>
      <c r="K30" s="50">
        <v>-40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14" priority="43" operator="equal">
      <formula>212030016606640</formula>
    </cfRule>
  </conditionalFormatting>
  <conditionalFormatting sqref="D29 E4:E6 E28:K29">
    <cfRule type="cellIs" dxfId="1213" priority="41" operator="equal">
      <formula>$E$4</formula>
    </cfRule>
    <cfRule type="cellIs" dxfId="1212" priority="42" operator="equal">
      <formula>2120</formula>
    </cfRule>
  </conditionalFormatting>
  <conditionalFormatting sqref="D29:E29 F4:F6 F28:F29">
    <cfRule type="cellIs" dxfId="1211" priority="39" operator="equal">
      <formula>$F$4</formula>
    </cfRule>
    <cfRule type="cellIs" dxfId="1210" priority="40" operator="equal">
      <formula>300</formula>
    </cfRule>
  </conditionalFormatting>
  <conditionalFormatting sqref="G4:G6 G28:G29">
    <cfRule type="cellIs" dxfId="1209" priority="37" operator="equal">
      <formula>$G$4</formula>
    </cfRule>
    <cfRule type="cellIs" dxfId="1208" priority="38" operator="equal">
      <formula>1660</formula>
    </cfRule>
  </conditionalFormatting>
  <conditionalFormatting sqref="H4:H6 H28:H29">
    <cfRule type="cellIs" dxfId="1207" priority="35" operator="equal">
      <formula>$H$4</formula>
    </cfRule>
    <cfRule type="cellIs" dxfId="1206" priority="36" operator="equal">
      <formula>6640</formula>
    </cfRule>
  </conditionalFormatting>
  <conditionalFormatting sqref="T6:T28">
    <cfRule type="cellIs" dxfId="1205" priority="34" operator="lessThan">
      <formula>0</formula>
    </cfRule>
  </conditionalFormatting>
  <conditionalFormatting sqref="T7:T27">
    <cfRule type="cellIs" dxfId="1204" priority="31" operator="lessThan">
      <formula>0</formula>
    </cfRule>
    <cfRule type="cellIs" dxfId="1203" priority="32" operator="lessThan">
      <formula>0</formula>
    </cfRule>
    <cfRule type="cellIs" dxfId="1202" priority="33" operator="lessThan">
      <formula>0</formula>
    </cfRule>
  </conditionalFormatting>
  <conditionalFormatting sqref="E4:E6 E28:K28">
    <cfRule type="cellIs" dxfId="1201" priority="30" operator="equal">
      <formula>$E$4</formula>
    </cfRule>
  </conditionalFormatting>
  <conditionalFormatting sqref="D28:D29 D6 D4:M4">
    <cfRule type="cellIs" dxfId="1200" priority="29" operator="equal">
      <formula>$D$4</formula>
    </cfRule>
  </conditionalFormatting>
  <conditionalFormatting sqref="I4:I6 I28:I29">
    <cfRule type="cellIs" dxfId="1199" priority="28" operator="equal">
      <formula>$I$4</formula>
    </cfRule>
  </conditionalFormatting>
  <conditionalFormatting sqref="J4:J6 J28:J29">
    <cfRule type="cellIs" dxfId="1198" priority="27" operator="equal">
      <formula>$J$4</formula>
    </cfRule>
  </conditionalFormatting>
  <conditionalFormatting sqref="K4:K6 K28:K29">
    <cfRule type="cellIs" dxfId="1197" priority="26" operator="equal">
      <formula>$K$4</formula>
    </cfRule>
  </conditionalFormatting>
  <conditionalFormatting sqref="M4:M6">
    <cfRule type="cellIs" dxfId="1196" priority="25" operator="equal">
      <formula>$L$4</formula>
    </cfRule>
  </conditionalFormatting>
  <conditionalFormatting sqref="T7:T28">
    <cfRule type="cellIs" dxfId="1195" priority="22" operator="lessThan">
      <formula>0</formula>
    </cfRule>
    <cfRule type="cellIs" dxfId="1194" priority="23" operator="lessThan">
      <formula>0</formula>
    </cfRule>
    <cfRule type="cellIs" dxfId="1193" priority="24" operator="lessThan">
      <formula>0</formula>
    </cfRule>
  </conditionalFormatting>
  <conditionalFormatting sqref="D5:K5">
    <cfRule type="cellIs" dxfId="1192" priority="21" operator="greaterThan">
      <formula>0</formula>
    </cfRule>
  </conditionalFormatting>
  <conditionalFormatting sqref="T6:T28">
    <cfRule type="cellIs" dxfId="1191" priority="20" operator="lessThan">
      <formula>0</formula>
    </cfRule>
  </conditionalFormatting>
  <conditionalFormatting sqref="T7:T27">
    <cfRule type="cellIs" dxfId="1190" priority="17" operator="lessThan">
      <formula>0</formula>
    </cfRule>
    <cfRule type="cellIs" dxfId="1189" priority="18" operator="lessThan">
      <formula>0</formula>
    </cfRule>
    <cfRule type="cellIs" dxfId="1188" priority="19" operator="lessThan">
      <formula>0</formula>
    </cfRule>
  </conditionalFormatting>
  <conditionalFormatting sqref="T7:T28">
    <cfRule type="cellIs" dxfId="1187" priority="14" operator="lessThan">
      <formula>0</formula>
    </cfRule>
    <cfRule type="cellIs" dxfId="1186" priority="15" operator="lessThan">
      <formula>0</formula>
    </cfRule>
    <cfRule type="cellIs" dxfId="1185" priority="16" operator="lessThan">
      <formula>0</formula>
    </cfRule>
  </conditionalFormatting>
  <conditionalFormatting sqref="D5:K5">
    <cfRule type="cellIs" dxfId="1184" priority="13" operator="greaterThan">
      <formula>0</formula>
    </cfRule>
  </conditionalFormatting>
  <conditionalFormatting sqref="L4 L6 L28:L29">
    <cfRule type="cellIs" dxfId="1183" priority="12" operator="equal">
      <formula>$L$4</formula>
    </cfRule>
  </conditionalFormatting>
  <conditionalFormatting sqref="D7:S7">
    <cfRule type="cellIs" dxfId="1182" priority="11" operator="greaterThan">
      <formula>0</formula>
    </cfRule>
  </conditionalFormatting>
  <conditionalFormatting sqref="D9:S9">
    <cfRule type="cellIs" dxfId="1181" priority="10" operator="greaterThan">
      <formula>0</formula>
    </cfRule>
  </conditionalFormatting>
  <conditionalFormatting sqref="D11:S11">
    <cfRule type="cellIs" dxfId="1180" priority="9" operator="greaterThan">
      <formula>0</formula>
    </cfRule>
  </conditionalFormatting>
  <conditionalFormatting sqref="D13:S13">
    <cfRule type="cellIs" dxfId="1179" priority="8" operator="greaterThan">
      <formula>0</formula>
    </cfRule>
  </conditionalFormatting>
  <conditionalFormatting sqref="D15:S15">
    <cfRule type="cellIs" dxfId="1178" priority="7" operator="greaterThan">
      <formula>0</formula>
    </cfRule>
  </conditionalFormatting>
  <conditionalFormatting sqref="D17:S17">
    <cfRule type="cellIs" dxfId="1177" priority="6" operator="greaterThan">
      <formula>0</formula>
    </cfRule>
  </conditionalFormatting>
  <conditionalFormatting sqref="D19:S19">
    <cfRule type="cellIs" dxfId="1176" priority="5" operator="greaterThan">
      <formula>0</formula>
    </cfRule>
  </conditionalFormatting>
  <conditionalFormatting sqref="D21:S21">
    <cfRule type="cellIs" dxfId="1175" priority="4" operator="greaterThan">
      <formula>0</formula>
    </cfRule>
  </conditionalFormatting>
  <conditionalFormatting sqref="D23:S23">
    <cfRule type="cellIs" dxfId="1174" priority="3" operator="greaterThan">
      <formula>0</formula>
    </cfRule>
  </conditionalFormatting>
  <conditionalFormatting sqref="D25:S25">
    <cfRule type="cellIs" dxfId="1173" priority="2" operator="greaterThan">
      <formula>0</formula>
    </cfRule>
  </conditionalFormatting>
  <conditionalFormatting sqref="D27:S27">
    <cfRule type="cellIs" dxfId="1172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A13" zoomScaleNormal="100" workbookViewId="0">
      <selection activeCell="I26" sqref="I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0.42578125" customWidth="1"/>
    <col min="10" max="10" width="8.140625" bestFit="1" customWidth="1"/>
    <col min="11" max="12" width="6.7109375" bestFit="1" customWidth="1"/>
    <col min="13" max="13" width="9.140625" hidden="1" customWidth="1"/>
    <col min="14" max="14" width="11.7109375" customWidth="1"/>
    <col min="15" max="15" width="12.5703125" bestFit="1" customWidth="1"/>
    <col min="16" max="16" width="9" bestFit="1" customWidth="1"/>
    <col min="18" max="18" width="11.5703125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54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'5'!D29</f>
        <v>593593</v>
      </c>
      <c r="E4" s="2">
        <f>'5'!E29</f>
        <v>4030</v>
      </c>
      <c r="F4" s="2">
        <f>'5'!F29</f>
        <v>9640</v>
      </c>
      <c r="G4" s="2">
        <f>'5'!G29</f>
        <v>60</v>
      </c>
      <c r="H4" s="2">
        <f>'5'!H29</f>
        <v>12175</v>
      </c>
      <c r="I4" s="2">
        <f>'5'!I29</f>
        <v>1294</v>
      </c>
      <c r="J4" s="2">
        <f>'5'!J29</f>
        <v>384</v>
      </c>
      <c r="K4" s="2">
        <f>'5'!K29</f>
        <v>555</v>
      </c>
      <c r="L4" s="2">
        <f>'5'!L29</f>
        <v>50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>
        <v>275741</v>
      </c>
      <c r="E5" s="4"/>
      <c r="F5" s="4"/>
      <c r="G5" s="4"/>
      <c r="H5" s="4"/>
      <c r="I5" s="1"/>
      <c r="J5" s="1"/>
      <c r="K5" s="1">
        <v>200</v>
      </c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>
        <v>9050</v>
      </c>
      <c r="D7" s="21">
        <v>13779</v>
      </c>
      <c r="E7" s="22"/>
      <c r="F7" s="22"/>
      <c r="G7" s="22"/>
      <c r="H7" s="22"/>
      <c r="I7" s="23"/>
      <c r="J7" s="23"/>
      <c r="K7" s="23"/>
      <c r="L7" s="23"/>
      <c r="M7" s="20">
        <f t="shared" ref="M7:M27" si="0">D7+E7*20+F7*10+G7*9+H7*9</f>
        <v>13779</v>
      </c>
      <c r="N7" s="24">
        <f t="shared" ref="N7:N27" si="1">D7+E7*20+F7*10+G7*9+H7*9+I7*191+J7*191+K7*182+L7*100</f>
        <v>13779</v>
      </c>
      <c r="O7" s="25">
        <f>M7*2.75%</f>
        <v>378.92250000000001</v>
      </c>
      <c r="P7" s="26">
        <v>900</v>
      </c>
      <c r="Q7" s="26">
        <v>100</v>
      </c>
      <c r="R7" s="24">
        <f>M7-(M7*2.75%)+I7*191+J7*191+K7*182+L7*100-Q7</f>
        <v>13300.077499999999</v>
      </c>
      <c r="S7" s="25">
        <f>M7*0.95%</f>
        <v>130.90049999999999</v>
      </c>
      <c r="T7" s="27">
        <f>S7-Q7</f>
        <v>30.900499999999994</v>
      </c>
    </row>
    <row r="8" spans="1:20" ht="15.75" x14ac:dyDescent="0.25">
      <c r="A8" s="28">
        <v>2</v>
      </c>
      <c r="B8" s="20">
        <v>1908446135</v>
      </c>
      <c r="C8" s="23">
        <v>4217</v>
      </c>
      <c r="D8" s="29">
        <v>4217</v>
      </c>
      <c r="E8" s="30">
        <v>30</v>
      </c>
      <c r="F8" s="30"/>
      <c r="G8" s="30"/>
      <c r="H8" s="30">
        <v>150</v>
      </c>
      <c r="I8" s="20"/>
      <c r="J8" s="20"/>
      <c r="K8" s="20"/>
      <c r="L8" s="20"/>
      <c r="M8" s="20">
        <f t="shared" si="0"/>
        <v>6167</v>
      </c>
      <c r="N8" s="24">
        <f t="shared" si="1"/>
        <v>6167</v>
      </c>
      <c r="O8" s="25">
        <f t="shared" ref="O8:O27" si="2">M8*2.75%</f>
        <v>169.5925</v>
      </c>
      <c r="P8" s="26"/>
      <c r="Q8" s="26">
        <v>260</v>
      </c>
      <c r="R8" s="24">
        <f t="shared" ref="R8:R27" si="3">M8-(M8*2.75%)+I8*191+J8*191+K8*182+L8*100-Q8</f>
        <v>5737.4075000000003</v>
      </c>
      <c r="S8" s="25">
        <f t="shared" ref="S8:S27" si="4">M8*0.95%</f>
        <v>58.586500000000001</v>
      </c>
      <c r="T8" s="27">
        <f t="shared" ref="T8:T27" si="5">S8-Q8</f>
        <v>-201.4135</v>
      </c>
    </row>
    <row r="9" spans="1:20" ht="15.75" x14ac:dyDescent="0.25">
      <c r="A9" s="28">
        <v>3</v>
      </c>
      <c r="B9" s="20">
        <v>1908446136</v>
      </c>
      <c r="C9" s="20">
        <v>18495</v>
      </c>
      <c r="D9" s="29">
        <v>18495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18495</v>
      </c>
      <c r="N9" s="24">
        <f t="shared" si="1"/>
        <v>18686</v>
      </c>
      <c r="O9" s="25">
        <f t="shared" si="2"/>
        <v>508.61250000000001</v>
      </c>
      <c r="P9" s="26"/>
      <c r="Q9" s="26">
        <v>127</v>
      </c>
      <c r="R9" s="24">
        <f t="shared" si="3"/>
        <v>18050.387500000001</v>
      </c>
      <c r="S9" s="25">
        <f t="shared" si="4"/>
        <v>175.70249999999999</v>
      </c>
      <c r="T9" s="27">
        <f t="shared" si="5"/>
        <v>48.702499999999986</v>
      </c>
    </row>
    <row r="10" spans="1:20" ht="15.75" x14ac:dyDescent="0.25">
      <c r="A10" s="28">
        <v>4</v>
      </c>
      <c r="B10" s="20">
        <v>1908446137</v>
      </c>
      <c r="C10" s="20">
        <v>4168</v>
      </c>
      <c r="D10" s="29">
        <v>4168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4168</v>
      </c>
      <c r="N10" s="24">
        <f t="shared" si="1"/>
        <v>5123</v>
      </c>
      <c r="O10" s="25">
        <f t="shared" si="2"/>
        <v>114.62</v>
      </c>
      <c r="P10" s="26"/>
      <c r="Q10" s="26">
        <v>28</v>
      </c>
      <c r="R10" s="24">
        <f t="shared" si="3"/>
        <v>4980.38</v>
      </c>
      <c r="S10" s="25">
        <f t="shared" si="4"/>
        <v>39.595999999999997</v>
      </c>
      <c r="T10" s="27">
        <f t="shared" si="5"/>
        <v>11.595999999999997</v>
      </c>
    </row>
    <row r="11" spans="1:20" ht="15.75" x14ac:dyDescent="0.25">
      <c r="A11" s="28">
        <v>5</v>
      </c>
      <c r="B11" s="20">
        <v>1908446138</v>
      </c>
      <c r="C11" s="31">
        <v>12545</v>
      </c>
      <c r="D11" s="29">
        <v>12545</v>
      </c>
      <c r="E11" s="30"/>
      <c r="F11" s="30"/>
      <c r="G11" s="32"/>
      <c r="H11" s="30">
        <v>50</v>
      </c>
      <c r="I11" s="20"/>
      <c r="J11" s="20"/>
      <c r="K11" s="20">
        <v>4</v>
      </c>
      <c r="L11" s="20"/>
      <c r="M11" s="20">
        <f t="shared" si="0"/>
        <v>12995</v>
      </c>
      <c r="N11" s="24">
        <f t="shared" si="1"/>
        <v>13723</v>
      </c>
      <c r="O11" s="25">
        <f t="shared" si="2"/>
        <v>357.36250000000001</v>
      </c>
      <c r="P11" s="26"/>
      <c r="Q11" s="26">
        <v>116</v>
      </c>
      <c r="R11" s="24">
        <f t="shared" si="3"/>
        <v>13249.637500000001</v>
      </c>
      <c r="S11" s="25">
        <f t="shared" si="4"/>
        <v>123.4525</v>
      </c>
      <c r="T11" s="27">
        <f t="shared" si="5"/>
        <v>7.4525000000000006</v>
      </c>
    </row>
    <row r="12" spans="1:20" ht="15.75" x14ac:dyDescent="0.25">
      <c r="A12" s="28">
        <v>6</v>
      </c>
      <c r="B12" s="20">
        <v>1908446139</v>
      </c>
      <c r="C12" s="20">
        <v>6785</v>
      </c>
      <c r="D12" s="29">
        <v>6785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6785</v>
      </c>
      <c r="N12" s="24">
        <f t="shared" si="1"/>
        <v>6785</v>
      </c>
      <c r="O12" s="25">
        <f t="shared" si="2"/>
        <v>186.58750000000001</v>
      </c>
      <c r="P12" s="26"/>
      <c r="Q12" s="26">
        <v>35</v>
      </c>
      <c r="R12" s="24">
        <f t="shared" si="3"/>
        <v>6563.4125000000004</v>
      </c>
      <c r="S12" s="25">
        <f t="shared" si="4"/>
        <v>64.457499999999996</v>
      </c>
      <c r="T12" s="27">
        <f t="shared" si="5"/>
        <v>29.457499999999996</v>
      </c>
    </row>
    <row r="13" spans="1:20" ht="15.75" x14ac:dyDescent="0.25">
      <c r="A13" s="28">
        <v>7</v>
      </c>
      <c r="B13" s="20">
        <v>1908446140</v>
      </c>
      <c r="C13" s="20">
        <v>5876</v>
      </c>
      <c r="D13" s="29">
        <v>5876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5876</v>
      </c>
      <c r="N13" s="24">
        <f t="shared" si="1"/>
        <v>5876</v>
      </c>
      <c r="O13" s="25">
        <f t="shared" si="2"/>
        <v>161.59</v>
      </c>
      <c r="P13" s="26"/>
      <c r="Q13" s="26">
        <v>4</v>
      </c>
      <c r="R13" s="24">
        <f t="shared" si="3"/>
        <v>5710.41</v>
      </c>
      <c r="S13" s="25">
        <f t="shared" si="4"/>
        <v>55.821999999999996</v>
      </c>
      <c r="T13" s="27">
        <f t="shared" si="5"/>
        <v>51.821999999999996</v>
      </c>
    </row>
    <row r="14" spans="1:20" ht="15.75" x14ac:dyDescent="0.25">
      <c r="A14" s="28">
        <v>8</v>
      </c>
      <c r="B14" s="20">
        <v>1908446141</v>
      </c>
      <c r="C14" s="20">
        <v>5641</v>
      </c>
      <c r="D14" s="29">
        <v>5641</v>
      </c>
      <c r="E14" s="30"/>
      <c r="F14" s="30"/>
      <c r="G14" s="30"/>
      <c r="H14" s="30"/>
      <c r="I14" s="20"/>
      <c r="J14" s="20"/>
      <c r="K14" s="20">
        <v>10</v>
      </c>
      <c r="L14" s="20"/>
      <c r="M14" s="20">
        <f t="shared" si="0"/>
        <v>5641</v>
      </c>
      <c r="N14" s="24">
        <f t="shared" si="1"/>
        <v>7461</v>
      </c>
      <c r="O14" s="25">
        <f t="shared" si="2"/>
        <v>155.1275</v>
      </c>
      <c r="P14" s="26"/>
      <c r="Q14" s="26">
        <v>126</v>
      </c>
      <c r="R14" s="24">
        <f t="shared" si="3"/>
        <v>7179.8725000000004</v>
      </c>
      <c r="S14" s="25">
        <f t="shared" si="4"/>
        <v>53.589500000000001</v>
      </c>
      <c r="T14" s="27">
        <f t="shared" si="5"/>
        <v>-72.410499999999999</v>
      </c>
    </row>
    <row r="15" spans="1:20" ht="15.75" x14ac:dyDescent="0.25">
      <c r="A15" s="28">
        <v>9</v>
      </c>
      <c r="B15" s="20">
        <v>1908446142</v>
      </c>
      <c r="C15" s="33">
        <v>33064</v>
      </c>
      <c r="D15" s="29">
        <v>33064</v>
      </c>
      <c r="E15" s="30">
        <v>30</v>
      </c>
      <c r="F15" s="30">
        <v>40</v>
      </c>
      <c r="G15" s="30"/>
      <c r="H15" s="30"/>
      <c r="I15" s="20"/>
      <c r="J15" s="20"/>
      <c r="K15" s="20">
        <v>3</v>
      </c>
      <c r="L15" s="20"/>
      <c r="M15" s="20">
        <f t="shared" si="0"/>
        <v>34064</v>
      </c>
      <c r="N15" s="24">
        <f t="shared" si="1"/>
        <v>34610</v>
      </c>
      <c r="O15" s="25">
        <f t="shared" si="2"/>
        <v>936.76</v>
      </c>
      <c r="P15" s="26">
        <v>49430</v>
      </c>
      <c r="Q15" s="26">
        <v>143</v>
      </c>
      <c r="R15" s="24">
        <f t="shared" si="3"/>
        <v>33530.239999999998</v>
      </c>
      <c r="S15" s="25">
        <f t="shared" si="4"/>
        <v>323.608</v>
      </c>
      <c r="T15" s="27">
        <f t="shared" si="5"/>
        <v>180.608</v>
      </c>
    </row>
    <row r="16" spans="1:20" ht="15.75" x14ac:dyDescent="0.25">
      <c r="A16" s="28">
        <v>10</v>
      </c>
      <c r="B16" s="20">
        <v>1908446143</v>
      </c>
      <c r="C16" s="20">
        <v>9455</v>
      </c>
      <c r="D16" s="29">
        <v>9455</v>
      </c>
      <c r="E16" s="30"/>
      <c r="F16" s="30"/>
      <c r="G16" s="30"/>
      <c r="H16" s="30"/>
      <c r="I16" s="20">
        <v>10</v>
      </c>
      <c r="J16" s="20"/>
      <c r="K16" s="20">
        <v>2</v>
      </c>
      <c r="L16" s="20"/>
      <c r="M16" s="20">
        <f t="shared" si="0"/>
        <v>9455</v>
      </c>
      <c r="N16" s="24">
        <f t="shared" si="1"/>
        <v>11729</v>
      </c>
      <c r="O16" s="25">
        <f t="shared" si="2"/>
        <v>260.01249999999999</v>
      </c>
      <c r="P16" s="26">
        <v>900</v>
      </c>
      <c r="Q16" s="26">
        <v>94</v>
      </c>
      <c r="R16" s="24">
        <f t="shared" si="3"/>
        <v>11374.987499999999</v>
      </c>
      <c r="S16" s="25">
        <f t="shared" si="4"/>
        <v>89.822499999999991</v>
      </c>
      <c r="T16" s="27">
        <f t="shared" si="5"/>
        <v>-4.1775000000000091</v>
      </c>
    </row>
    <row r="17" spans="1:20" ht="15.75" x14ac:dyDescent="0.25">
      <c r="A17" s="28">
        <v>11</v>
      </c>
      <c r="B17" s="20">
        <v>1908446144</v>
      </c>
      <c r="C17" s="33">
        <v>11059</v>
      </c>
      <c r="D17" s="29">
        <v>11059</v>
      </c>
      <c r="E17" s="30"/>
      <c r="F17" s="30"/>
      <c r="G17" s="30"/>
      <c r="H17" s="30">
        <v>100</v>
      </c>
      <c r="I17" s="20"/>
      <c r="J17" s="20"/>
      <c r="K17" s="20"/>
      <c r="L17" s="20"/>
      <c r="M17" s="20">
        <f t="shared" si="0"/>
        <v>11959</v>
      </c>
      <c r="N17" s="24">
        <f t="shared" si="1"/>
        <v>11959</v>
      </c>
      <c r="O17" s="25">
        <f t="shared" si="2"/>
        <v>328.8725</v>
      </c>
      <c r="P17" s="26">
        <v>4470</v>
      </c>
      <c r="Q17" s="26">
        <v>100</v>
      </c>
      <c r="R17" s="24">
        <f t="shared" si="3"/>
        <v>11530.127500000001</v>
      </c>
      <c r="S17" s="25">
        <f t="shared" si="4"/>
        <v>113.6105</v>
      </c>
      <c r="T17" s="27">
        <f t="shared" si="5"/>
        <v>13.610500000000002</v>
      </c>
    </row>
    <row r="18" spans="1:20" ht="15.75" x14ac:dyDescent="0.25">
      <c r="A18" s="28">
        <v>12</v>
      </c>
      <c r="B18" s="20">
        <v>1908446145</v>
      </c>
      <c r="C18" s="31">
        <v>5000</v>
      </c>
      <c r="D18" s="29">
        <v>5000</v>
      </c>
      <c r="E18" s="30"/>
      <c r="F18" s="30"/>
      <c r="G18" s="30"/>
      <c r="H18" s="30"/>
      <c r="I18" s="20">
        <v>20</v>
      </c>
      <c r="J18" s="20"/>
      <c r="K18" s="20"/>
      <c r="L18" s="20"/>
      <c r="M18" s="20">
        <f t="shared" si="0"/>
        <v>5000</v>
      </c>
      <c r="N18" s="24">
        <f t="shared" si="1"/>
        <v>8820</v>
      </c>
      <c r="O18" s="25">
        <f t="shared" si="2"/>
        <v>137.5</v>
      </c>
      <c r="P18" s="26">
        <v>20930</v>
      </c>
      <c r="Q18" s="26">
        <v>102</v>
      </c>
      <c r="R18" s="24">
        <f t="shared" si="3"/>
        <v>8580.5</v>
      </c>
      <c r="S18" s="25">
        <f t="shared" si="4"/>
        <v>47.5</v>
      </c>
      <c r="T18" s="27">
        <f t="shared" si="5"/>
        <v>-54.5</v>
      </c>
    </row>
    <row r="19" spans="1:20" ht="15.75" x14ac:dyDescent="0.25">
      <c r="A19" s="28">
        <v>13</v>
      </c>
      <c r="B19" s="20">
        <v>1908446146</v>
      </c>
      <c r="C19" s="20">
        <v>11876</v>
      </c>
      <c r="D19" s="29">
        <v>11876</v>
      </c>
      <c r="E19" s="30">
        <v>10</v>
      </c>
      <c r="F19" s="30">
        <v>80</v>
      </c>
      <c r="G19" s="30"/>
      <c r="H19" s="30">
        <v>80</v>
      </c>
      <c r="I19" s="20">
        <v>2</v>
      </c>
      <c r="J19" s="20"/>
      <c r="K19" s="20"/>
      <c r="L19" s="20"/>
      <c r="M19" s="20">
        <f t="shared" si="0"/>
        <v>13596</v>
      </c>
      <c r="N19" s="24">
        <f t="shared" si="1"/>
        <v>13978</v>
      </c>
      <c r="O19" s="25">
        <f t="shared" si="2"/>
        <v>373.89</v>
      </c>
      <c r="P19" s="26">
        <v>37000</v>
      </c>
      <c r="Q19" s="26">
        <v>100</v>
      </c>
      <c r="R19" s="24">
        <f t="shared" si="3"/>
        <v>13504.11</v>
      </c>
      <c r="S19" s="25">
        <f t="shared" si="4"/>
        <v>129.16200000000001</v>
      </c>
      <c r="T19" s="27">
        <f t="shared" si="5"/>
        <v>29.162000000000006</v>
      </c>
    </row>
    <row r="20" spans="1:20" ht="15.75" x14ac:dyDescent="0.25">
      <c r="A20" s="28">
        <v>14</v>
      </c>
      <c r="B20" s="20">
        <v>1908446147</v>
      </c>
      <c r="C20" s="20">
        <v>7600</v>
      </c>
      <c r="D20" s="29">
        <v>7600</v>
      </c>
      <c r="E20" s="30"/>
      <c r="F20" s="30"/>
      <c r="G20" s="30"/>
      <c r="H20" s="30"/>
      <c r="I20" s="20"/>
      <c r="J20" s="20"/>
      <c r="K20" s="20">
        <v>5</v>
      </c>
      <c r="L20" s="20"/>
      <c r="M20" s="20">
        <f t="shared" si="0"/>
        <v>7600</v>
      </c>
      <c r="N20" s="24">
        <f t="shared" si="1"/>
        <v>8510</v>
      </c>
      <c r="O20" s="25">
        <f t="shared" si="2"/>
        <v>209</v>
      </c>
      <c r="P20" s="26"/>
      <c r="Q20" s="26">
        <v>120</v>
      </c>
      <c r="R20" s="24">
        <f t="shared" si="3"/>
        <v>8181</v>
      </c>
      <c r="S20" s="25">
        <f t="shared" si="4"/>
        <v>72.2</v>
      </c>
      <c r="T20" s="27">
        <f t="shared" si="5"/>
        <v>-47.8</v>
      </c>
    </row>
    <row r="21" spans="1:20" ht="15.75" x14ac:dyDescent="0.25">
      <c r="A21" s="28">
        <v>15</v>
      </c>
      <c r="B21" s="20">
        <v>1908446148</v>
      </c>
      <c r="C21" s="20">
        <v>6841</v>
      </c>
      <c r="D21" s="29">
        <v>6841</v>
      </c>
      <c r="E21" s="30"/>
      <c r="F21" s="30"/>
      <c r="G21" s="30"/>
      <c r="H21" s="30"/>
      <c r="I21" s="20">
        <v>2</v>
      </c>
      <c r="J21" s="20"/>
      <c r="K21" s="20"/>
      <c r="L21" s="20"/>
      <c r="M21" s="20">
        <f t="shared" si="0"/>
        <v>6841</v>
      </c>
      <c r="N21" s="24">
        <f t="shared" si="1"/>
        <v>7223</v>
      </c>
      <c r="O21" s="25">
        <f t="shared" si="2"/>
        <v>188.1275</v>
      </c>
      <c r="P21" s="26"/>
      <c r="Q21" s="26">
        <v>20</v>
      </c>
      <c r="R21" s="24">
        <f t="shared" si="3"/>
        <v>7014.8725000000004</v>
      </c>
      <c r="S21" s="25">
        <f t="shared" si="4"/>
        <v>64.989499999999992</v>
      </c>
      <c r="T21" s="27">
        <f t="shared" si="5"/>
        <v>44.989499999999992</v>
      </c>
    </row>
    <row r="22" spans="1:20" ht="15.75" x14ac:dyDescent="0.25">
      <c r="A22" s="28">
        <v>16</v>
      </c>
      <c r="B22" s="20">
        <v>1908446149</v>
      </c>
      <c r="C22" s="34">
        <v>11076</v>
      </c>
      <c r="D22" s="29">
        <v>11076</v>
      </c>
      <c r="E22" s="30">
        <v>30</v>
      </c>
      <c r="F22" s="30">
        <v>50</v>
      </c>
      <c r="G22" s="20"/>
      <c r="H22" s="30">
        <v>150</v>
      </c>
      <c r="I22" s="20">
        <v>2</v>
      </c>
      <c r="J22" s="20"/>
      <c r="K22" s="20"/>
      <c r="L22" s="20"/>
      <c r="M22" s="20">
        <f t="shared" si="0"/>
        <v>13526</v>
      </c>
      <c r="N22" s="24">
        <f t="shared" si="1"/>
        <v>13908</v>
      </c>
      <c r="O22" s="25">
        <f t="shared" si="2"/>
        <v>371.96499999999997</v>
      </c>
      <c r="P22" s="26"/>
      <c r="Q22" s="26">
        <v>100</v>
      </c>
      <c r="R22" s="24">
        <f t="shared" si="3"/>
        <v>13436.035</v>
      </c>
      <c r="S22" s="25">
        <f t="shared" si="4"/>
        <v>128.49699999999999</v>
      </c>
      <c r="T22" s="27">
        <f t="shared" si="5"/>
        <v>28.496999999999986</v>
      </c>
    </row>
    <row r="23" spans="1:20" ht="15.75" x14ac:dyDescent="0.25">
      <c r="A23" s="28">
        <v>17</v>
      </c>
      <c r="B23" s="20">
        <v>1908446150</v>
      </c>
      <c r="C23" s="20">
        <v>8022</v>
      </c>
      <c r="D23" s="35">
        <v>8022</v>
      </c>
      <c r="E23" s="30"/>
      <c r="F23" s="30"/>
      <c r="G23" s="30"/>
      <c r="H23" s="30"/>
      <c r="I23" s="20">
        <v>20</v>
      </c>
      <c r="J23" s="20"/>
      <c r="K23" s="20"/>
      <c r="L23" s="20"/>
      <c r="M23" s="20">
        <f t="shared" si="0"/>
        <v>8022</v>
      </c>
      <c r="N23" s="24">
        <f t="shared" si="1"/>
        <v>11842</v>
      </c>
      <c r="O23" s="25">
        <f t="shared" si="2"/>
        <v>220.60499999999999</v>
      </c>
      <c r="P23" s="26">
        <v>15295</v>
      </c>
      <c r="Q23" s="26">
        <v>80</v>
      </c>
      <c r="R23" s="24">
        <f t="shared" si="3"/>
        <v>11541.395</v>
      </c>
      <c r="S23" s="25">
        <f t="shared" si="4"/>
        <v>76.209000000000003</v>
      </c>
      <c r="T23" s="27">
        <f t="shared" si="5"/>
        <v>-3.7909999999999968</v>
      </c>
    </row>
    <row r="24" spans="1:20" ht="15.75" x14ac:dyDescent="0.25">
      <c r="A24" s="28">
        <v>18</v>
      </c>
      <c r="B24" s="20">
        <v>1908446151</v>
      </c>
      <c r="C24" s="20">
        <v>9639</v>
      </c>
      <c r="D24" s="29">
        <v>9639</v>
      </c>
      <c r="E24" s="30"/>
      <c r="F24" s="30">
        <v>50</v>
      </c>
      <c r="G24" s="30"/>
      <c r="H24" s="30">
        <v>200</v>
      </c>
      <c r="I24" s="20">
        <v>5</v>
      </c>
      <c r="J24" s="20"/>
      <c r="K24" s="20">
        <v>2</v>
      </c>
      <c r="L24" s="20"/>
      <c r="M24" s="20">
        <f t="shared" si="0"/>
        <v>11939</v>
      </c>
      <c r="N24" s="24">
        <f t="shared" si="1"/>
        <v>13258</v>
      </c>
      <c r="O24" s="25">
        <f t="shared" si="2"/>
        <v>328.32249999999999</v>
      </c>
      <c r="P24" s="26">
        <v>-500</v>
      </c>
      <c r="Q24" s="26">
        <v>104</v>
      </c>
      <c r="R24" s="24">
        <f t="shared" si="3"/>
        <v>12825.6775</v>
      </c>
      <c r="S24" s="25">
        <f t="shared" si="4"/>
        <v>113.4205</v>
      </c>
      <c r="T24" s="27">
        <f t="shared" si="5"/>
        <v>9.4205000000000041</v>
      </c>
    </row>
    <row r="25" spans="1:20" ht="15.75" x14ac:dyDescent="0.25">
      <c r="A25" s="28">
        <v>19</v>
      </c>
      <c r="B25" s="20">
        <v>1908446152</v>
      </c>
      <c r="C25" s="20">
        <v>5152</v>
      </c>
      <c r="D25" s="29">
        <v>8236</v>
      </c>
      <c r="E25" s="30"/>
      <c r="F25" s="30">
        <v>10</v>
      </c>
      <c r="G25" s="30"/>
      <c r="H25" s="30">
        <v>270</v>
      </c>
      <c r="I25" s="20">
        <v>1</v>
      </c>
      <c r="J25" s="20"/>
      <c r="K25" s="20"/>
      <c r="L25" s="20"/>
      <c r="M25" s="20">
        <f t="shared" si="0"/>
        <v>10766</v>
      </c>
      <c r="N25" s="24">
        <f t="shared" si="1"/>
        <v>10957</v>
      </c>
      <c r="O25" s="25">
        <f t="shared" si="2"/>
        <v>296.065</v>
      </c>
      <c r="P25" s="26">
        <v>26000</v>
      </c>
      <c r="Q25" s="26">
        <v>73</v>
      </c>
      <c r="R25" s="24">
        <f t="shared" si="3"/>
        <v>10587.934999999999</v>
      </c>
      <c r="S25" s="25">
        <f t="shared" si="4"/>
        <v>102.277</v>
      </c>
      <c r="T25" s="27">
        <f t="shared" si="5"/>
        <v>29.277000000000001</v>
      </c>
    </row>
    <row r="26" spans="1:20" ht="15.75" x14ac:dyDescent="0.25">
      <c r="A26" s="28">
        <v>70</v>
      </c>
      <c r="B26" s="20">
        <v>1908446153</v>
      </c>
      <c r="C26" s="36">
        <v>9746</v>
      </c>
      <c r="D26" s="29">
        <v>9746</v>
      </c>
      <c r="E26" s="29">
        <v>30</v>
      </c>
      <c r="F26" s="30">
        <v>40</v>
      </c>
      <c r="G26" s="30"/>
      <c r="H26" s="30">
        <v>10</v>
      </c>
      <c r="I26" s="20"/>
      <c r="J26" s="20"/>
      <c r="K26" s="20">
        <v>5</v>
      </c>
      <c r="L26" s="20"/>
      <c r="M26" s="20">
        <f t="shared" si="0"/>
        <v>10836</v>
      </c>
      <c r="N26" s="24">
        <f t="shared" si="1"/>
        <v>11746</v>
      </c>
      <c r="O26" s="25">
        <f t="shared" si="2"/>
        <v>297.99</v>
      </c>
      <c r="P26" s="26"/>
      <c r="Q26" s="26">
        <v>78</v>
      </c>
      <c r="R26" s="24">
        <f t="shared" si="3"/>
        <v>11370.01</v>
      </c>
      <c r="S26" s="25">
        <f t="shared" si="4"/>
        <v>102.94199999999999</v>
      </c>
      <c r="T26" s="27">
        <f t="shared" si="5"/>
        <v>24.941999999999993</v>
      </c>
    </row>
    <row r="27" spans="1:20" ht="19.5" thickBot="1" x14ac:dyDescent="0.35">
      <c r="A27" s="28">
        <v>21</v>
      </c>
      <c r="B27" s="20">
        <v>1908446154</v>
      </c>
      <c r="C27" s="20">
        <v>16461</v>
      </c>
      <c r="D27" s="37">
        <v>16461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16461</v>
      </c>
      <c r="N27" s="40">
        <f t="shared" si="1"/>
        <v>16461</v>
      </c>
      <c r="O27" s="25">
        <f t="shared" si="2"/>
        <v>452.67750000000001</v>
      </c>
      <c r="P27" s="41">
        <v>27000</v>
      </c>
      <c r="Q27" s="41">
        <v>100</v>
      </c>
      <c r="R27" s="24">
        <f t="shared" si="3"/>
        <v>15908.3225</v>
      </c>
      <c r="S27" s="42">
        <f t="shared" si="4"/>
        <v>156.37950000000001</v>
      </c>
      <c r="T27" s="43">
        <f t="shared" si="5"/>
        <v>56.379500000000007</v>
      </c>
    </row>
    <row r="28" spans="1:20" ht="16.5" thickBot="1" x14ac:dyDescent="0.3">
      <c r="A28" s="76" t="s">
        <v>38</v>
      </c>
      <c r="B28" s="77"/>
      <c r="C28" s="78"/>
      <c r="D28" s="44">
        <f>SUM(D7:D27)</f>
        <v>219581</v>
      </c>
      <c r="E28" s="45">
        <f>SUM(E7:E27)</f>
        <v>130</v>
      </c>
      <c r="F28" s="45">
        <f t="shared" ref="F28:T28" si="6">SUM(F7:F27)</f>
        <v>270</v>
      </c>
      <c r="G28" s="45">
        <f>SUM(G7:G27)</f>
        <v>0</v>
      </c>
      <c r="H28" s="45">
        <f t="shared" si="6"/>
        <v>1010</v>
      </c>
      <c r="I28" s="45">
        <f t="shared" si="6"/>
        <v>68</v>
      </c>
      <c r="J28" s="45">
        <f t="shared" si="6"/>
        <v>0</v>
      </c>
      <c r="K28" s="45">
        <f t="shared" si="6"/>
        <v>31</v>
      </c>
      <c r="L28" s="45">
        <f t="shared" si="6"/>
        <v>0</v>
      </c>
      <c r="M28" s="45">
        <f t="shared" si="6"/>
        <v>233971</v>
      </c>
      <c r="N28" s="45">
        <f t="shared" si="6"/>
        <v>252601</v>
      </c>
      <c r="O28" s="46">
        <f t="shared" si="6"/>
        <v>6434.2024999999985</v>
      </c>
      <c r="P28" s="45">
        <f t="shared" si="6"/>
        <v>181425</v>
      </c>
      <c r="Q28" s="45">
        <f t="shared" si="6"/>
        <v>2010</v>
      </c>
      <c r="R28" s="45">
        <f t="shared" si="6"/>
        <v>244156.79749999999</v>
      </c>
      <c r="S28" s="45">
        <f t="shared" si="6"/>
        <v>2222.7244999999998</v>
      </c>
      <c r="T28" s="47">
        <f t="shared" si="6"/>
        <v>212.72449999999998</v>
      </c>
    </row>
    <row r="29" spans="1:20" ht="15.75" thickBot="1" x14ac:dyDescent="0.3">
      <c r="A29" s="79" t="s">
        <v>39</v>
      </c>
      <c r="B29" s="80"/>
      <c r="C29" s="81"/>
      <c r="D29" s="48">
        <f>D4+D5-D28</f>
        <v>649753</v>
      </c>
      <c r="E29" s="48">
        <f>E4+E5-E28</f>
        <v>3900</v>
      </c>
      <c r="F29" s="48">
        <f t="shared" ref="F29:L29" si="7">F4+F5-F28</f>
        <v>9370</v>
      </c>
      <c r="G29" s="48">
        <f t="shared" si="7"/>
        <v>60</v>
      </c>
      <c r="H29" s="48">
        <f t="shared" si="7"/>
        <v>11165</v>
      </c>
      <c r="I29" s="48">
        <f t="shared" si="7"/>
        <v>1226</v>
      </c>
      <c r="J29" s="48">
        <f t="shared" si="7"/>
        <v>384</v>
      </c>
      <c r="K29" s="48">
        <f t="shared" si="7"/>
        <v>724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>
        <v>-310</v>
      </c>
      <c r="F30" s="51">
        <v>-280</v>
      </c>
      <c r="G30" s="51">
        <v>-40</v>
      </c>
      <c r="H30" s="51">
        <v>-870</v>
      </c>
      <c r="I30" s="50">
        <v>-135</v>
      </c>
      <c r="J30" s="50">
        <v>-114</v>
      </c>
      <c r="K30" s="50">
        <v>-42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71" priority="43" operator="equal">
      <formula>212030016606640</formula>
    </cfRule>
  </conditionalFormatting>
  <conditionalFormatting sqref="D29 E4:E6 E28:K29">
    <cfRule type="cellIs" dxfId="1170" priority="41" operator="equal">
      <formula>$E$4</formula>
    </cfRule>
    <cfRule type="cellIs" dxfId="1169" priority="42" operator="equal">
      <formula>2120</formula>
    </cfRule>
  </conditionalFormatting>
  <conditionalFormatting sqref="D29:E29 F4:F6 F28:F29">
    <cfRule type="cellIs" dxfId="1168" priority="39" operator="equal">
      <formula>$F$4</formula>
    </cfRule>
    <cfRule type="cellIs" dxfId="1167" priority="40" operator="equal">
      <formula>300</formula>
    </cfRule>
  </conditionalFormatting>
  <conditionalFormatting sqref="G4:G6 G28:G29">
    <cfRule type="cellIs" dxfId="1166" priority="37" operator="equal">
      <formula>$G$4</formula>
    </cfRule>
    <cfRule type="cellIs" dxfId="1165" priority="38" operator="equal">
      <formula>1660</formula>
    </cfRule>
  </conditionalFormatting>
  <conditionalFormatting sqref="H4:H6 H28:H29">
    <cfRule type="cellIs" dxfId="1164" priority="35" operator="equal">
      <formula>$H$4</formula>
    </cfRule>
    <cfRule type="cellIs" dxfId="1163" priority="36" operator="equal">
      <formula>6640</formula>
    </cfRule>
  </conditionalFormatting>
  <conditionalFormatting sqref="T6:T28">
    <cfRule type="cellIs" dxfId="1162" priority="34" operator="lessThan">
      <formula>0</formula>
    </cfRule>
  </conditionalFormatting>
  <conditionalFormatting sqref="T7:T27">
    <cfRule type="cellIs" dxfId="1161" priority="31" operator="lessThan">
      <formula>0</formula>
    </cfRule>
    <cfRule type="cellIs" dxfId="1160" priority="32" operator="lessThan">
      <formula>0</formula>
    </cfRule>
    <cfRule type="cellIs" dxfId="1159" priority="33" operator="lessThan">
      <formula>0</formula>
    </cfRule>
  </conditionalFormatting>
  <conditionalFormatting sqref="E4:E6 E28:K28">
    <cfRule type="cellIs" dxfId="1158" priority="30" operator="equal">
      <formula>$E$4</formula>
    </cfRule>
  </conditionalFormatting>
  <conditionalFormatting sqref="D28:D29 D6 D4:M4">
    <cfRule type="cellIs" dxfId="1157" priority="29" operator="equal">
      <formula>$D$4</formula>
    </cfRule>
  </conditionalFormatting>
  <conditionalFormatting sqref="I4:I6 I28:I29">
    <cfRule type="cellIs" dxfId="1156" priority="28" operator="equal">
      <formula>$I$4</formula>
    </cfRule>
  </conditionalFormatting>
  <conditionalFormatting sqref="J4:J6 J28:J29">
    <cfRule type="cellIs" dxfId="1155" priority="27" operator="equal">
      <formula>$J$4</formula>
    </cfRule>
  </conditionalFormatting>
  <conditionalFormatting sqref="K4:K6 K28:K29">
    <cfRule type="cellIs" dxfId="1154" priority="26" operator="equal">
      <formula>$K$4</formula>
    </cfRule>
  </conditionalFormatting>
  <conditionalFormatting sqref="M4:M6">
    <cfRule type="cellIs" dxfId="1153" priority="25" operator="equal">
      <formula>$L$4</formula>
    </cfRule>
  </conditionalFormatting>
  <conditionalFormatting sqref="T7:T28">
    <cfRule type="cellIs" dxfId="1152" priority="22" operator="lessThan">
      <formula>0</formula>
    </cfRule>
    <cfRule type="cellIs" dxfId="1151" priority="23" operator="lessThan">
      <formula>0</formula>
    </cfRule>
    <cfRule type="cellIs" dxfId="1150" priority="24" operator="lessThan">
      <formula>0</formula>
    </cfRule>
  </conditionalFormatting>
  <conditionalFormatting sqref="D5:K5">
    <cfRule type="cellIs" dxfId="1149" priority="21" operator="greaterThan">
      <formula>0</formula>
    </cfRule>
  </conditionalFormatting>
  <conditionalFormatting sqref="T6:T28">
    <cfRule type="cellIs" dxfId="1148" priority="20" operator="lessThan">
      <formula>0</formula>
    </cfRule>
  </conditionalFormatting>
  <conditionalFormatting sqref="T7:T27">
    <cfRule type="cellIs" dxfId="1147" priority="17" operator="lessThan">
      <formula>0</formula>
    </cfRule>
    <cfRule type="cellIs" dxfId="1146" priority="18" operator="lessThan">
      <formula>0</formula>
    </cfRule>
    <cfRule type="cellIs" dxfId="1145" priority="19" operator="lessThan">
      <formula>0</formula>
    </cfRule>
  </conditionalFormatting>
  <conditionalFormatting sqref="T7:T28">
    <cfRule type="cellIs" dxfId="1144" priority="14" operator="lessThan">
      <formula>0</formula>
    </cfRule>
    <cfRule type="cellIs" dxfId="1143" priority="15" operator="lessThan">
      <formula>0</formula>
    </cfRule>
    <cfRule type="cellIs" dxfId="1142" priority="16" operator="lessThan">
      <formula>0</formula>
    </cfRule>
  </conditionalFormatting>
  <conditionalFormatting sqref="D5:K5">
    <cfRule type="cellIs" dxfId="1141" priority="13" operator="greaterThan">
      <formula>0</formula>
    </cfRule>
  </conditionalFormatting>
  <conditionalFormatting sqref="L4 L6 L28:L29">
    <cfRule type="cellIs" dxfId="1140" priority="12" operator="equal">
      <formula>$L$4</formula>
    </cfRule>
  </conditionalFormatting>
  <conditionalFormatting sqref="D7:S7">
    <cfRule type="cellIs" dxfId="1139" priority="11" operator="greaterThan">
      <formula>0</formula>
    </cfRule>
  </conditionalFormatting>
  <conditionalFormatting sqref="D9:S9">
    <cfRule type="cellIs" dxfId="1138" priority="10" operator="greaterThan">
      <formula>0</formula>
    </cfRule>
  </conditionalFormatting>
  <conditionalFormatting sqref="D11:S11">
    <cfRule type="cellIs" dxfId="1137" priority="9" operator="greaterThan">
      <formula>0</formula>
    </cfRule>
  </conditionalFormatting>
  <conditionalFormatting sqref="D13:S13">
    <cfRule type="cellIs" dxfId="1136" priority="8" operator="greaterThan">
      <formula>0</formula>
    </cfRule>
  </conditionalFormatting>
  <conditionalFormatting sqref="D15:S15">
    <cfRule type="cellIs" dxfId="1135" priority="7" operator="greaterThan">
      <formula>0</formula>
    </cfRule>
  </conditionalFormatting>
  <conditionalFormatting sqref="D17:S17">
    <cfRule type="cellIs" dxfId="1134" priority="6" operator="greaterThan">
      <formula>0</formula>
    </cfRule>
  </conditionalFormatting>
  <conditionalFormatting sqref="D19:S19">
    <cfRule type="cellIs" dxfId="1133" priority="5" operator="greaterThan">
      <formula>0</formula>
    </cfRule>
  </conditionalFormatting>
  <conditionalFormatting sqref="D21:S21">
    <cfRule type="cellIs" dxfId="1132" priority="4" operator="greaterThan">
      <formula>0</formula>
    </cfRule>
  </conditionalFormatting>
  <conditionalFormatting sqref="D23:S23">
    <cfRule type="cellIs" dxfId="1131" priority="3" operator="greaterThan">
      <formula>0</formula>
    </cfRule>
  </conditionalFormatting>
  <conditionalFormatting sqref="D25:S25">
    <cfRule type="cellIs" dxfId="1130" priority="2" operator="greaterThan">
      <formula>0</formula>
    </cfRule>
  </conditionalFormatting>
  <conditionalFormatting sqref="D27:S27">
    <cfRule type="cellIs" dxfId="1129" priority="1" operator="greater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R27" sqref="R27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6.140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9.5703125" bestFit="1" customWidth="1"/>
    <col min="16" max="16" width="9.140625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55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'6'!D29</f>
        <v>649753</v>
      </c>
      <c r="E4" s="2">
        <f>'6'!E29</f>
        <v>3900</v>
      </c>
      <c r="F4" s="2">
        <f>'6'!F29</f>
        <v>9370</v>
      </c>
      <c r="G4" s="2">
        <f>'6'!G29</f>
        <v>60</v>
      </c>
      <c r="H4" s="2">
        <f>'6'!H29</f>
        <v>11165</v>
      </c>
      <c r="I4" s="2">
        <f>'6'!I29</f>
        <v>1226</v>
      </c>
      <c r="J4" s="2">
        <f>'6'!J29</f>
        <v>384</v>
      </c>
      <c r="K4" s="2">
        <f>'6'!K29</f>
        <v>724</v>
      </c>
      <c r="L4" s="2">
        <f>'6'!L29</f>
        <v>50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>
        <v>172780</v>
      </c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8253</v>
      </c>
      <c r="E7" s="22"/>
      <c r="F7" s="22"/>
      <c r="G7" s="22"/>
      <c r="H7" s="22">
        <v>100</v>
      </c>
      <c r="I7" s="23"/>
      <c r="J7" s="23"/>
      <c r="K7" s="23"/>
      <c r="L7" s="23"/>
      <c r="M7" s="20">
        <f>D7+E7*20+F7*10+G7*9+H7*9</f>
        <v>9153</v>
      </c>
      <c r="N7" s="24">
        <f>D7+E7*20+F7*10+G7*9+H7*9+I7*191+J7*191+K7*182+L7*100</f>
        <v>9153</v>
      </c>
      <c r="O7" s="25">
        <f>M7*2.75%</f>
        <v>251.70750000000001</v>
      </c>
      <c r="P7" s="26"/>
      <c r="Q7" s="26">
        <v>81</v>
      </c>
      <c r="R7" s="24">
        <f>M7-(M7*2.75%)+I7*191+J7*191+K7*182+L7*100-Q7</f>
        <v>8820.2924999999996</v>
      </c>
      <c r="S7" s="25">
        <f>M7*0.95%</f>
        <v>86.953499999999991</v>
      </c>
      <c r="T7" s="27">
        <f>S7-Q7</f>
        <v>5.9534999999999911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4424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4424</v>
      </c>
      <c r="N8" s="24">
        <f t="shared" ref="N8:N27" si="1">D8+E8*20+F8*10+G8*9+H8*9+I8*191+J8*191+K8*182+L8*100</f>
        <v>6334</v>
      </c>
      <c r="O8" s="25">
        <f t="shared" ref="O8:O27" si="2">M8*2.75%</f>
        <v>121.66</v>
      </c>
      <c r="P8" s="26"/>
      <c r="Q8" s="26"/>
      <c r="R8" s="24">
        <f t="shared" ref="R8:R27" si="3">M8-(M8*2.75%)+I8*191+J8*191+K8*182+L8*100-Q8</f>
        <v>6212.34</v>
      </c>
      <c r="S8" s="25">
        <f t="shared" ref="S8:S27" si="4">M8*0.95%</f>
        <v>42.027999999999999</v>
      </c>
      <c r="T8" s="27">
        <f t="shared" ref="T8:T27" si="5">S8-Q8</f>
        <v>42.027999999999999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14999</v>
      </c>
      <c r="E9" s="30">
        <v>40</v>
      </c>
      <c r="F9" s="30">
        <v>30</v>
      </c>
      <c r="G9" s="30"/>
      <c r="H9" s="30">
        <v>100</v>
      </c>
      <c r="I9" s="20">
        <v>5</v>
      </c>
      <c r="J9" s="20"/>
      <c r="K9" s="20"/>
      <c r="L9" s="20"/>
      <c r="M9" s="20">
        <f t="shared" si="0"/>
        <v>16999</v>
      </c>
      <c r="N9" s="24">
        <f t="shared" si="1"/>
        <v>17954</v>
      </c>
      <c r="O9" s="25">
        <f t="shared" si="2"/>
        <v>467.47250000000003</v>
      </c>
      <c r="P9" s="26">
        <v>-1000</v>
      </c>
      <c r="Q9" s="26">
        <v>126</v>
      </c>
      <c r="R9" s="24">
        <f t="shared" si="3"/>
        <v>17360.5275</v>
      </c>
      <c r="S9" s="25">
        <f t="shared" si="4"/>
        <v>161.4905</v>
      </c>
      <c r="T9" s="27">
        <f t="shared" si="5"/>
        <v>35.490499999999997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4106</v>
      </c>
      <c r="E10" s="30"/>
      <c r="F10" s="30"/>
      <c r="G10" s="30"/>
      <c r="H10" s="30">
        <v>20</v>
      </c>
      <c r="I10" s="20">
        <v>2</v>
      </c>
      <c r="J10" s="20">
        <v>2</v>
      </c>
      <c r="K10" s="20"/>
      <c r="L10" s="20"/>
      <c r="M10" s="20">
        <f t="shared" si="0"/>
        <v>4286</v>
      </c>
      <c r="N10" s="24">
        <f t="shared" si="1"/>
        <v>5050</v>
      </c>
      <c r="O10" s="25">
        <f t="shared" si="2"/>
        <v>117.86499999999999</v>
      </c>
      <c r="P10" s="26"/>
      <c r="Q10" s="26">
        <v>32</v>
      </c>
      <c r="R10" s="24">
        <f t="shared" si="3"/>
        <v>4900.1350000000002</v>
      </c>
      <c r="S10" s="25">
        <f t="shared" si="4"/>
        <v>40.716999999999999</v>
      </c>
      <c r="T10" s="27">
        <f t="shared" si="5"/>
        <v>8.7169999999999987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4163</v>
      </c>
      <c r="E11" s="30">
        <v>55</v>
      </c>
      <c r="F11" s="30">
        <v>100</v>
      </c>
      <c r="G11" s="32"/>
      <c r="H11" s="30">
        <v>500</v>
      </c>
      <c r="I11" s="20">
        <v>5</v>
      </c>
      <c r="J11" s="20"/>
      <c r="K11" s="20"/>
      <c r="L11" s="20"/>
      <c r="M11" s="20">
        <f t="shared" si="0"/>
        <v>10763</v>
      </c>
      <c r="N11" s="24">
        <f t="shared" si="1"/>
        <v>11718</v>
      </c>
      <c r="O11" s="25">
        <f t="shared" si="2"/>
        <v>295.98250000000002</v>
      </c>
      <c r="P11" s="26"/>
      <c r="Q11" s="26">
        <v>42</v>
      </c>
      <c r="R11" s="24">
        <f t="shared" si="3"/>
        <v>11380.0175</v>
      </c>
      <c r="S11" s="25">
        <f t="shared" si="4"/>
        <v>102.24849999999999</v>
      </c>
      <c r="T11" s="27">
        <f t="shared" si="5"/>
        <v>60.248499999999993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5455</v>
      </c>
      <c r="E12" s="30"/>
      <c r="F12" s="30"/>
      <c r="G12" s="30"/>
      <c r="H12" s="30"/>
      <c r="I12" s="20">
        <v>5</v>
      </c>
      <c r="J12" s="20"/>
      <c r="K12" s="20">
        <v>5</v>
      </c>
      <c r="L12" s="20"/>
      <c r="M12" s="20">
        <f t="shared" si="0"/>
        <v>5455</v>
      </c>
      <c r="N12" s="24">
        <f t="shared" si="1"/>
        <v>7320</v>
      </c>
      <c r="O12" s="25">
        <f t="shared" si="2"/>
        <v>150.01249999999999</v>
      </c>
      <c r="P12" s="26"/>
      <c r="Q12" s="26">
        <v>30</v>
      </c>
      <c r="R12" s="24">
        <f t="shared" si="3"/>
        <v>7139.9875000000002</v>
      </c>
      <c r="S12" s="25">
        <f t="shared" si="4"/>
        <v>51.822499999999998</v>
      </c>
      <c r="T12" s="27">
        <f t="shared" si="5"/>
        <v>21.822499999999998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6223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6223</v>
      </c>
      <c r="N13" s="24">
        <f t="shared" si="1"/>
        <v>6223</v>
      </c>
      <c r="O13" s="25">
        <f t="shared" si="2"/>
        <v>171.13249999999999</v>
      </c>
      <c r="P13" s="26"/>
      <c r="Q13" s="26">
        <v>1</v>
      </c>
      <c r="R13" s="24">
        <f t="shared" si="3"/>
        <v>6050.8675000000003</v>
      </c>
      <c r="S13" s="25">
        <f t="shared" si="4"/>
        <v>59.118499999999997</v>
      </c>
      <c r="T13" s="27">
        <f t="shared" si="5"/>
        <v>58.118499999999997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9515</v>
      </c>
      <c r="E14" s="30"/>
      <c r="F14" s="30"/>
      <c r="G14" s="30"/>
      <c r="H14" s="30">
        <v>120</v>
      </c>
      <c r="I14" s="20"/>
      <c r="J14" s="20"/>
      <c r="K14" s="20"/>
      <c r="L14" s="20"/>
      <c r="M14" s="20">
        <f t="shared" si="0"/>
        <v>10595</v>
      </c>
      <c r="N14" s="24">
        <f t="shared" si="1"/>
        <v>10595</v>
      </c>
      <c r="O14" s="25">
        <f t="shared" si="2"/>
        <v>291.36250000000001</v>
      </c>
      <c r="P14" s="26"/>
      <c r="Q14" s="26">
        <v>153</v>
      </c>
      <c r="R14" s="24">
        <f t="shared" si="3"/>
        <v>10150.637500000001</v>
      </c>
      <c r="S14" s="25">
        <f t="shared" si="4"/>
        <v>100.6525</v>
      </c>
      <c r="T14" s="27">
        <f t="shared" si="5"/>
        <v>-52.347499999999997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15613</v>
      </c>
      <c r="E15" s="30"/>
      <c r="F15" s="30">
        <v>10</v>
      </c>
      <c r="G15" s="30"/>
      <c r="H15" s="30">
        <v>40</v>
      </c>
      <c r="I15" s="20"/>
      <c r="J15" s="20">
        <v>15</v>
      </c>
      <c r="K15" s="20"/>
      <c r="L15" s="20"/>
      <c r="M15" s="20">
        <f t="shared" si="0"/>
        <v>16073</v>
      </c>
      <c r="N15" s="24">
        <f t="shared" si="1"/>
        <v>18938</v>
      </c>
      <c r="O15" s="25">
        <f t="shared" si="2"/>
        <v>442.00749999999999</v>
      </c>
      <c r="P15" s="26"/>
      <c r="Q15" s="26">
        <v>126</v>
      </c>
      <c r="R15" s="24">
        <f t="shared" si="3"/>
        <v>18369.9925</v>
      </c>
      <c r="S15" s="25">
        <f t="shared" si="4"/>
        <v>152.6935</v>
      </c>
      <c r="T15" s="27">
        <f t="shared" si="5"/>
        <v>26.6935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9161</v>
      </c>
      <c r="E16" s="30"/>
      <c r="F16" s="30">
        <v>100</v>
      </c>
      <c r="G16" s="30"/>
      <c r="H16" s="30">
        <v>250</v>
      </c>
      <c r="I16" s="20"/>
      <c r="J16" s="20"/>
      <c r="K16" s="20"/>
      <c r="L16" s="20"/>
      <c r="M16" s="20">
        <f t="shared" si="0"/>
        <v>12411</v>
      </c>
      <c r="N16" s="24">
        <f t="shared" si="1"/>
        <v>12411</v>
      </c>
      <c r="O16" s="25">
        <f t="shared" si="2"/>
        <v>341.30250000000001</v>
      </c>
      <c r="P16" s="26"/>
      <c r="Q16" s="26">
        <v>109</v>
      </c>
      <c r="R16" s="24">
        <f t="shared" si="3"/>
        <v>11960.6975</v>
      </c>
      <c r="S16" s="25">
        <f t="shared" si="4"/>
        <v>117.9045</v>
      </c>
      <c r="T16" s="27">
        <f t="shared" si="5"/>
        <v>8.9044999999999987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5677</v>
      </c>
      <c r="E17" s="30">
        <v>50</v>
      </c>
      <c r="F17" s="30">
        <v>60</v>
      </c>
      <c r="G17" s="30"/>
      <c r="H17" s="30">
        <v>100</v>
      </c>
      <c r="I17" s="20"/>
      <c r="J17" s="20"/>
      <c r="K17" s="20">
        <v>1</v>
      </c>
      <c r="L17" s="20"/>
      <c r="M17" s="20">
        <f t="shared" si="0"/>
        <v>8177</v>
      </c>
      <c r="N17" s="24">
        <f t="shared" si="1"/>
        <v>8359</v>
      </c>
      <c r="O17" s="25">
        <f t="shared" si="2"/>
        <v>224.86750000000001</v>
      </c>
      <c r="P17" s="26"/>
      <c r="Q17" s="26">
        <v>54</v>
      </c>
      <c r="R17" s="24">
        <f t="shared" si="3"/>
        <v>8080.1324999999997</v>
      </c>
      <c r="S17" s="25">
        <f t="shared" si="4"/>
        <v>77.6815</v>
      </c>
      <c r="T17" s="27">
        <f t="shared" si="5"/>
        <v>23.6815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8125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8125</v>
      </c>
      <c r="N18" s="24">
        <f t="shared" si="1"/>
        <v>8125</v>
      </c>
      <c r="O18" s="25">
        <f t="shared" si="2"/>
        <v>223.4375</v>
      </c>
      <c r="P18" s="26"/>
      <c r="Q18" s="26">
        <v>101</v>
      </c>
      <c r="R18" s="24">
        <f t="shared" si="3"/>
        <v>7800.5625</v>
      </c>
      <c r="S18" s="25">
        <f t="shared" si="4"/>
        <v>77.1875</v>
      </c>
      <c r="T18" s="27">
        <f t="shared" si="5"/>
        <v>-23.8125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10238</v>
      </c>
      <c r="E19" s="30"/>
      <c r="F19" s="30"/>
      <c r="G19" s="30"/>
      <c r="H19" s="30"/>
      <c r="I19" s="20">
        <v>5</v>
      </c>
      <c r="J19" s="20"/>
      <c r="K19" s="20"/>
      <c r="L19" s="20"/>
      <c r="M19" s="20">
        <f t="shared" si="0"/>
        <v>10238</v>
      </c>
      <c r="N19" s="24">
        <f t="shared" si="1"/>
        <v>11193</v>
      </c>
      <c r="O19" s="25">
        <f t="shared" si="2"/>
        <v>281.54500000000002</v>
      </c>
      <c r="P19" s="26"/>
      <c r="Q19" s="26">
        <v>100</v>
      </c>
      <c r="R19" s="24">
        <f t="shared" si="3"/>
        <v>10811.455</v>
      </c>
      <c r="S19" s="25">
        <f t="shared" si="4"/>
        <v>97.260999999999996</v>
      </c>
      <c r="T19" s="27">
        <f t="shared" si="5"/>
        <v>-2.7390000000000043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2365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2365</v>
      </c>
      <c r="N20" s="24">
        <f t="shared" si="1"/>
        <v>2365</v>
      </c>
      <c r="O20" s="25">
        <f t="shared" si="2"/>
        <v>65.037499999999994</v>
      </c>
      <c r="P20" s="26"/>
      <c r="Q20" s="26">
        <v>120</v>
      </c>
      <c r="R20" s="24">
        <f t="shared" si="3"/>
        <v>2179.9625000000001</v>
      </c>
      <c r="S20" s="25">
        <f t="shared" si="4"/>
        <v>22.467500000000001</v>
      </c>
      <c r="T20" s="27">
        <f t="shared" si="5"/>
        <v>-97.532499999999999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4634</v>
      </c>
      <c r="E21" s="30"/>
      <c r="F21" s="30"/>
      <c r="G21" s="30"/>
      <c r="H21" s="30"/>
      <c r="I21" s="20">
        <v>9</v>
      </c>
      <c r="J21" s="20"/>
      <c r="K21" s="20"/>
      <c r="L21" s="20"/>
      <c r="M21" s="20">
        <f t="shared" si="0"/>
        <v>4634</v>
      </c>
      <c r="N21" s="24">
        <f t="shared" si="1"/>
        <v>6353</v>
      </c>
      <c r="O21" s="25">
        <f t="shared" si="2"/>
        <v>127.435</v>
      </c>
      <c r="P21" s="26"/>
      <c r="Q21" s="26">
        <v>20</v>
      </c>
      <c r="R21" s="24">
        <f t="shared" si="3"/>
        <v>6205.5649999999996</v>
      </c>
      <c r="S21" s="25">
        <f t="shared" si="4"/>
        <v>44.022999999999996</v>
      </c>
      <c r="T21" s="27">
        <f t="shared" si="5"/>
        <v>24.022999999999996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16380</v>
      </c>
      <c r="E22" s="30">
        <v>30</v>
      </c>
      <c r="F22" s="30">
        <v>50</v>
      </c>
      <c r="G22" s="20"/>
      <c r="H22" s="30">
        <v>50</v>
      </c>
      <c r="I22" s="20">
        <v>14</v>
      </c>
      <c r="J22" s="20"/>
      <c r="K22" s="20"/>
      <c r="L22" s="20"/>
      <c r="M22" s="20">
        <f t="shared" si="0"/>
        <v>17930</v>
      </c>
      <c r="N22" s="24">
        <f t="shared" si="1"/>
        <v>20604</v>
      </c>
      <c r="O22" s="25">
        <f t="shared" si="2"/>
        <v>493.07499999999999</v>
      </c>
      <c r="P22" s="26"/>
      <c r="Q22" s="26">
        <v>150</v>
      </c>
      <c r="R22" s="24">
        <f t="shared" si="3"/>
        <v>19960.924999999999</v>
      </c>
      <c r="S22" s="25">
        <f t="shared" si="4"/>
        <v>170.33500000000001</v>
      </c>
      <c r="T22" s="27">
        <f t="shared" si="5"/>
        <v>20.335000000000008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8633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8633</v>
      </c>
      <c r="N23" s="24">
        <f t="shared" si="1"/>
        <v>8633</v>
      </c>
      <c r="O23" s="25">
        <f t="shared" si="2"/>
        <v>237.4075</v>
      </c>
      <c r="P23" s="26"/>
      <c r="Q23" s="26">
        <v>80</v>
      </c>
      <c r="R23" s="24">
        <f t="shared" si="3"/>
        <v>8315.5925000000007</v>
      </c>
      <c r="S23" s="25">
        <f t="shared" si="4"/>
        <v>82.013499999999993</v>
      </c>
      <c r="T23" s="27">
        <f t="shared" si="5"/>
        <v>2.0134999999999934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19338</v>
      </c>
      <c r="E24" s="30"/>
      <c r="F24" s="30">
        <v>50</v>
      </c>
      <c r="G24" s="30"/>
      <c r="H24" s="30">
        <v>30</v>
      </c>
      <c r="I24" s="20"/>
      <c r="J24" s="20"/>
      <c r="K24" s="20">
        <v>1</v>
      </c>
      <c r="L24" s="20"/>
      <c r="M24" s="20">
        <f t="shared" si="0"/>
        <v>20108</v>
      </c>
      <c r="N24" s="24">
        <f t="shared" si="1"/>
        <v>20290</v>
      </c>
      <c r="O24" s="25">
        <f t="shared" si="2"/>
        <v>552.97</v>
      </c>
      <c r="P24" s="26">
        <v>500</v>
      </c>
      <c r="Q24" s="26">
        <v>137</v>
      </c>
      <c r="R24" s="24">
        <f t="shared" si="3"/>
        <v>19600.03</v>
      </c>
      <c r="S24" s="25">
        <f t="shared" si="4"/>
        <v>191.02599999999998</v>
      </c>
      <c r="T24" s="27">
        <f t="shared" si="5"/>
        <v>54.025999999999982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9181</v>
      </c>
      <c r="E25" s="30"/>
      <c r="F25" s="30">
        <v>100</v>
      </c>
      <c r="G25" s="30"/>
      <c r="H25" s="30"/>
      <c r="I25" s="20">
        <v>10</v>
      </c>
      <c r="J25" s="20"/>
      <c r="K25" s="20"/>
      <c r="L25" s="20"/>
      <c r="M25" s="20">
        <f t="shared" si="0"/>
        <v>10181</v>
      </c>
      <c r="N25" s="24">
        <f t="shared" si="1"/>
        <v>12091</v>
      </c>
      <c r="O25" s="25">
        <f t="shared" si="2"/>
        <v>279.97750000000002</v>
      </c>
      <c r="P25" s="26"/>
      <c r="Q25" s="26">
        <v>88</v>
      </c>
      <c r="R25" s="24">
        <f t="shared" si="3"/>
        <v>11723.022499999999</v>
      </c>
      <c r="S25" s="25">
        <f t="shared" si="4"/>
        <v>96.719499999999996</v>
      </c>
      <c r="T25" s="27">
        <f t="shared" si="5"/>
        <v>8.7194999999999965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5671</v>
      </c>
      <c r="E26" s="29">
        <v>20</v>
      </c>
      <c r="F26" s="30"/>
      <c r="G26" s="30"/>
      <c r="H26" s="30">
        <v>250</v>
      </c>
      <c r="I26" s="20"/>
      <c r="J26" s="20"/>
      <c r="K26" s="20"/>
      <c r="L26" s="20"/>
      <c r="M26" s="20">
        <f t="shared" si="0"/>
        <v>8321</v>
      </c>
      <c r="N26" s="24">
        <f t="shared" si="1"/>
        <v>8321</v>
      </c>
      <c r="O26" s="25">
        <f t="shared" si="2"/>
        <v>228.82750000000001</v>
      </c>
      <c r="P26" s="26">
        <v>-1500</v>
      </c>
      <c r="Q26" s="26">
        <v>82</v>
      </c>
      <c r="R26" s="24">
        <f t="shared" si="3"/>
        <v>8010.1724999999997</v>
      </c>
      <c r="S26" s="25">
        <f t="shared" si="4"/>
        <v>79.049499999999995</v>
      </c>
      <c r="T26" s="27">
        <f t="shared" si="5"/>
        <v>-2.9505000000000052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7866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7866</v>
      </c>
      <c r="N27" s="40">
        <f t="shared" si="1"/>
        <v>7866</v>
      </c>
      <c r="O27" s="25">
        <f t="shared" si="2"/>
        <v>216.315</v>
      </c>
      <c r="P27" s="41"/>
      <c r="Q27" s="41">
        <v>100</v>
      </c>
      <c r="R27" s="24">
        <f t="shared" si="3"/>
        <v>7549.6850000000004</v>
      </c>
      <c r="S27" s="42">
        <f t="shared" si="4"/>
        <v>74.727000000000004</v>
      </c>
      <c r="T27" s="43">
        <f t="shared" si="5"/>
        <v>-25.272999999999996</v>
      </c>
    </row>
    <row r="28" spans="1:20" ht="16.5" thickBot="1" x14ac:dyDescent="0.3">
      <c r="A28" s="76" t="s">
        <v>38</v>
      </c>
      <c r="B28" s="77"/>
      <c r="C28" s="78"/>
      <c r="D28" s="44">
        <f>SUM(D7:D27)</f>
        <v>180020</v>
      </c>
      <c r="E28" s="45">
        <f>SUM(E7:E27)</f>
        <v>195</v>
      </c>
      <c r="F28" s="45">
        <f t="shared" ref="F28:T28" si="6">SUM(F7:F27)</f>
        <v>500</v>
      </c>
      <c r="G28" s="45">
        <f t="shared" si="6"/>
        <v>0</v>
      </c>
      <c r="H28" s="45">
        <f t="shared" si="6"/>
        <v>1560</v>
      </c>
      <c r="I28" s="45">
        <f t="shared" si="6"/>
        <v>65</v>
      </c>
      <c r="J28" s="45">
        <f t="shared" si="6"/>
        <v>17</v>
      </c>
      <c r="K28" s="45">
        <f t="shared" si="6"/>
        <v>7</v>
      </c>
      <c r="L28" s="45">
        <f t="shared" si="6"/>
        <v>0</v>
      </c>
      <c r="M28" s="45">
        <f t="shared" si="6"/>
        <v>202960</v>
      </c>
      <c r="N28" s="45">
        <f t="shared" si="6"/>
        <v>219896</v>
      </c>
      <c r="O28" s="46">
        <f t="shared" si="6"/>
        <v>5581.4</v>
      </c>
      <c r="P28" s="45">
        <f t="shared" si="6"/>
        <v>-2000</v>
      </c>
      <c r="Q28" s="45">
        <f t="shared" si="6"/>
        <v>1732</v>
      </c>
      <c r="R28" s="45">
        <f t="shared" si="6"/>
        <v>212582.59999999998</v>
      </c>
      <c r="S28" s="45">
        <f t="shared" si="6"/>
        <v>1928.1200000000001</v>
      </c>
      <c r="T28" s="47">
        <f t="shared" si="6"/>
        <v>196.11999999999995</v>
      </c>
    </row>
    <row r="29" spans="1:20" ht="15.75" thickBot="1" x14ac:dyDescent="0.3">
      <c r="A29" s="79" t="s">
        <v>39</v>
      </c>
      <c r="B29" s="80"/>
      <c r="C29" s="81"/>
      <c r="D29" s="48">
        <f>D4+D5-D28</f>
        <v>642513</v>
      </c>
      <c r="E29" s="48">
        <f t="shared" ref="E29:L29" si="7">E4+E5-E28</f>
        <v>3705</v>
      </c>
      <c r="F29" s="48">
        <f t="shared" si="7"/>
        <v>8870</v>
      </c>
      <c r="G29" s="48">
        <f t="shared" si="7"/>
        <v>60</v>
      </c>
      <c r="H29" s="48">
        <f t="shared" si="7"/>
        <v>9605</v>
      </c>
      <c r="I29" s="48">
        <f t="shared" si="7"/>
        <v>1161</v>
      </c>
      <c r="J29" s="48">
        <f t="shared" si="7"/>
        <v>367</v>
      </c>
      <c r="K29" s="48">
        <f t="shared" si="7"/>
        <v>717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/>
      <c r="H30" s="51">
        <v>-890</v>
      </c>
      <c r="I30" s="50">
        <v>-138</v>
      </c>
      <c r="J30" s="50">
        <v>-114</v>
      </c>
      <c r="K30" s="50">
        <v>-45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28" priority="43" operator="equal">
      <formula>212030016606640</formula>
    </cfRule>
  </conditionalFormatting>
  <conditionalFormatting sqref="D29 E4:E6 E28:K29">
    <cfRule type="cellIs" dxfId="1127" priority="41" operator="equal">
      <formula>$E$4</formula>
    </cfRule>
    <cfRule type="cellIs" dxfId="1126" priority="42" operator="equal">
      <formula>2120</formula>
    </cfRule>
  </conditionalFormatting>
  <conditionalFormatting sqref="D29:E29 F4:F6 F28:F29">
    <cfRule type="cellIs" dxfId="1125" priority="39" operator="equal">
      <formula>$F$4</formula>
    </cfRule>
    <cfRule type="cellIs" dxfId="1124" priority="40" operator="equal">
      <formula>300</formula>
    </cfRule>
  </conditionalFormatting>
  <conditionalFormatting sqref="G4:G6 G28:G29">
    <cfRule type="cellIs" dxfId="1123" priority="37" operator="equal">
      <formula>$G$4</formula>
    </cfRule>
    <cfRule type="cellIs" dxfId="1122" priority="38" operator="equal">
      <formula>1660</formula>
    </cfRule>
  </conditionalFormatting>
  <conditionalFormatting sqref="H4:H6 H28:H29">
    <cfRule type="cellIs" dxfId="1121" priority="35" operator="equal">
      <formula>$H$4</formula>
    </cfRule>
    <cfRule type="cellIs" dxfId="1120" priority="36" operator="equal">
      <formula>6640</formula>
    </cfRule>
  </conditionalFormatting>
  <conditionalFormatting sqref="T6:T28">
    <cfRule type="cellIs" dxfId="1119" priority="34" operator="lessThan">
      <formula>0</formula>
    </cfRule>
  </conditionalFormatting>
  <conditionalFormatting sqref="T7:T27">
    <cfRule type="cellIs" dxfId="1118" priority="31" operator="lessThan">
      <formula>0</formula>
    </cfRule>
    <cfRule type="cellIs" dxfId="1117" priority="32" operator="lessThan">
      <formula>0</formula>
    </cfRule>
    <cfRule type="cellIs" dxfId="1116" priority="33" operator="lessThan">
      <formula>0</formula>
    </cfRule>
  </conditionalFormatting>
  <conditionalFormatting sqref="E4:E6 E28:K28">
    <cfRule type="cellIs" dxfId="1115" priority="30" operator="equal">
      <formula>$E$4</formula>
    </cfRule>
  </conditionalFormatting>
  <conditionalFormatting sqref="D28:D29 D6 D4:M4">
    <cfRule type="cellIs" dxfId="1114" priority="29" operator="equal">
      <formula>$D$4</formula>
    </cfRule>
  </conditionalFormatting>
  <conditionalFormatting sqref="I4:I6 I28:I29">
    <cfRule type="cellIs" dxfId="1113" priority="28" operator="equal">
      <formula>$I$4</formula>
    </cfRule>
  </conditionalFormatting>
  <conditionalFormatting sqref="J4:J6 J28:J29">
    <cfRule type="cellIs" dxfId="1112" priority="27" operator="equal">
      <formula>$J$4</formula>
    </cfRule>
  </conditionalFormatting>
  <conditionalFormatting sqref="K4:K6 K28:K29">
    <cfRule type="cellIs" dxfId="1111" priority="26" operator="equal">
      <formula>$K$4</formula>
    </cfRule>
  </conditionalFormatting>
  <conditionalFormatting sqref="M4:M6">
    <cfRule type="cellIs" dxfId="1110" priority="25" operator="equal">
      <formula>$L$4</formula>
    </cfRule>
  </conditionalFormatting>
  <conditionalFormatting sqref="T7:T28">
    <cfRule type="cellIs" dxfId="1109" priority="22" operator="lessThan">
      <formula>0</formula>
    </cfRule>
    <cfRule type="cellIs" dxfId="1108" priority="23" operator="lessThan">
      <formula>0</formula>
    </cfRule>
    <cfRule type="cellIs" dxfId="1107" priority="24" operator="lessThan">
      <formula>0</formula>
    </cfRule>
  </conditionalFormatting>
  <conditionalFormatting sqref="D5:K5">
    <cfRule type="cellIs" dxfId="1106" priority="21" operator="greaterThan">
      <formula>0</formula>
    </cfRule>
  </conditionalFormatting>
  <conditionalFormatting sqref="T6:T28">
    <cfRule type="cellIs" dxfId="1105" priority="20" operator="lessThan">
      <formula>0</formula>
    </cfRule>
  </conditionalFormatting>
  <conditionalFormatting sqref="T7:T27">
    <cfRule type="cellIs" dxfId="1104" priority="17" operator="lessThan">
      <formula>0</formula>
    </cfRule>
    <cfRule type="cellIs" dxfId="1103" priority="18" operator="lessThan">
      <formula>0</formula>
    </cfRule>
    <cfRule type="cellIs" dxfId="1102" priority="19" operator="lessThan">
      <formula>0</formula>
    </cfRule>
  </conditionalFormatting>
  <conditionalFormatting sqref="T7:T28">
    <cfRule type="cellIs" dxfId="1101" priority="14" operator="lessThan">
      <formula>0</formula>
    </cfRule>
    <cfRule type="cellIs" dxfId="1100" priority="15" operator="lessThan">
      <formula>0</formula>
    </cfRule>
    <cfRule type="cellIs" dxfId="1099" priority="16" operator="lessThan">
      <formula>0</formula>
    </cfRule>
  </conditionalFormatting>
  <conditionalFormatting sqref="D5:K5">
    <cfRule type="cellIs" dxfId="1098" priority="13" operator="greaterThan">
      <formula>0</formula>
    </cfRule>
  </conditionalFormatting>
  <conditionalFormatting sqref="L4 L6 L28:L29">
    <cfRule type="cellIs" dxfId="1097" priority="12" operator="equal">
      <formula>$L$4</formula>
    </cfRule>
  </conditionalFormatting>
  <conditionalFormatting sqref="D7:S7">
    <cfRule type="cellIs" dxfId="1096" priority="11" operator="greaterThan">
      <formula>0</formula>
    </cfRule>
  </conditionalFormatting>
  <conditionalFormatting sqref="D9:S9">
    <cfRule type="cellIs" dxfId="1095" priority="10" operator="greaterThan">
      <formula>0</formula>
    </cfRule>
  </conditionalFormatting>
  <conditionalFormatting sqref="D11:S11">
    <cfRule type="cellIs" dxfId="1094" priority="9" operator="greaterThan">
      <formula>0</formula>
    </cfRule>
  </conditionalFormatting>
  <conditionalFormatting sqref="D13:S13">
    <cfRule type="cellIs" dxfId="1093" priority="8" operator="greaterThan">
      <formula>0</formula>
    </cfRule>
  </conditionalFormatting>
  <conditionalFormatting sqref="D15:S15">
    <cfRule type="cellIs" dxfId="1092" priority="7" operator="greaterThan">
      <formula>0</formula>
    </cfRule>
  </conditionalFormatting>
  <conditionalFormatting sqref="D17:S17">
    <cfRule type="cellIs" dxfId="1091" priority="6" operator="greaterThan">
      <formula>0</formula>
    </cfRule>
  </conditionalFormatting>
  <conditionalFormatting sqref="D19:S19">
    <cfRule type="cellIs" dxfId="1090" priority="5" operator="greaterThan">
      <formula>0</formula>
    </cfRule>
  </conditionalFormatting>
  <conditionalFormatting sqref="D21:S21">
    <cfRule type="cellIs" dxfId="1089" priority="4" operator="greaterThan">
      <formula>0</formula>
    </cfRule>
  </conditionalFormatting>
  <conditionalFormatting sqref="D23:S23">
    <cfRule type="cellIs" dxfId="1088" priority="3" operator="greaterThan">
      <formula>0</formula>
    </cfRule>
  </conditionalFormatting>
  <conditionalFormatting sqref="D25:S25">
    <cfRule type="cellIs" dxfId="1087" priority="2" operator="greaterThan">
      <formula>0</formula>
    </cfRule>
  </conditionalFormatting>
  <conditionalFormatting sqref="D27:S27">
    <cfRule type="cellIs" dxfId="1086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0" max="10" width="8.1406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56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'7'!D29</f>
        <v>642513</v>
      </c>
      <c r="E4" s="2">
        <f>'7'!E29</f>
        <v>3705</v>
      </c>
      <c r="F4" s="2">
        <f>'7'!F29</f>
        <v>8870</v>
      </c>
      <c r="G4" s="2">
        <f>'7'!G29</f>
        <v>60</v>
      </c>
      <c r="H4" s="2">
        <f>'7'!H29</f>
        <v>9605</v>
      </c>
      <c r="I4" s="2">
        <f>'7'!I29</f>
        <v>1161</v>
      </c>
      <c r="J4" s="2">
        <f>'7'!J29</f>
        <v>367</v>
      </c>
      <c r="K4" s="2">
        <f>'7'!K29</f>
        <v>717</v>
      </c>
      <c r="L4" s="2">
        <f>'7'!L29</f>
        <v>50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>
        <v>103896</v>
      </c>
      <c r="E5" s="4"/>
      <c r="F5" s="4"/>
      <c r="G5" s="4"/>
      <c r="H5" s="4"/>
      <c r="I5" s="1">
        <v>500</v>
      </c>
      <c r="J5" s="1">
        <v>200</v>
      </c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15000</v>
      </c>
      <c r="E7" s="22">
        <v>105</v>
      </c>
      <c r="F7" s="22"/>
      <c r="G7" s="22"/>
      <c r="H7" s="22">
        <v>120</v>
      </c>
      <c r="I7" s="23">
        <v>1</v>
      </c>
      <c r="J7" s="23"/>
      <c r="K7" s="23">
        <v>15</v>
      </c>
      <c r="L7" s="23"/>
      <c r="M7" s="20">
        <f>D7+E7*20+F7*10+G7*9+H7*9</f>
        <v>18180</v>
      </c>
      <c r="N7" s="24">
        <f>D7+E7*20+F7*10+G7*9+H7*9+I7*191+J7*191+K7*182+L7*100</f>
        <v>21101</v>
      </c>
      <c r="O7" s="25">
        <f>M7*2.75%</f>
        <v>499.95</v>
      </c>
      <c r="P7" s="26">
        <v>-505</v>
      </c>
      <c r="Q7" s="26">
        <v>100</v>
      </c>
      <c r="R7" s="24">
        <f>M7-(M7*2.75%)+I7*191+J7*191+K7*182+L7*100-Q7</f>
        <v>20501.05</v>
      </c>
      <c r="S7" s="25">
        <f>M7*0.95%</f>
        <v>172.71</v>
      </c>
      <c r="T7" s="27">
        <f>S7-Q7</f>
        <v>72.710000000000008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4063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4063</v>
      </c>
      <c r="N8" s="24">
        <f t="shared" ref="N8:N27" si="1">D8+E8*20+F8*10+G8*9+H8*9+I8*191+J8*191+K8*182+L8*100</f>
        <v>4063</v>
      </c>
      <c r="O8" s="25">
        <f t="shared" ref="O8:O27" si="2">M8*2.75%</f>
        <v>111.7325</v>
      </c>
      <c r="P8" s="26"/>
      <c r="Q8" s="26"/>
      <c r="R8" s="24">
        <f t="shared" ref="R8:R27" si="3">M8-(M8*2.75%)+I8*191+J8*191+K8*182+L8*100-Q8</f>
        <v>3951.2674999999999</v>
      </c>
      <c r="S8" s="25">
        <f t="shared" ref="S8:S27" si="4">M8*0.95%</f>
        <v>38.598500000000001</v>
      </c>
      <c r="T8" s="27">
        <f t="shared" ref="T8:T27" si="5">S8-Q8</f>
        <v>38.598500000000001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21938</v>
      </c>
      <c r="E9" s="30"/>
      <c r="F9" s="30"/>
      <c r="G9" s="30"/>
      <c r="H9" s="30">
        <v>140</v>
      </c>
      <c r="I9" s="20"/>
      <c r="J9" s="20"/>
      <c r="K9" s="20"/>
      <c r="L9" s="20"/>
      <c r="M9" s="20">
        <f t="shared" si="0"/>
        <v>23198</v>
      </c>
      <c r="N9" s="24">
        <f t="shared" si="1"/>
        <v>23198</v>
      </c>
      <c r="O9" s="25">
        <f t="shared" si="2"/>
        <v>637.94500000000005</v>
      </c>
      <c r="P9" s="26">
        <v>1000</v>
      </c>
      <c r="Q9" s="26">
        <v>130</v>
      </c>
      <c r="R9" s="24">
        <f t="shared" si="3"/>
        <v>22430.055</v>
      </c>
      <c r="S9" s="25">
        <f t="shared" si="4"/>
        <v>220.381</v>
      </c>
      <c r="T9" s="27">
        <f t="shared" si="5"/>
        <v>90.381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4604</v>
      </c>
      <c r="E10" s="30">
        <v>20</v>
      </c>
      <c r="F10" s="30">
        <v>10</v>
      </c>
      <c r="G10" s="30"/>
      <c r="H10" s="30">
        <v>20</v>
      </c>
      <c r="I10" s="20">
        <v>5</v>
      </c>
      <c r="J10" s="20">
        <v>3</v>
      </c>
      <c r="K10" s="20"/>
      <c r="L10" s="20"/>
      <c r="M10" s="20">
        <f t="shared" si="0"/>
        <v>5284</v>
      </c>
      <c r="N10" s="24">
        <f t="shared" si="1"/>
        <v>6812</v>
      </c>
      <c r="O10" s="25">
        <f t="shared" si="2"/>
        <v>145.31</v>
      </c>
      <c r="P10" s="26"/>
      <c r="Q10" s="26">
        <v>26</v>
      </c>
      <c r="R10" s="24">
        <f t="shared" si="3"/>
        <v>6640.69</v>
      </c>
      <c r="S10" s="25">
        <f t="shared" si="4"/>
        <v>50.198</v>
      </c>
      <c r="T10" s="27">
        <f t="shared" si="5"/>
        <v>24.198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10133</v>
      </c>
      <c r="E11" s="30"/>
      <c r="F11" s="30">
        <v>50</v>
      </c>
      <c r="G11" s="32"/>
      <c r="H11" s="30">
        <v>100</v>
      </c>
      <c r="I11" s="20"/>
      <c r="J11" s="20"/>
      <c r="K11" s="20"/>
      <c r="L11" s="20"/>
      <c r="M11" s="20">
        <f t="shared" si="0"/>
        <v>11533</v>
      </c>
      <c r="N11" s="24">
        <f t="shared" si="1"/>
        <v>11533</v>
      </c>
      <c r="O11" s="25">
        <f t="shared" si="2"/>
        <v>317.15750000000003</v>
      </c>
      <c r="P11" s="26"/>
      <c r="Q11" s="26">
        <v>45</v>
      </c>
      <c r="R11" s="24">
        <f t="shared" si="3"/>
        <v>11170.842500000001</v>
      </c>
      <c r="S11" s="25">
        <f t="shared" si="4"/>
        <v>109.56349999999999</v>
      </c>
      <c r="T11" s="27">
        <f t="shared" si="5"/>
        <v>64.563499999999991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5252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5252</v>
      </c>
      <c r="N12" s="24">
        <f t="shared" si="1"/>
        <v>6162</v>
      </c>
      <c r="O12" s="25">
        <f t="shared" si="2"/>
        <v>144.43</v>
      </c>
      <c r="P12" s="26">
        <v>-910</v>
      </c>
      <c r="Q12" s="26">
        <v>27</v>
      </c>
      <c r="R12" s="24">
        <f t="shared" si="3"/>
        <v>5990.57</v>
      </c>
      <c r="S12" s="25">
        <f t="shared" si="4"/>
        <v>49.893999999999998</v>
      </c>
      <c r="T12" s="27">
        <f t="shared" si="5"/>
        <v>22.893999999999998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5373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5373</v>
      </c>
      <c r="N13" s="24">
        <f t="shared" si="1"/>
        <v>5373</v>
      </c>
      <c r="O13" s="25">
        <f t="shared" si="2"/>
        <v>147.75749999999999</v>
      </c>
      <c r="P13" s="26"/>
      <c r="Q13" s="26"/>
      <c r="R13" s="24">
        <f t="shared" si="3"/>
        <v>5225.2425000000003</v>
      </c>
      <c r="S13" s="25">
        <f t="shared" si="4"/>
        <v>51.043500000000002</v>
      </c>
      <c r="T13" s="27">
        <f t="shared" si="5"/>
        <v>51.043500000000002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8229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8229</v>
      </c>
      <c r="N14" s="24">
        <f t="shared" si="1"/>
        <v>8229</v>
      </c>
      <c r="O14" s="25">
        <f t="shared" si="2"/>
        <v>226.29750000000001</v>
      </c>
      <c r="P14" s="26"/>
      <c r="Q14" s="26">
        <v>123</v>
      </c>
      <c r="R14" s="24">
        <f t="shared" si="3"/>
        <v>7879.7025000000003</v>
      </c>
      <c r="S14" s="25">
        <f t="shared" si="4"/>
        <v>78.1755</v>
      </c>
      <c r="T14" s="27">
        <f t="shared" si="5"/>
        <v>-44.8245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17503</v>
      </c>
      <c r="E15" s="30"/>
      <c r="F15" s="30">
        <v>40</v>
      </c>
      <c r="G15" s="30"/>
      <c r="H15" s="30">
        <v>80</v>
      </c>
      <c r="I15" s="20"/>
      <c r="J15" s="20"/>
      <c r="K15" s="20"/>
      <c r="L15" s="20"/>
      <c r="M15" s="20">
        <f t="shared" si="0"/>
        <v>18623</v>
      </c>
      <c r="N15" s="24">
        <f t="shared" si="1"/>
        <v>18623</v>
      </c>
      <c r="O15" s="25">
        <f t="shared" si="2"/>
        <v>512.13250000000005</v>
      </c>
      <c r="P15" s="26"/>
      <c r="Q15" s="26">
        <v>130</v>
      </c>
      <c r="R15" s="24">
        <f t="shared" si="3"/>
        <v>17980.8675</v>
      </c>
      <c r="S15" s="25">
        <f t="shared" si="4"/>
        <v>176.91849999999999</v>
      </c>
      <c r="T15" s="27">
        <f t="shared" si="5"/>
        <v>46.918499999999995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7352</v>
      </c>
      <c r="E16" s="30">
        <v>50</v>
      </c>
      <c r="F16" s="30"/>
      <c r="G16" s="30"/>
      <c r="H16" s="30">
        <v>50</v>
      </c>
      <c r="I16" s="20"/>
      <c r="J16" s="20"/>
      <c r="K16" s="20">
        <v>5</v>
      </c>
      <c r="L16" s="20"/>
      <c r="M16" s="20">
        <f t="shared" si="0"/>
        <v>8802</v>
      </c>
      <c r="N16" s="24">
        <f t="shared" si="1"/>
        <v>9712</v>
      </c>
      <c r="O16" s="25">
        <f t="shared" si="2"/>
        <v>242.05500000000001</v>
      </c>
      <c r="P16" s="26"/>
      <c r="Q16" s="26">
        <v>110</v>
      </c>
      <c r="R16" s="24">
        <f t="shared" si="3"/>
        <v>9359.9449999999997</v>
      </c>
      <c r="S16" s="25">
        <f t="shared" si="4"/>
        <v>83.619</v>
      </c>
      <c r="T16" s="27">
        <f t="shared" si="5"/>
        <v>-26.381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10005</v>
      </c>
      <c r="E17" s="30"/>
      <c r="F17" s="30">
        <v>50</v>
      </c>
      <c r="G17" s="30"/>
      <c r="H17" s="30">
        <v>100</v>
      </c>
      <c r="I17" s="20"/>
      <c r="J17" s="20"/>
      <c r="K17" s="20">
        <v>5</v>
      </c>
      <c r="L17" s="20"/>
      <c r="M17" s="20">
        <f t="shared" si="0"/>
        <v>11405</v>
      </c>
      <c r="N17" s="24">
        <f t="shared" si="1"/>
        <v>12315</v>
      </c>
      <c r="O17" s="25">
        <f t="shared" si="2"/>
        <v>313.63749999999999</v>
      </c>
      <c r="P17" s="26"/>
      <c r="Q17" s="26">
        <v>101</v>
      </c>
      <c r="R17" s="24">
        <f t="shared" si="3"/>
        <v>11900.362499999999</v>
      </c>
      <c r="S17" s="25">
        <f t="shared" si="4"/>
        <v>108.3475</v>
      </c>
      <c r="T17" s="27">
        <f t="shared" si="5"/>
        <v>7.3474999999999966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8233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8233</v>
      </c>
      <c r="N18" s="24">
        <f t="shared" si="1"/>
        <v>8233</v>
      </c>
      <c r="O18" s="25">
        <f t="shared" si="2"/>
        <v>226.4075</v>
      </c>
      <c r="P18" s="26">
        <v>29800</v>
      </c>
      <c r="Q18" s="26">
        <v>546</v>
      </c>
      <c r="R18" s="24">
        <f t="shared" si="3"/>
        <v>7460.5924999999997</v>
      </c>
      <c r="S18" s="25">
        <f t="shared" si="4"/>
        <v>78.213499999999996</v>
      </c>
      <c r="T18" s="27">
        <f t="shared" si="5"/>
        <v>-467.78649999999999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17274</v>
      </c>
      <c r="E19" s="30"/>
      <c r="F19" s="30">
        <v>70</v>
      </c>
      <c r="G19" s="30"/>
      <c r="H19" s="30">
        <v>150</v>
      </c>
      <c r="I19" s="20">
        <v>2</v>
      </c>
      <c r="J19" s="20"/>
      <c r="K19" s="20">
        <v>4</v>
      </c>
      <c r="L19" s="20"/>
      <c r="M19" s="20">
        <f t="shared" si="0"/>
        <v>19324</v>
      </c>
      <c r="N19" s="24">
        <f t="shared" si="1"/>
        <v>20434</v>
      </c>
      <c r="O19" s="25">
        <f t="shared" si="2"/>
        <v>531.41</v>
      </c>
      <c r="P19" s="26">
        <v>28200</v>
      </c>
      <c r="Q19" s="26">
        <v>110</v>
      </c>
      <c r="R19" s="24">
        <f t="shared" si="3"/>
        <v>19792.59</v>
      </c>
      <c r="S19" s="25">
        <f t="shared" si="4"/>
        <v>183.578</v>
      </c>
      <c r="T19" s="27">
        <f t="shared" si="5"/>
        <v>73.578000000000003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3598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3598</v>
      </c>
      <c r="N20" s="24">
        <f t="shared" si="1"/>
        <v>3598</v>
      </c>
      <c r="O20" s="25">
        <f t="shared" si="2"/>
        <v>98.945000000000007</v>
      </c>
      <c r="P20" s="26"/>
      <c r="Q20" s="26"/>
      <c r="R20" s="24">
        <f t="shared" si="3"/>
        <v>3499.0549999999998</v>
      </c>
      <c r="S20" s="25">
        <f t="shared" si="4"/>
        <v>34.180999999999997</v>
      </c>
      <c r="T20" s="27">
        <f t="shared" si="5"/>
        <v>34.180999999999997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7662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7662</v>
      </c>
      <c r="N21" s="24">
        <f t="shared" si="1"/>
        <v>7662</v>
      </c>
      <c r="O21" s="25">
        <f t="shared" si="2"/>
        <v>210.70500000000001</v>
      </c>
      <c r="P21" s="26"/>
      <c r="Q21" s="26">
        <v>20</v>
      </c>
      <c r="R21" s="24">
        <f t="shared" si="3"/>
        <v>7431.2950000000001</v>
      </c>
      <c r="S21" s="25">
        <f t="shared" si="4"/>
        <v>72.789000000000001</v>
      </c>
      <c r="T21" s="27">
        <f t="shared" si="5"/>
        <v>52.789000000000001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11411</v>
      </c>
      <c r="E22" s="30">
        <v>10</v>
      </c>
      <c r="F22" s="30">
        <v>30</v>
      </c>
      <c r="G22" s="20"/>
      <c r="H22" s="30">
        <v>50</v>
      </c>
      <c r="I22" s="20"/>
      <c r="J22" s="20"/>
      <c r="K22" s="20"/>
      <c r="L22" s="20"/>
      <c r="M22" s="20">
        <f t="shared" si="0"/>
        <v>12361</v>
      </c>
      <c r="N22" s="24">
        <f t="shared" si="1"/>
        <v>12361</v>
      </c>
      <c r="O22" s="25">
        <f t="shared" si="2"/>
        <v>339.92750000000001</v>
      </c>
      <c r="P22" s="26"/>
      <c r="Q22" s="26">
        <v>101</v>
      </c>
      <c r="R22" s="24">
        <f t="shared" si="3"/>
        <v>11920.0725</v>
      </c>
      <c r="S22" s="25">
        <f t="shared" si="4"/>
        <v>117.42949999999999</v>
      </c>
      <c r="T22" s="27">
        <f t="shared" si="5"/>
        <v>16.42949999999999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9004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9004</v>
      </c>
      <c r="N23" s="24">
        <f t="shared" si="1"/>
        <v>9004</v>
      </c>
      <c r="O23" s="25">
        <f t="shared" si="2"/>
        <v>247.61</v>
      </c>
      <c r="P23" s="26"/>
      <c r="Q23" s="26">
        <v>90</v>
      </c>
      <c r="R23" s="24">
        <f t="shared" si="3"/>
        <v>8666.39</v>
      </c>
      <c r="S23" s="25">
        <f t="shared" si="4"/>
        <v>85.537999999999997</v>
      </c>
      <c r="T23" s="27">
        <f t="shared" si="5"/>
        <v>-4.4620000000000033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11610</v>
      </c>
      <c r="E24" s="30">
        <v>50</v>
      </c>
      <c r="F24" s="30"/>
      <c r="G24" s="30"/>
      <c r="H24" s="30">
        <v>100</v>
      </c>
      <c r="I24" s="20">
        <v>5</v>
      </c>
      <c r="J24" s="20"/>
      <c r="K24" s="20"/>
      <c r="L24" s="20"/>
      <c r="M24" s="20">
        <f t="shared" si="0"/>
        <v>13510</v>
      </c>
      <c r="N24" s="24">
        <f t="shared" si="1"/>
        <v>14465</v>
      </c>
      <c r="O24" s="25">
        <f t="shared" si="2"/>
        <v>371.52499999999998</v>
      </c>
      <c r="P24" s="26"/>
      <c r="Q24" s="26">
        <v>104</v>
      </c>
      <c r="R24" s="24">
        <f t="shared" si="3"/>
        <v>13989.475</v>
      </c>
      <c r="S24" s="25">
        <f t="shared" si="4"/>
        <v>128.345</v>
      </c>
      <c r="T24" s="27">
        <f t="shared" si="5"/>
        <v>24.344999999999999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8536</v>
      </c>
      <c r="E25" s="30"/>
      <c r="F25" s="30"/>
      <c r="G25" s="30"/>
      <c r="H25" s="30"/>
      <c r="I25" s="20">
        <v>6</v>
      </c>
      <c r="J25" s="20"/>
      <c r="K25" s="20">
        <v>3</v>
      </c>
      <c r="L25" s="20"/>
      <c r="M25" s="20">
        <f t="shared" si="0"/>
        <v>8536</v>
      </c>
      <c r="N25" s="24">
        <f t="shared" si="1"/>
        <v>10228</v>
      </c>
      <c r="O25" s="25">
        <f t="shared" si="2"/>
        <v>234.74</v>
      </c>
      <c r="P25" s="26">
        <v>27800</v>
      </c>
      <c r="Q25" s="26">
        <v>82</v>
      </c>
      <c r="R25" s="24">
        <f t="shared" si="3"/>
        <v>9911.26</v>
      </c>
      <c r="S25" s="25">
        <f t="shared" si="4"/>
        <v>81.091999999999999</v>
      </c>
      <c r="T25" s="27">
        <f t="shared" si="5"/>
        <v>-0.90800000000000125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8279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8279</v>
      </c>
      <c r="N26" s="24">
        <f t="shared" si="1"/>
        <v>8279</v>
      </c>
      <c r="O26" s="25">
        <f t="shared" si="2"/>
        <v>227.67250000000001</v>
      </c>
      <c r="P26" s="26">
        <v>1500</v>
      </c>
      <c r="Q26" s="26">
        <v>130</v>
      </c>
      <c r="R26" s="24">
        <f t="shared" si="3"/>
        <v>7921.3275000000003</v>
      </c>
      <c r="S26" s="25">
        <f t="shared" si="4"/>
        <v>78.650499999999994</v>
      </c>
      <c r="T26" s="27">
        <f t="shared" si="5"/>
        <v>-51.349500000000006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10514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10514</v>
      </c>
      <c r="N27" s="40">
        <f t="shared" si="1"/>
        <v>10514</v>
      </c>
      <c r="O27" s="25">
        <f t="shared" si="2"/>
        <v>289.13499999999999</v>
      </c>
      <c r="P27" s="41">
        <v>16000</v>
      </c>
      <c r="Q27" s="41">
        <v>100</v>
      </c>
      <c r="R27" s="24">
        <f t="shared" si="3"/>
        <v>10124.865</v>
      </c>
      <c r="S27" s="42">
        <f t="shared" si="4"/>
        <v>99.882999999999996</v>
      </c>
      <c r="T27" s="43">
        <f t="shared" si="5"/>
        <v>-0.11700000000000443</v>
      </c>
    </row>
    <row r="28" spans="1:20" ht="16.5" thickBot="1" x14ac:dyDescent="0.3">
      <c r="A28" s="76" t="s">
        <v>38</v>
      </c>
      <c r="B28" s="77"/>
      <c r="C28" s="78"/>
      <c r="D28" s="44">
        <f>SUM(D7:D27)</f>
        <v>205573</v>
      </c>
      <c r="E28" s="45">
        <f>SUM(E7:E27)</f>
        <v>235</v>
      </c>
      <c r="F28" s="45">
        <f t="shared" ref="F28:T28" si="6">SUM(F7:F27)</f>
        <v>250</v>
      </c>
      <c r="G28" s="45">
        <f t="shared" si="6"/>
        <v>0</v>
      </c>
      <c r="H28" s="45">
        <f t="shared" si="6"/>
        <v>910</v>
      </c>
      <c r="I28" s="45">
        <f t="shared" si="6"/>
        <v>19</v>
      </c>
      <c r="J28" s="45">
        <f t="shared" si="6"/>
        <v>3</v>
      </c>
      <c r="K28" s="45">
        <f t="shared" si="6"/>
        <v>37</v>
      </c>
      <c r="L28" s="45">
        <f t="shared" si="6"/>
        <v>0</v>
      </c>
      <c r="M28" s="45">
        <f t="shared" si="6"/>
        <v>220963</v>
      </c>
      <c r="N28" s="45">
        <f t="shared" si="6"/>
        <v>231899</v>
      </c>
      <c r="O28" s="46">
        <f t="shared" si="6"/>
        <v>6076.4824999999983</v>
      </c>
      <c r="P28" s="45">
        <f t="shared" si="6"/>
        <v>102885</v>
      </c>
      <c r="Q28" s="45">
        <f t="shared" si="6"/>
        <v>2075</v>
      </c>
      <c r="R28" s="45">
        <f t="shared" si="6"/>
        <v>223747.51750000005</v>
      </c>
      <c r="S28" s="45">
        <f t="shared" si="6"/>
        <v>2099.1485000000002</v>
      </c>
      <c r="T28" s="47">
        <f t="shared" si="6"/>
        <v>24.148499999999942</v>
      </c>
    </row>
    <row r="29" spans="1:20" ht="15.75" thickBot="1" x14ac:dyDescent="0.3">
      <c r="A29" s="79" t="s">
        <v>39</v>
      </c>
      <c r="B29" s="80"/>
      <c r="C29" s="81"/>
      <c r="D29" s="48">
        <f>D4+D5-D28</f>
        <v>540836</v>
      </c>
      <c r="E29" s="48">
        <f t="shared" ref="E29:L29" si="7">E4+E5-E28</f>
        <v>3470</v>
      </c>
      <c r="F29" s="48">
        <f t="shared" si="7"/>
        <v>8620</v>
      </c>
      <c r="G29" s="48">
        <f t="shared" si="7"/>
        <v>60</v>
      </c>
      <c r="H29" s="48">
        <f t="shared" si="7"/>
        <v>8695</v>
      </c>
      <c r="I29" s="48">
        <f t="shared" si="7"/>
        <v>1642</v>
      </c>
      <c r="J29" s="48">
        <f t="shared" si="7"/>
        <v>564</v>
      </c>
      <c r="K29" s="48">
        <f t="shared" si="7"/>
        <v>680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-134</v>
      </c>
      <c r="J30" s="50">
        <v>-112</v>
      </c>
      <c r="K30" s="50">
        <v>-41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85" priority="43" operator="equal">
      <formula>212030016606640</formula>
    </cfRule>
  </conditionalFormatting>
  <conditionalFormatting sqref="D29 E4:E6 E28:K29">
    <cfRule type="cellIs" dxfId="1084" priority="41" operator="equal">
      <formula>$E$4</formula>
    </cfRule>
    <cfRule type="cellIs" dxfId="1083" priority="42" operator="equal">
      <formula>2120</formula>
    </cfRule>
  </conditionalFormatting>
  <conditionalFormatting sqref="D29:E29 F4:F6 F28:F29">
    <cfRule type="cellIs" dxfId="1082" priority="39" operator="equal">
      <formula>$F$4</formula>
    </cfRule>
    <cfRule type="cellIs" dxfId="1081" priority="40" operator="equal">
      <formula>300</formula>
    </cfRule>
  </conditionalFormatting>
  <conditionalFormatting sqref="G4:G6 G28:G29">
    <cfRule type="cellIs" dxfId="1080" priority="37" operator="equal">
      <formula>$G$4</formula>
    </cfRule>
    <cfRule type="cellIs" dxfId="1079" priority="38" operator="equal">
      <formula>1660</formula>
    </cfRule>
  </conditionalFormatting>
  <conditionalFormatting sqref="H4:H6 H28:H29">
    <cfRule type="cellIs" dxfId="1078" priority="35" operator="equal">
      <formula>$H$4</formula>
    </cfRule>
    <cfRule type="cellIs" dxfId="1077" priority="36" operator="equal">
      <formula>6640</formula>
    </cfRule>
  </conditionalFormatting>
  <conditionalFormatting sqref="T6:T28">
    <cfRule type="cellIs" dxfId="1076" priority="34" operator="lessThan">
      <formula>0</formula>
    </cfRule>
  </conditionalFormatting>
  <conditionalFormatting sqref="T7:T27">
    <cfRule type="cellIs" dxfId="1075" priority="31" operator="lessThan">
      <formula>0</formula>
    </cfRule>
    <cfRule type="cellIs" dxfId="1074" priority="32" operator="lessThan">
      <formula>0</formula>
    </cfRule>
    <cfRule type="cellIs" dxfId="1073" priority="33" operator="lessThan">
      <formula>0</formula>
    </cfRule>
  </conditionalFormatting>
  <conditionalFormatting sqref="E4:E6 E28:K28">
    <cfRule type="cellIs" dxfId="1072" priority="30" operator="equal">
      <formula>$E$4</formula>
    </cfRule>
  </conditionalFormatting>
  <conditionalFormatting sqref="D28:D29 D6 D4:M4">
    <cfRule type="cellIs" dxfId="1071" priority="29" operator="equal">
      <formula>$D$4</formula>
    </cfRule>
  </conditionalFormatting>
  <conditionalFormatting sqref="I4:I6 I28:I29">
    <cfRule type="cellIs" dxfId="1070" priority="28" operator="equal">
      <formula>$I$4</formula>
    </cfRule>
  </conditionalFormatting>
  <conditionalFormatting sqref="J4:J6 J28:J29">
    <cfRule type="cellIs" dxfId="1069" priority="27" operator="equal">
      <formula>$J$4</formula>
    </cfRule>
  </conditionalFormatting>
  <conditionalFormatting sqref="K4:K6 K28:K29">
    <cfRule type="cellIs" dxfId="1068" priority="26" operator="equal">
      <formula>$K$4</formula>
    </cfRule>
  </conditionalFormatting>
  <conditionalFormatting sqref="M4:M6">
    <cfRule type="cellIs" dxfId="1067" priority="25" operator="equal">
      <formula>$L$4</formula>
    </cfRule>
  </conditionalFormatting>
  <conditionalFormatting sqref="T7:T28">
    <cfRule type="cellIs" dxfId="1066" priority="22" operator="lessThan">
      <formula>0</formula>
    </cfRule>
    <cfRule type="cellIs" dxfId="1065" priority="23" operator="lessThan">
      <formula>0</formula>
    </cfRule>
    <cfRule type="cellIs" dxfId="1064" priority="24" operator="lessThan">
      <formula>0</formula>
    </cfRule>
  </conditionalFormatting>
  <conditionalFormatting sqref="D5:K5">
    <cfRule type="cellIs" dxfId="1063" priority="21" operator="greaterThan">
      <formula>0</formula>
    </cfRule>
  </conditionalFormatting>
  <conditionalFormatting sqref="T6:T28">
    <cfRule type="cellIs" dxfId="1062" priority="20" operator="lessThan">
      <formula>0</formula>
    </cfRule>
  </conditionalFormatting>
  <conditionalFormatting sqref="T7:T27">
    <cfRule type="cellIs" dxfId="1061" priority="17" operator="lessThan">
      <formula>0</formula>
    </cfRule>
    <cfRule type="cellIs" dxfId="1060" priority="18" operator="lessThan">
      <formula>0</formula>
    </cfRule>
    <cfRule type="cellIs" dxfId="1059" priority="19" operator="lessThan">
      <formula>0</formula>
    </cfRule>
  </conditionalFormatting>
  <conditionalFormatting sqref="T7:T28">
    <cfRule type="cellIs" dxfId="1058" priority="14" operator="lessThan">
      <formula>0</formula>
    </cfRule>
    <cfRule type="cellIs" dxfId="1057" priority="15" operator="lessThan">
      <formula>0</formula>
    </cfRule>
    <cfRule type="cellIs" dxfId="1056" priority="16" operator="lessThan">
      <formula>0</formula>
    </cfRule>
  </conditionalFormatting>
  <conditionalFormatting sqref="D5:K5">
    <cfRule type="cellIs" dxfId="1055" priority="13" operator="greaterThan">
      <formula>0</formula>
    </cfRule>
  </conditionalFormatting>
  <conditionalFormatting sqref="L4 L6 L28:L29">
    <cfRule type="cellIs" dxfId="1054" priority="12" operator="equal">
      <formula>$L$4</formula>
    </cfRule>
  </conditionalFormatting>
  <conditionalFormatting sqref="D7:S7">
    <cfRule type="cellIs" dxfId="1053" priority="11" operator="greaterThan">
      <formula>0</formula>
    </cfRule>
  </conditionalFormatting>
  <conditionalFormatting sqref="D9:S9">
    <cfRule type="cellIs" dxfId="1052" priority="10" operator="greaterThan">
      <formula>0</formula>
    </cfRule>
  </conditionalFormatting>
  <conditionalFormatting sqref="D11:S11">
    <cfRule type="cellIs" dxfId="1051" priority="9" operator="greaterThan">
      <formula>0</formula>
    </cfRule>
  </conditionalFormatting>
  <conditionalFormatting sqref="D13:S13">
    <cfRule type="cellIs" dxfId="1050" priority="8" operator="greaterThan">
      <formula>0</formula>
    </cfRule>
  </conditionalFormatting>
  <conditionalFormatting sqref="D15:S15">
    <cfRule type="cellIs" dxfId="1049" priority="7" operator="greaterThan">
      <formula>0</formula>
    </cfRule>
  </conditionalFormatting>
  <conditionalFormatting sqref="D17:S17">
    <cfRule type="cellIs" dxfId="1048" priority="6" operator="greaterThan">
      <formula>0</formula>
    </cfRule>
  </conditionalFormatting>
  <conditionalFormatting sqref="D19:S19">
    <cfRule type="cellIs" dxfId="1047" priority="5" operator="greaterThan">
      <formula>0</formula>
    </cfRule>
  </conditionalFormatting>
  <conditionalFormatting sqref="D21:S21">
    <cfRule type="cellIs" dxfId="1046" priority="4" operator="greaterThan">
      <formula>0</formula>
    </cfRule>
  </conditionalFormatting>
  <conditionalFormatting sqref="D23:S23">
    <cfRule type="cellIs" dxfId="1045" priority="3" operator="greaterThan">
      <formula>0</formula>
    </cfRule>
  </conditionalFormatting>
  <conditionalFormatting sqref="D25:S25">
    <cfRule type="cellIs" dxfId="1044" priority="2" operator="greaterThan">
      <formula>0</formula>
    </cfRule>
  </conditionalFormatting>
  <conditionalFormatting sqref="D27:S27">
    <cfRule type="cellIs" dxfId="1043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9" activePane="bottomLeft" state="frozen"/>
      <selection pane="bottomLeft" activeCell="G34" sqref="G34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</row>
    <row r="2" spans="1:20" ht="15.75" thickBot="1" x14ac:dyDescent="0.3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</row>
    <row r="3" spans="1:20" ht="18.75" x14ac:dyDescent="0.25">
      <c r="A3" s="86" t="s">
        <v>57</v>
      </c>
      <c r="B3" s="87"/>
      <c r="C3" s="88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spans="1:20" x14ac:dyDescent="0.25">
      <c r="A4" s="90" t="s">
        <v>1</v>
      </c>
      <c r="B4" s="90"/>
      <c r="C4" s="1"/>
      <c r="D4" s="2">
        <f>'8'!D29</f>
        <v>540836</v>
      </c>
      <c r="E4" s="2">
        <f>'8'!E29</f>
        <v>3470</v>
      </c>
      <c r="F4" s="2">
        <f>'8'!F29</f>
        <v>8620</v>
      </c>
      <c r="G4" s="2">
        <f>'8'!G29</f>
        <v>60</v>
      </c>
      <c r="H4" s="2">
        <f>'8'!H29</f>
        <v>8695</v>
      </c>
      <c r="I4" s="2">
        <f>'8'!I29</f>
        <v>1642</v>
      </c>
      <c r="J4" s="2">
        <f>'8'!J29</f>
        <v>564</v>
      </c>
      <c r="K4" s="2">
        <f>'8'!K29</f>
        <v>680</v>
      </c>
      <c r="L4" s="2">
        <f>'8'!L29</f>
        <v>50</v>
      </c>
      <c r="M4" s="3"/>
      <c r="N4" s="91"/>
      <c r="O4" s="91"/>
      <c r="P4" s="91"/>
      <c r="Q4" s="91"/>
      <c r="R4" s="91"/>
      <c r="S4" s="91"/>
      <c r="T4" s="91"/>
    </row>
    <row r="5" spans="1:20" x14ac:dyDescent="0.25">
      <c r="A5" s="90" t="s">
        <v>2</v>
      </c>
      <c r="B5" s="9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1"/>
      <c r="O5" s="91"/>
      <c r="P5" s="91"/>
      <c r="Q5" s="91"/>
      <c r="R5" s="91"/>
      <c r="S5" s="91"/>
      <c r="T5" s="9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11000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11000</v>
      </c>
      <c r="N7" s="24">
        <f>D7+E7*20+F7*10+G7*9+H7*9+I7*191+J7*191+K7*182+L7*100</f>
        <v>11910</v>
      </c>
      <c r="O7" s="25">
        <f>M7*2.75%</f>
        <v>302.5</v>
      </c>
      <c r="P7" s="26"/>
      <c r="Q7" s="26">
        <v>107</v>
      </c>
      <c r="R7" s="24">
        <f>M7-(M7*2.75%)+I7*191+J7*191+K7*182+L7*100-Q7</f>
        <v>11500.5</v>
      </c>
      <c r="S7" s="25">
        <f>M7*0.95%</f>
        <v>104.5</v>
      </c>
      <c r="T7" s="27">
        <f>S7-Q7</f>
        <v>-2.5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7250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7250</v>
      </c>
      <c r="N8" s="24">
        <f t="shared" ref="N8:N27" si="1">D8+E8*20+F8*10+G8*9+H8*9+I8*191+J8*191+K8*182+L8*100</f>
        <v>7250</v>
      </c>
      <c r="O8" s="25">
        <f t="shared" ref="O8:O27" si="2">M8*2.75%</f>
        <v>199.375</v>
      </c>
      <c r="P8" s="26"/>
      <c r="Q8" s="26"/>
      <c r="R8" s="24">
        <f t="shared" ref="R8:R27" si="3">M8-(M8*2.75%)+I8*191+J8*191+K8*182+L8*100-Q8</f>
        <v>7050.625</v>
      </c>
      <c r="S8" s="25">
        <f t="shared" ref="S8:S27" si="4">M8*0.95%</f>
        <v>68.875</v>
      </c>
      <c r="T8" s="27">
        <f t="shared" ref="T8:T27" si="5">S8-Q8</f>
        <v>68.875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20914</v>
      </c>
      <c r="E9" s="30"/>
      <c r="F9" s="30"/>
      <c r="G9" s="30"/>
      <c r="H9" s="30">
        <v>230</v>
      </c>
      <c r="I9" s="20"/>
      <c r="J9" s="20"/>
      <c r="K9" s="20"/>
      <c r="L9" s="20"/>
      <c r="M9" s="20">
        <f t="shared" si="0"/>
        <v>22984</v>
      </c>
      <c r="N9" s="24">
        <f t="shared" si="1"/>
        <v>22984</v>
      </c>
      <c r="O9" s="25">
        <f t="shared" si="2"/>
        <v>632.06000000000006</v>
      </c>
      <c r="P9" s="26">
        <v>-4000</v>
      </c>
      <c r="Q9" s="26">
        <v>121</v>
      </c>
      <c r="R9" s="24">
        <f t="shared" si="3"/>
        <v>22230.94</v>
      </c>
      <c r="S9" s="25">
        <f t="shared" si="4"/>
        <v>218.34799999999998</v>
      </c>
      <c r="T9" s="27">
        <f t="shared" si="5"/>
        <v>97.347999999999985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8658</v>
      </c>
      <c r="E10" s="30"/>
      <c r="F10" s="30"/>
      <c r="G10" s="30"/>
      <c r="H10" s="30">
        <v>20</v>
      </c>
      <c r="I10" s="20">
        <v>3</v>
      </c>
      <c r="J10" s="20"/>
      <c r="K10" s="20"/>
      <c r="L10" s="20"/>
      <c r="M10" s="20">
        <f t="shared" si="0"/>
        <v>8838</v>
      </c>
      <c r="N10" s="24">
        <f t="shared" si="1"/>
        <v>9411</v>
      </c>
      <c r="O10" s="25">
        <f t="shared" si="2"/>
        <v>243.04499999999999</v>
      </c>
      <c r="P10" s="26"/>
      <c r="Q10" s="26">
        <v>27</v>
      </c>
      <c r="R10" s="24">
        <f t="shared" si="3"/>
        <v>9140.9549999999999</v>
      </c>
      <c r="S10" s="25">
        <f t="shared" si="4"/>
        <v>83.960999999999999</v>
      </c>
      <c r="T10" s="27">
        <f t="shared" si="5"/>
        <v>56.960999999999999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7866</v>
      </c>
      <c r="E11" s="30">
        <v>50</v>
      </c>
      <c r="F11" s="30"/>
      <c r="G11" s="32"/>
      <c r="H11" s="30">
        <v>100</v>
      </c>
      <c r="I11" s="20">
        <v>17</v>
      </c>
      <c r="J11" s="20"/>
      <c r="K11" s="20"/>
      <c r="L11" s="20"/>
      <c r="M11" s="20">
        <f t="shared" si="0"/>
        <v>9766</v>
      </c>
      <c r="N11" s="24">
        <f t="shared" si="1"/>
        <v>13013</v>
      </c>
      <c r="O11" s="25">
        <f t="shared" si="2"/>
        <v>268.565</v>
      </c>
      <c r="P11" s="26"/>
      <c r="Q11" s="26">
        <v>37</v>
      </c>
      <c r="R11" s="24">
        <f t="shared" si="3"/>
        <v>12707.434999999999</v>
      </c>
      <c r="S11" s="25">
        <f t="shared" si="4"/>
        <v>92.777000000000001</v>
      </c>
      <c r="T11" s="27">
        <f t="shared" si="5"/>
        <v>55.777000000000001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7948</v>
      </c>
      <c r="E12" s="30"/>
      <c r="F12" s="30">
        <v>20</v>
      </c>
      <c r="G12" s="30"/>
      <c r="H12" s="30">
        <v>50</v>
      </c>
      <c r="I12" s="20"/>
      <c r="J12" s="20"/>
      <c r="K12" s="20"/>
      <c r="L12" s="20"/>
      <c r="M12" s="20">
        <f t="shared" si="0"/>
        <v>8598</v>
      </c>
      <c r="N12" s="24">
        <f t="shared" si="1"/>
        <v>8598</v>
      </c>
      <c r="O12" s="25">
        <f t="shared" si="2"/>
        <v>236.44499999999999</v>
      </c>
      <c r="P12" s="26"/>
      <c r="Q12" s="26">
        <v>31</v>
      </c>
      <c r="R12" s="24">
        <f t="shared" si="3"/>
        <v>8330.5550000000003</v>
      </c>
      <c r="S12" s="25">
        <f t="shared" si="4"/>
        <v>81.680999999999997</v>
      </c>
      <c r="T12" s="27">
        <f t="shared" si="5"/>
        <v>50.680999999999997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9253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9253</v>
      </c>
      <c r="N13" s="24">
        <f t="shared" si="1"/>
        <v>9253</v>
      </c>
      <c r="O13" s="25">
        <f t="shared" si="2"/>
        <v>254.45750000000001</v>
      </c>
      <c r="P13" s="26"/>
      <c r="Q13" s="26">
        <v>3</v>
      </c>
      <c r="R13" s="24">
        <f t="shared" si="3"/>
        <v>8995.5424999999996</v>
      </c>
      <c r="S13" s="25">
        <f t="shared" si="4"/>
        <v>87.903499999999994</v>
      </c>
      <c r="T13" s="27">
        <f t="shared" si="5"/>
        <v>84.903499999999994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10110</v>
      </c>
      <c r="E14" s="30"/>
      <c r="F14" s="30"/>
      <c r="G14" s="30"/>
      <c r="H14" s="30">
        <v>200</v>
      </c>
      <c r="I14" s="20"/>
      <c r="J14" s="20"/>
      <c r="K14" s="20">
        <v>5</v>
      </c>
      <c r="L14" s="20"/>
      <c r="M14" s="20">
        <f t="shared" si="0"/>
        <v>11910</v>
      </c>
      <c r="N14" s="24">
        <f t="shared" si="1"/>
        <v>12820</v>
      </c>
      <c r="O14" s="25">
        <f t="shared" si="2"/>
        <v>327.52499999999998</v>
      </c>
      <c r="P14" s="26">
        <v>-2000</v>
      </c>
      <c r="Q14" s="26">
        <v>142</v>
      </c>
      <c r="R14" s="24">
        <f t="shared" si="3"/>
        <v>12350.475</v>
      </c>
      <c r="S14" s="25">
        <f t="shared" si="4"/>
        <v>113.145</v>
      </c>
      <c r="T14" s="27">
        <f t="shared" si="5"/>
        <v>-28.855000000000004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21771</v>
      </c>
      <c r="E15" s="30">
        <v>20</v>
      </c>
      <c r="F15" s="30"/>
      <c r="G15" s="30"/>
      <c r="H15" s="30">
        <v>300</v>
      </c>
      <c r="I15" s="20"/>
      <c r="J15" s="20"/>
      <c r="K15" s="20"/>
      <c r="L15" s="20"/>
      <c r="M15" s="20">
        <f t="shared" si="0"/>
        <v>24871</v>
      </c>
      <c r="N15" s="24">
        <f t="shared" si="1"/>
        <v>24871</v>
      </c>
      <c r="O15" s="25">
        <f t="shared" si="2"/>
        <v>683.95249999999999</v>
      </c>
      <c r="P15" s="26"/>
      <c r="Q15" s="26">
        <v>137</v>
      </c>
      <c r="R15" s="24">
        <f t="shared" si="3"/>
        <v>24050.047500000001</v>
      </c>
      <c r="S15" s="25">
        <f t="shared" si="4"/>
        <v>236.27449999999999</v>
      </c>
      <c r="T15" s="27">
        <f t="shared" si="5"/>
        <v>99.274499999999989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15974</v>
      </c>
      <c r="E16" s="30"/>
      <c r="F16" s="30"/>
      <c r="G16" s="30"/>
      <c r="H16" s="30">
        <v>250</v>
      </c>
      <c r="I16" s="20">
        <v>19</v>
      </c>
      <c r="J16" s="20"/>
      <c r="K16" s="20"/>
      <c r="L16" s="20"/>
      <c r="M16" s="20">
        <f t="shared" si="0"/>
        <v>18224</v>
      </c>
      <c r="N16" s="24">
        <f t="shared" si="1"/>
        <v>21853</v>
      </c>
      <c r="O16" s="25">
        <f t="shared" si="2"/>
        <v>501.16</v>
      </c>
      <c r="P16" s="26"/>
      <c r="Q16" s="26">
        <v>117</v>
      </c>
      <c r="R16" s="24">
        <f t="shared" si="3"/>
        <v>21234.84</v>
      </c>
      <c r="S16" s="25">
        <f t="shared" si="4"/>
        <v>173.12799999999999</v>
      </c>
      <c r="T16" s="27">
        <f t="shared" si="5"/>
        <v>56.127999999999986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19200</v>
      </c>
      <c r="E17" s="30"/>
      <c r="F17" s="30">
        <v>40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20500</v>
      </c>
      <c r="N17" s="24">
        <f t="shared" si="1"/>
        <v>21455</v>
      </c>
      <c r="O17" s="25">
        <f t="shared" si="2"/>
        <v>563.75</v>
      </c>
      <c r="P17" s="26"/>
      <c r="Q17" s="26">
        <v>91</v>
      </c>
      <c r="R17" s="24">
        <f t="shared" si="3"/>
        <v>20800.25</v>
      </c>
      <c r="S17" s="25">
        <f t="shared" si="4"/>
        <v>194.75</v>
      </c>
      <c r="T17" s="27">
        <f t="shared" si="5"/>
        <v>103.75</v>
      </c>
    </row>
    <row r="18" spans="1:21" ht="15.75" x14ac:dyDescent="0.25">
      <c r="A18" s="28">
        <v>12</v>
      </c>
      <c r="B18" s="20">
        <v>1908446145</v>
      </c>
      <c r="C18" s="31" t="s">
        <v>53</v>
      </c>
      <c r="D18" s="29">
        <v>11000</v>
      </c>
      <c r="E18" s="30">
        <v>100</v>
      </c>
      <c r="F18" s="30">
        <v>150</v>
      </c>
      <c r="G18" s="30"/>
      <c r="H18" s="30"/>
      <c r="I18" s="20">
        <v>30</v>
      </c>
      <c r="J18" s="20"/>
      <c r="K18" s="20">
        <v>13</v>
      </c>
      <c r="L18" s="20"/>
      <c r="M18" s="20">
        <f t="shared" si="0"/>
        <v>14500</v>
      </c>
      <c r="N18" s="24">
        <f t="shared" si="1"/>
        <v>22596</v>
      </c>
      <c r="O18" s="25">
        <f t="shared" si="2"/>
        <v>398.75</v>
      </c>
      <c r="P18" s="26"/>
      <c r="Q18" s="26">
        <v>97</v>
      </c>
      <c r="R18" s="24">
        <f t="shared" si="3"/>
        <v>22100.25</v>
      </c>
      <c r="S18" s="25">
        <f t="shared" si="4"/>
        <v>137.75</v>
      </c>
      <c r="T18" s="27">
        <f t="shared" si="5"/>
        <v>40.75</v>
      </c>
    </row>
    <row r="19" spans="1:21" ht="15.75" x14ac:dyDescent="0.25">
      <c r="A19" s="28">
        <v>13</v>
      </c>
      <c r="B19" s="20">
        <v>1908446146</v>
      </c>
      <c r="C19" s="20" t="s">
        <v>44</v>
      </c>
      <c r="D19" s="29">
        <v>10418</v>
      </c>
      <c r="E19" s="30">
        <v>20</v>
      </c>
      <c r="F19" s="30">
        <v>100</v>
      </c>
      <c r="G19" s="30"/>
      <c r="H19" s="30">
        <v>150</v>
      </c>
      <c r="I19" s="20">
        <v>10</v>
      </c>
      <c r="J19" s="20"/>
      <c r="K19" s="20"/>
      <c r="L19" s="20"/>
      <c r="M19" s="20">
        <f t="shared" si="0"/>
        <v>13168</v>
      </c>
      <c r="N19" s="24">
        <f t="shared" si="1"/>
        <v>15078</v>
      </c>
      <c r="O19" s="25">
        <f t="shared" si="2"/>
        <v>362.12</v>
      </c>
      <c r="P19" s="26"/>
      <c r="Q19" s="26">
        <v>100</v>
      </c>
      <c r="R19" s="24">
        <f t="shared" si="3"/>
        <v>14615.88</v>
      </c>
      <c r="S19" s="25">
        <f t="shared" si="4"/>
        <v>125.096</v>
      </c>
      <c r="T19" s="27">
        <f t="shared" si="5"/>
        <v>25.096000000000004</v>
      </c>
    </row>
    <row r="20" spans="1:21" ht="15.75" x14ac:dyDescent="0.25">
      <c r="A20" s="28">
        <v>14</v>
      </c>
      <c r="B20" s="20">
        <v>1908446147</v>
      </c>
      <c r="C20" s="20" t="s">
        <v>45</v>
      </c>
      <c r="D20" s="29">
        <v>10000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10000</v>
      </c>
      <c r="N20" s="24">
        <f t="shared" si="1"/>
        <v>10000</v>
      </c>
      <c r="O20" s="25">
        <f t="shared" si="2"/>
        <v>275</v>
      </c>
      <c r="P20" s="26">
        <v>-205</v>
      </c>
      <c r="Q20" s="26">
        <v>120</v>
      </c>
      <c r="R20" s="24">
        <f t="shared" si="3"/>
        <v>9605</v>
      </c>
      <c r="S20" s="25">
        <f t="shared" si="4"/>
        <v>95</v>
      </c>
      <c r="T20" s="27">
        <f t="shared" si="5"/>
        <v>-25</v>
      </c>
    </row>
    <row r="21" spans="1:21" ht="15.75" x14ac:dyDescent="0.25">
      <c r="A21" s="28">
        <v>15</v>
      </c>
      <c r="B21" s="20">
        <v>1908446148</v>
      </c>
      <c r="C21" s="20" t="s">
        <v>46</v>
      </c>
      <c r="D21" s="29">
        <v>8230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8230</v>
      </c>
      <c r="N21" s="24">
        <f t="shared" si="1"/>
        <v>9758</v>
      </c>
      <c r="O21" s="25">
        <f t="shared" si="2"/>
        <v>226.32499999999999</v>
      </c>
      <c r="P21" s="26"/>
      <c r="Q21" s="26">
        <v>21</v>
      </c>
      <c r="R21" s="24">
        <f t="shared" si="3"/>
        <v>9510.6749999999993</v>
      </c>
      <c r="S21" s="25">
        <f t="shared" si="4"/>
        <v>78.185000000000002</v>
      </c>
      <c r="T21" s="27">
        <f t="shared" si="5"/>
        <v>57.185000000000002</v>
      </c>
    </row>
    <row r="22" spans="1:21" ht="15.75" x14ac:dyDescent="0.25">
      <c r="A22" s="28">
        <v>16</v>
      </c>
      <c r="B22" s="20">
        <v>1908446149</v>
      </c>
      <c r="C22" s="34" t="s">
        <v>33</v>
      </c>
      <c r="D22" s="29">
        <v>23395</v>
      </c>
      <c r="E22" s="30">
        <v>500</v>
      </c>
      <c r="F22" s="30">
        <v>500</v>
      </c>
      <c r="G22" s="20"/>
      <c r="H22" s="30"/>
      <c r="I22" s="20">
        <v>30</v>
      </c>
      <c r="J22" s="20"/>
      <c r="K22" s="20"/>
      <c r="L22" s="20"/>
      <c r="M22" s="20">
        <f t="shared" si="0"/>
        <v>38395</v>
      </c>
      <c r="N22" s="24">
        <f t="shared" si="1"/>
        <v>44125</v>
      </c>
      <c r="O22" s="25">
        <f t="shared" si="2"/>
        <v>1055.8625</v>
      </c>
      <c r="P22" s="26">
        <v>-40</v>
      </c>
      <c r="Q22" s="26">
        <v>149</v>
      </c>
      <c r="R22" s="24">
        <f t="shared" si="3"/>
        <v>42920.137499999997</v>
      </c>
      <c r="S22" s="25">
        <f t="shared" si="4"/>
        <v>364.7525</v>
      </c>
      <c r="T22" s="27">
        <f t="shared" si="5"/>
        <v>215.7525</v>
      </c>
      <c r="U22">
        <v>180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8605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8605</v>
      </c>
      <c r="N23" s="24">
        <f t="shared" si="1"/>
        <v>8605</v>
      </c>
      <c r="O23" s="25">
        <f t="shared" si="2"/>
        <v>236.63749999999999</v>
      </c>
      <c r="P23" s="26">
        <v>24700</v>
      </c>
      <c r="Q23" s="26">
        <v>80</v>
      </c>
      <c r="R23" s="24">
        <f t="shared" si="3"/>
        <v>8288.3624999999993</v>
      </c>
      <c r="S23" s="25">
        <f t="shared" si="4"/>
        <v>81.747500000000002</v>
      </c>
      <c r="T23" s="27">
        <f t="shared" si="5"/>
        <v>1.7475000000000023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25000</v>
      </c>
      <c r="E24" s="30"/>
      <c r="F24" s="30">
        <v>100</v>
      </c>
      <c r="G24" s="30"/>
      <c r="H24" s="30">
        <v>200</v>
      </c>
      <c r="I24" s="20">
        <v>5</v>
      </c>
      <c r="J24" s="20"/>
      <c r="K24" s="20">
        <v>5</v>
      </c>
      <c r="L24" s="20"/>
      <c r="M24" s="20">
        <f t="shared" si="0"/>
        <v>27800</v>
      </c>
      <c r="N24" s="24">
        <f t="shared" si="1"/>
        <v>29665</v>
      </c>
      <c r="O24" s="25">
        <f t="shared" si="2"/>
        <v>764.5</v>
      </c>
      <c r="P24" s="26"/>
      <c r="Q24" s="26">
        <v>130</v>
      </c>
      <c r="R24" s="24">
        <f t="shared" si="3"/>
        <v>28770.5</v>
      </c>
      <c r="S24" s="25">
        <f t="shared" si="4"/>
        <v>264.09999999999997</v>
      </c>
      <c r="T24" s="27">
        <f t="shared" si="5"/>
        <v>134.09999999999997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10181</v>
      </c>
      <c r="E25" s="30">
        <v>50</v>
      </c>
      <c r="F25" s="30">
        <v>10</v>
      </c>
      <c r="G25" s="30"/>
      <c r="H25" s="30">
        <v>60</v>
      </c>
      <c r="I25" s="20"/>
      <c r="J25" s="20"/>
      <c r="K25" s="20"/>
      <c r="L25" s="20"/>
      <c r="M25" s="20">
        <f t="shared" si="0"/>
        <v>11821</v>
      </c>
      <c r="N25" s="24">
        <f t="shared" si="1"/>
        <v>11821</v>
      </c>
      <c r="O25" s="25">
        <f t="shared" si="2"/>
        <v>325.07749999999999</v>
      </c>
      <c r="P25" s="26"/>
      <c r="Q25" s="26">
        <v>91</v>
      </c>
      <c r="R25" s="24">
        <f t="shared" si="3"/>
        <v>11404.922500000001</v>
      </c>
      <c r="S25" s="25">
        <f t="shared" si="4"/>
        <v>112.29949999999999</v>
      </c>
      <c r="T25" s="27">
        <f t="shared" si="5"/>
        <v>21.299499999999995</v>
      </c>
    </row>
    <row r="26" spans="1:21" ht="15.75" x14ac:dyDescent="0.25">
      <c r="A26" s="28">
        <v>70</v>
      </c>
      <c r="B26" s="20">
        <v>1908446153</v>
      </c>
      <c r="C26" s="36" t="s">
        <v>47</v>
      </c>
      <c r="D26" s="29">
        <v>8639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8639</v>
      </c>
      <c r="N26" s="24">
        <f t="shared" si="1"/>
        <v>9594</v>
      </c>
      <c r="O26" s="25">
        <f t="shared" si="2"/>
        <v>237.57249999999999</v>
      </c>
      <c r="P26" s="26"/>
      <c r="Q26" s="26">
        <v>56</v>
      </c>
      <c r="R26" s="24">
        <f t="shared" si="3"/>
        <v>9300.4274999999998</v>
      </c>
      <c r="S26" s="25">
        <f t="shared" si="4"/>
        <v>82.070499999999996</v>
      </c>
      <c r="T26" s="27">
        <f t="shared" si="5"/>
        <v>26.070499999999996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15000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15000</v>
      </c>
      <c r="N27" s="40">
        <f t="shared" si="1"/>
        <v>15000</v>
      </c>
      <c r="O27" s="25">
        <f t="shared" si="2"/>
        <v>412.5</v>
      </c>
      <c r="P27" s="41">
        <v>16000</v>
      </c>
      <c r="Q27" s="41">
        <v>100</v>
      </c>
      <c r="R27" s="24">
        <f t="shared" si="3"/>
        <v>14487.5</v>
      </c>
      <c r="S27" s="42">
        <f t="shared" si="4"/>
        <v>142.5</v>
      </c>
      <c r="T27" s="43">
        <f t="shared" si="5"/>
        <v>42.5</v>
      </c>
    </row>
    <row r="28" spans="1:21" ht="16.5" thickBot="1" x14ac:dyDescent="0.3">
      <c r="A28" s="76" t="s">
        <v>38</v>
      </c>
      <c r="B28" s="77"/>
      <c r="C28" s="78"/>
      <c r="D28" s="44">
        <f>SUM(D7:D27)</f>
        <v>270412</v>
      </c>
      <c r="E28" s="45">
        <f>SUM(E7:E27)</f>
        <v>740</v>
      </c>
      <c r="F28" s="45">
        <f t="shared" ref="F28:T28" si="6">SUM(F7:F27)</f>
        <v>920</v>
      </c>
      <c r="G28" s="45">
        <f t="shared" si="6"/>
        <v>0</v>
      </c>
      <c r="H28" s="45">
        <f t="shared" si="6"/>
        <v>1660</v>
      </c>
      <c r="I28" s="45">
        <f t="shared" si="6"/>
        <v>132</v>
      </c>
      <c r="J28" s="45">
        <f t="shared" si="6"/>
        <v>0</v>
      </c>
      <c r="K28" s="45">
        <f t="shared" si="6"/>
        <v>28</v>
      </c>
      <c r="L28" s="45">
        <f t="shared" si="6"/>
        <v>0</v>
      </c>
      <c r="M28" s="45">
        <f t="shared" si="6"/>
        <v>309352</v>
      </c>
      <c r="N28" s="45">
        <f t="shared" si="6"/>
        <v>339660</v>
      </c>
      <c r="O28" s="46">
        <f t="shared" si="6"/>
        <v>8507.18</v>
      </c>
      <c r="P28" s="45">
        <f t="shared" si="6"/>
        <v>34455</v>
      </c>
      <c r="Q28" s="45">
        <f t="shared" si="6"/>
        <v>1757</v>
      </c>
      <c r="R28" s="45">
        <f t="shared" si="6"/>
        <v>329395.81999999995</v>
      </c>
      <c r="S28" s="45">
        <f t="shared" si="6"/>
        <v>2938.8439999999996</v>
      </c>
      <c r="T28" s="47">
        <f t="shared" si="6"/>
        <v>1181.8439999999998</v>
      </c>
    </row>
    <row r="29" spans="1:21" ht="15.75" thickBot="1" x14ac:dyDescent="0.3">
      <c r="A29" s="79" t="s">
        <v>39</v>
      </c>
      <c r="B29" s="80"/>
      <c r="C29" s="81"/>
      <c r="D29" s="48">
        <f>D4+D5-D28</f>
        <v>270424</v>
      </c>
      <c r="E29" s="48">
        <f t="shared" ref="E29:L29" si="7">E4+E5-E28</f>
        <v>2730</v>
      </c>
      <c r="F29" s="48">
        <f t="shared" si="7"/>
        <v>7700</v>
      </c>
      <c r="G29" s="48">
        <f t="shared" si="7"/>
        <v>60</v>
      </c>
      <c r="H29" s="48">
        <f t="shared" si="7"/>
        <v>7035</v>
      </c>
      <c r="I29" s="48">
        <f t="shared" si="7"/>
        <v>1510</v>
      </c>
      <c r="J29" s="48">
        <f t="shared" si="7"/>
        <v>564</v>
      </c>
      <c r="K29" s="48">
        <f t="shared" si="7"/>
        <v>652</v>
      </c>
      <c r="L29" s="48">
        <f t="shared" si="7"/>
        <v>50</v>
      </c>
      <c r="M29" s="82"/>
      <c r="N29" s="83"/>
      <c r="O29" s="83"/>
      <c r="P29" s="83"/>
      <c r="Q29" s="83"/>
      <c r="R29" s="83"/>
      <c r="S29" s="83"/>
      <c r="T29" s="84"/>
    </row>
    <row r="30" spans="1:21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42" priority="43" operator="equal">
      <formula>212030016606640</formula>
    </cfRule>
  </conditionalFormatting>
  <conditionalFormatting sqref="D29 E4:E6 E28:K29">
    <cfRule type="cellIs" dxfId="1041" priority="41" operator="equal">
      <formula>$E$4</formula>
    </cfRule>
    <cfRule type="cellIs" dxfId="1040" priority="42" operator="equal">
      <formula>2120</formula>
    </cfRule>
  </conditionalFormatting>
  <conditionalFormatting sqref="D29:E29 F4:F6 F28:F29">
    <cfRule type="cellIs" dxfId="1039" priority="39" operator="equal">
      <formula>$F$4</formula>
    </cfRule>
    <cfRule type="cellIs" dxfId="1038" priority="40" operator="equal">
      <formula>300</formula>
    </cfRule>
  </conditionalFormatting>
  <conditionalFormatting sqref="G4:G6 G28:G29">
    <cfRule type="cellIs" dxfId="1037" priority="37" operator="equal">
      <formula>$G$4</formula>
    </cfRule>
    <cfRule type="cellIs" dxfId="1036" priority="38" operator="equal">
      <formula>1660</formula>
    </cfRule>
  </conditionalFormatting>
  <conditionalFormatting sqref="H4:H6 H28:H29">
    <cfRule type="cellIs" dxfId="1035" priority="35" operator="equal">
      <formula>$H$4</formula>
    </cfRule>
    <cfRule type="cellIs" dxfId="1034" priority="36" operator="equal">
      <formula>6640</formula>
    </cfRule>
  </conditionalFormatting>
  <conditionalFormatting sqref="T6:T28">
    <cfRule type="cellIs" dxfId="1033" priority="34" operator="lessThan">
      <formula>0</formula>
    </cfRule>
  </conditionalFormatting>
  <conditionalFormatting sqref="T7:T27">
    <cfRule type="cellIs" dxfId="1032" priority="31" operator="lessThan">
      <formula>0</formula>
    </cfRule>
    <cfRule type="cellIs" dxfId="1031" priority="32" operator="lessThan">
      <formula>0</formula>
    </cfRule>
    <cfRule type="cellIs" dxfId="1030" priority="33" operator="lessThan">
      <formula>0</formula>
    </cfRule>
  </conditionalFormatting>
  <conditionalFormatting sqref="E4:E6 E28:K28">
    <cfRule type="cellIs" dxfId="1029" priority="30" operator="equal">
      <formula>$E$4</formula>
    </cfRule>
  </conditionalFormatting>
  <conditionalFormatting sqref="D28:D29 D6 D4:M4">
    <cfRule type="cellIs" dxfId="1028" priority="29" operator="equal">
      <formula>$D$4</formula>
    </cfRule>
  </conditionalFormatting>
  <conditionalFormatting sqref="I4:I6 I28:I29">
    <cfRule type="cellIs" dxfId="1027" priority="28" operator="equal">
      <formula>$I$4</formula>
    </cfRule>
  </conditionalFormatting>
  <conditionalFormatting sqref="J4:J6 J28:J29">
    <cfRule type="cellIs" dxfId="1026" priority="27" operator="equal">
      <formula>$J$4</formula>
    </cfRule>
  </conditionalFormatting>
  <conditionalFormatting sqref="K4:K6 K28:K29">
    <cfRule type="cellIs" dxfId="1025" priority="26" operator="equal">
      <formula>$K$4</formula>
    </cfRule>
  </conditionalFormatting>
  <conditionalFormatting sqref="M4:M6">
    <cfRule type="cellIs" dxfId="1024" priority="25" operator="equal">
      <formula>$L$4</formula>
    </cfRule>
  </conditionalFormatting>
  <conditionalFormatting sqref="T7:T28">
    <cfRule type="cellIs" dxfId="1023" priority="22" operator="lessThan">
      <formula>0</formula>
    </cfRule>
    <cfRule type="cellIs" dxfId="1022" priority="23" operator="lessThan">
      <formula>0</formula>
    </cfRule>
    <cfRule type="cellIs" dxfId="1021" priority="24" operator="lessThan">
      <formula>0</formula>
    </cfRule>
  </conditionalFormatting>
  <conditionalFormatting sqref="D5:K5">
    <cfRule type="cellIs" dxfId="1020" priority="21" operator="greaterThan">
      <formula>0</formula>
    </cfRule>
  </conditionalFormatting>
  <conditionalFormatting sqref="T6:T28">
    <cfRule type="cellIs" dxfId="1019" priority="20" operator="lessThan">
      <formula>0</formula>
    </cfRule>
  </conditionalFormatting>
  <conditionalFormatting sqref="T7:T27">
    <cfRule type="cellIs" dxfId="1018" priority="17" operator="lessThan">
      <formula>0</formula>
    </cfRule>
    <cfRule type="cellIs" dxfId="1017" priority="18" operator="lessThan">
      <formula>0</formula>
    </cfRule>
    <cfRule type="cellIs" dxfId="1016" priority="19" operator="lessThan">
      <formula>0</formula>
    </cfRule>
  </conditionalFormatting>
  <conditionalFormatting sqref="T7:T28">
    <cfRule type="cellIs" dxfId="1015" priority="14" operator="lessThan">
      <formula>0</formula>
    </cfRule>
    <cfRule type="cellIs" dxfId="1014" priority="15" operator="lessThan">
      <formula>0</formula>
    </cfRule>
    <cfRule type="cellIs" dxfId="1013" priority="16" operator="lessThan">
      <formula>0</formula>
    </cfRule>
  </conditionalFormatting>
  <conditionalFormatting sqref="D5:K5">
    <cfRule type="cellIs" dxfId="1012" priority="13" operator="greaterThan">
      <formula>0</formula>
    </cfRule>
  </conditionalFormatting>
  <conditionalFormatting sqref="L4 L6 L28:L29">
    <cfRule type="cellIs" dxfId="1011" priority="12" operator="equal">
      <formula>$L$4</formula>
    </cfRule>
  </conditionalFormatting>
  <conditionalFormatting sqref="D7:S7">
    <cfRule type="cellIs" dxfId="1010" priority="11" operator="greaterThan">
      <formula>0</formula>
    </cfRule>
  </conditionalFormatting>
  <conditionalFormatting sqref="D9:S9">
    <cfRule type="cellIs" dxfId="1009" priority="10" operator="greaterThan">
      <formula>0</formula>
    </cfRule>
  </conditionalFormatting>
  <conditionalFormatting sqref="D11:S11">
    <cfRule type="cellIs" dxfId="1008" priority="9" operator="greaterThan">
      <formula>0</formula>
    </cfRule>
  </conditionalFormatting>
  <conditionalFormatting sqref="D13:S13">
    <cfRule type="cellIs" dxfId="1007" priority="8" operator="greaterThan">
      <formula>0</formula>
    </cfRule>
  </conditionalFormatting>
  <conditionalFormatting sqref="D15:S15">
    <cfRule type="cellIs" dxfId="1006" priority="7" operator="greaterThan">
      <formula>0</formula>
    </cfRule>
  </conditionalFormatting>
  <conditionalFormatting sqref="D17:S17">
    <cfRule type="cellIs" dxfId="1005" priority="6" operator="greaterThan">
      <formula>0</formula>
    </cfRule>
  </conditionalFormatting>
  <conditionalFormatting sqref="D19:S19">
    <cfRule type="cellIs" dxfId="1004" priority="5" operator="greaterThan">
      <formula>0</formula>
    </cfRule>
  </conditionalFormatting>
  <conditionalFormatting sqref="D21:S21">
    <cfRule type="cellIs" dxfId="1003" priority="4" operator="greaterThan">
      <formula>0</formula>
    </cfRule>
  </conditionalFormatting>
  <conditionalFormatting sqref="D23:S23">
    <cfRule type="cellIs" dxfId="1002" priority="3" operator="greaterThan">
      <formula>0</formula>
    </cfRule>
  </conditionalFormatting>
  <conditionalFormatting sqref="D25:S25">
    <cfRule type="cellIs" dxfId="1001" priority="2" operator="greaterThan">
      <formula>0</formula>
    </cfRule>
  </conditionalFormatting>
  <conditionalFormatting sqref="D27:S27">
    <cfRule type="cellIs" dxfId="1000" priority="1" operator="greater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2021-09-19T17:25:01Z</dcterms:modified>
</cp:coreProperties>
</file>