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784" firstSheet="2" activeTab="3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9" i="25" l="1"/>
  <c r="E16" i="34" l="1"/>
  <c r="E19" i="34"/>
  <c r="O10" i="23" l="1"/>
  <c r="U28" i="20" l="1"/>
  <c r="V20" i="20"/>
  <c r="U28" i="19" l="1"/>
  <c r="R16" i="16" l="1"/>
  <c r="U28" i="10" l="1"/>
  <c r="B24" i="34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D29" i="24" s="1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V18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V10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C23" i="34" l="1"/>
  <c r="E23" i="34" s="1"/>
  <c r="N28" i="31"/>
  <c r="O24" i="31"/>
  <c r="O24" i="28"/>
  <c r="N28" i="28"/>
  <c r="O26" i="27"/>
  <c r="C7" i="34"/>
  <c r="D7" i="34" s="1"/>
  <c r="N28" i="27"/>
  <c r="N28" i="26"/>
  <c r="O20" i="25"/>
  <c r="O12" i="25"/>
  <c r="O14" i="25"/>
  <c r="N28" i="25"/>
  <c r="O12" i="24"/>
  <c r="O20" i="24"/>
  <c r="N28" i="24"/>
  <c r="N28" i="23"/>
  <c r="C15" i="34"/>
  <c r="N28" i="21"/>
  <c r="O24" i="20"/>
  <c r="N28" i="20"/>
  <c r="O26" i="19"/>
  <c r="R26" i="19"/>
  <c r="V26" i="19" s="1"/>
  <c r="O22" i="19"/>
  <c r="R22" i="19"/>
  <c r="V22" i="19" s="1"/>
  <c r="O14" i="19"/>
  <c r="R14" i="19"/>
  <c r="V14" i="19" s="1"/>
  <c r="O20" i="18"/>
  <c r="O8" i="17"/>
  <c r="O24" i="17"/>
  <c r="N28" i="17"/>
  <c r="R15" i="16"/>
  <c r="N28" i="15"/>
  <c r="R27" i="16"/>
  <c r="O23" i="16"/>
  <c r="C19" i="34"/>
  <c r="D19" i="34" s="1"/>
  <c r="R23" i="16"/>
  <c r="O7" i="16"/>
  <c r="R7" i="16"/>
  <c r="O11" i="16"/>
  <c r="R11" i="16"/>
  <c r="C14" i="34"/>
  <c r="O15" i="16"/>
  <c r="R19" i="16"/>
  <c r="O18" i="14"/>
  <c r="C8" i="34"/>
  <c r="O12" i="14"/>
  <c r="O20" i="14"/>
  <c r="O26" i="13"/>
  <c r="O24" i="13"/>
  <c r="N28" i="13"/>
  <c r="S23" i="7"/>
  <c r="T23" i="7" s="1"/>
  <c r="R23" i="7"/>
  <c r="O14" i="12"/>
  <c r="C13" i="34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C21" i="34"/>
  <c r="O12" i="11"/>
  <c r="O26" i="11"/>
  <c r="C20" i="34"/>
  <c r="N28" i="11"/>
  <c r="O11" i="10"/>
  <c r="R11" i="10"/>
  <c r="O16" i="10"/>
  <c r="C18" i="34"/>
  <c r="C22" i="34"/>
  <c r="C10" i="34"/>
  <c r="G28" i="33"/>
  <c r="G29" i="33" s="1"/>
  <c r="O18" i="9"/>
  <c r="C9" i="34"/>
  <c r="C5" i="34"/>
  <c r="C12" i="34"/>
  <c r="O26" i="9"/>
  <c r="C17" i="34"/>
  <c r="O24" i="9"/>
  <c r="N28" i="9"/>
  <c r="C3" i="34"/>
  <c r="C6" i="34"/>
  <c r="C11" i="34"/>
  <c r="N28" i="7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D23" i="34" l="1"/>
  <c r="E7" i="34"/>
  <c r="D20" i="34"/>
  <c r="E20" i="34"/>
  <c r="D14" i="34"/>
  <c r="E14" i="34"/>
  <c r="D17" i="34"/>
  <c r="E17" i="34"/>
  <c r="D13" i="34"/>
  <c r="E13" i="34"/>
  <c r="D8" i="34"/>
  <c r="E8" i="34"/>
  <c r="D6" i="34"/>
  <c r="E6" i="34"/>
  <c r="D9" i="34"/>
  <c r="E9" i="34"/>
  <c r="D4" i="34"/>
  <c r="E4" i="34"/>
  <c r="D18" i="34"/>
  <c r="E18" i="34"/>
  <c r="D15" i="34"/>
  <c r="E15" i="34"/>
  <c r="D12" i="34"/>
  <c r="E12" i="34"/>
  <c r="D21" i="34"/>
  <c r="E21" i="34"/>
  <c r="D5" i="34"/>
  <c r="E5" i="34"/>
  <c r="D3" i="34"/>
  <c r="E3" i="34"/>
  <c r="D22" i="34"/>
  <c r="E22" i="34"/>
  <c r="D10" i="34"/>
  <c r="E10" i="34"/>
  <c r="D11" i="34"/>
  <c r="E11" i="34"/>
  <c r="R26" i="33"/>
  <c r="V28" i="20"/>
  <c r="V28" i="19"/>
  <c r="O26" i="33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R21" i="33"/>
  <c r="C24" i="34"/>
  <c r="E24" i="34" s="1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D24" i="34" l="1"/>
  <c r="O28" i="33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Less 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9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Jilami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3" authorId="0">
      <text>
        <r>
          <rPr>
            <sz val="9"/>
            <color indexed="81"/>
            <rFont val="Tahoma"/>
            <family val="2"/>
          </rPr>
          <t>Desh Mobile Sale 25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1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15
Tuhin Mobile Sale 7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50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50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10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<sst xmlns="http://schemas.openxmlformats.org/spreadsheetml/2006/main" count="1514" uniqueCount="85">
  <si>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</si>
  <si>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</si>
  <si>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</si>
  <si>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</si>
  <si>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</si>
  <si>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</si>
  <si>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</si>
  <si>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</si>
  <si>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</si>
  <si>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</si>
  <si>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</si>
  <si>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</si>
  <si>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</si>
  <si>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</si>
  <si>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</si>
  <si>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</si>
  <si>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</si>
  <si>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</si>
  <si>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</si>
  <si>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</si>
  <si>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</si>
  <si>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</si>
  <si>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</si>
  <si>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</si>
  <si>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</si>
  <si>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</si>
  <si>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</si>
  <si>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</si>
  <si>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</si>
  <si>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</si>
  <si>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</si>
  <si>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</si>
  <si>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</si>
  <si>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</si>
  <si>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</si>
  <si>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</si>
  <si>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</si>
  <si>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</si>
  <si>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</si>
  <si>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</si>
  <si>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</si>
  <si>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</si>
  <si>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</si>
  <si>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</si>
  <si>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</si>
  <si>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</si>
  <si>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</si>
  <si>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</si>
  <si>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</si>
  <si>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</si>
  <si>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</si>
  <si>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</si>
  <si>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</si>
  <si>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</si>
  <si>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</si>
  <si>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</si>
  <si>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</si>
  <si>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</si>
  <si>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</si>
  <si>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</si>
  <si>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</si>
  <si>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</si>
  <si>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</si>
  <si>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</si>
  <si>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</si>
  <si>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</si>
  <si>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</si>
  <si>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</si>
  <si>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Date:16.10.2021</t>
  </si>
  <si>
    <t>Month:October</t>
  </si>
  <si>
    <t>Date:17.10.2021</t>
  </si>
  <si>
    <t xml:space="preserve">Date:18.10.2021 </t>
  </si>
  <si>
    <t>Date:19.10.2021</t>
  </si>
  <si>
    <t>.8% Less</t>
  </si>
  <si>
    <t>Date:20.10.2021</t>
  </si>
  <si>
    <t>Date:21.10.2021</t>
  </si>
  <si>
    <t>Date:24.10.2021</t>
  </si>
  <si>
    <t>S.Card Target VS Achievement Oct'2021</t>
  </si>
  <si>
    <t>Ach%</t>
  </si>
  <si>
    <t>Till-23 Oct'21</t>
  </si>
  <si>
    <t>Date:25.10.2021</t>
  </si>
  <si>
    <t>Date:26.10.2021</t>
  </si>
  <si>
    <t>Date:27.10.2021</t>
  </si>
  <si>
    <t>Date:28.10.2021</t>
  </si>
  <si>
    <t>Date:30.10.2021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</si>
</sst>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5" fillId="2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/>
    </xf>
    <xf numFmtId="9" fontId="19" fillId="4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/>
    </xf>
    <xf numFmtId="0" fontId="15" fillId="10" borderId="5" xfId="0" applyFont="1" applyFill="1" applyBorder="1" applyAlignment="1">
      <alignment horizontal="center"/>
    </xf>
    <xf numFmtId="9" fontId="15" fillId="0" borderId="5" xfId="0" applyNumberFormat="1" applyFont="1" applyFill="1" applyBorder="1" applyAlignment="1">
      <alignment horizontal="center"/>
    </xf>
    <xf numFmtId="9" fontId="15" fillId="4" borderId="5" xfId="0" applyNumberFormat="1" applyFont="1" applyFill="1" applyBorder="1" applyAlignment="1">
      <alignment horizontal="center"/>
    </xf>
    <xf numFmtId="9" fontId="20" fillId="6" borderId="5" xfId="0" applyNumberFormat="1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9" fontId="15" fillId="10" borderId="5" xfId="0" applyNumberFormat="1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3" fillId="4" borderId="12" xfId="0" applyNumberFormat="1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18" fillId="4" borderId="25" xfId="0" applyFont="1" applyFill="1" applyBorder="1" applyAlignment="1">
      <alignment horizontal="center"/>
    </xf>
  </cellXfs>
  <cellStyles count="1">
    <cellStyle name="Normal" xfId="0" builtinId="0"/>
  </cellStyles>
  <dxfs count="1389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8" priority="44" operator="equal">
      <formula>212030016606640</formula>
    </cfRule>
  </conditionalFormatting>
  <conditionalFormatting sqref="D29 E28:K29 E4 E6">
    <cfRule type="cellIs" dxfId="1387" priority="42" operator="equal">
      <formula>$E$4</formula>
    </cfRule>
    <cfRule type="cellIs" dxfId="1386" priority="43" operator="equal">
      <formula>2120</formula>
    </cfRule>
  </conditionalFormatting>
  <conditionalFormatting sqref="D29:E29 F28:F29 F4 F6">
    <cfRule type="cellIs" dxfId="1385" priority="40" operator="equal">
      <formula>$F$4</formula>
    </cfRule>
    <cfRule type="cellIs" dxfId="1384" priority="41" operator="equal">
      <formula>300</formula>
    </cfRule>
  </conditionalFormatting>
  <conditionalFormatting sqref="G28:G29 G4 G6">
    <cfRule type="cellIs" dxfId="1383" priority="38" operator="equal">
      <formula>$G$4</formula>
    </cfRule>
    <cfRule type="cellIs" dxfId="1382" priority="39" operator="equal">
      <formula>1660</formula>
    </cfRule>
  </conditionalFormatting>
  <conditionalFormatting sqref="H28:H29 H4 H6">
    <cfRule type="cellIs" dxfId="1381" priority="36" operator="equal">
      <formula>$H$4</formula>
    </cfRule>
    <cfRule type="cellIs" dxfId="1380" priority="37" operator="equal">
      <formula>6640</formula>
    </cfRule>
  </conditionalFormatting>
  <conditionalFormatting sqref="T6:T28">
    <cfRule type="cellIs" dxfId="1379" priority="35" operator="lessThan">
      <formula>0</formula>
    </cfRule>
  </conditionalFormatting>
  <conditionalFormatting sqref="T7:T27">
    <cfRule type="cellIs" dxfId="1378" priority="32" operator="lessThan">
      <formula>0</formula>
    </cfRule>
    <cfRule type="cellIs" dxfId="1377" priority="33" operator="lessThan">
      <formula>0</formula>
    </cfRule>
    <cfRule type="cellIs" dxfId="1376" priority="34" operator="lessThan">
      <formula>0</formula>
    </cfRule>
  </conditionalFormatting>
  <conditionalFormatting sqref="E28:K28 E4 E6">
    <cfRule type="cellIs" dxfId="1375" priority="31" operator="equal">
      <formula>$E$4</formula>
    </cfRule>
  </conditionalFormatting>
  <conditionalFormatting sqref="D28:D29 D4:K4 M4 D6">
    <cfRule type="cellIs" dxfId="1374" priority="30" operator="equal">
      <formula>$D$4</formula>
    </cfRule>
  </conditionalFormatting>
  <conditionalFormatting sqref="I28:I29 I4 I6">
    <cfRule type="cellIs" dxfId="1373" priority="29" operator="equal">
      <formula>$I$4</formula>
    </cfRule>
  </conditionalFormatting>
  <conditionalFormatting sqref="J28:J29 J4 J6">
    <cfRule type="cellIs" dxfId="1372" priority="28" operator="equal">
      <formula>$J$4</formula>
    </cfRule>
  </conditionalFormatting>
  <conditionalFormatting sqref="K28:K29 K4 K6">
    <cfRule type="cellIs" dxfId="1371" priority="27" operator="equal">
      <formula>$K$4</formula>
    </cfRule>
  </conditionalFormatting>
  <conditionalFormatting sqref="M4:M6">
    <cfRule type="cellIs" dxfId="1370" priority="26" operator="equal">
      <formula>$L$4</formula>
    </cfRule>
  </conditionalFormatting>
  <conditionalFormatting sqref="T7:T28">
    <cfRule type="cellIs" dxfId="1369" priority="23" operator="lessThan">
      <formula>0</formula>
    </cfRule>
    <cfRule type="cellIs" dxfId="1368" priority="24" operator="lessThan">
      <formula>0</formula>
    </cfRule>
    <cfRule type="cellIs" dxfId="1367" priority="25" operator="lessThan">
      <formula>0</formula>
    </cfRule>
  </conditionalFormatting>
  <conditionalFormatting sqref="T6:T28">
    <cfRule type="cellIs" dxfId="1366" priority="21" operator="lessThan">
      <formula>0</formula>
    </cfRule>
  </conditionalFormatting>
  <conditionalFormatting sqref="T7:T27">
    <cfRule type="cellIs" dxfId="1365" priority="18" operator="lessThan">
      <formula>0</formula>
    </cfRule>
    <cfRule type="cellIs" dxfId="1364" priority="19" operator="lessThan">
      <formula>0</formula>
    </cfRule>
    <cfRule type="cellIs" dxfId="1363" priority="20" operator="lessThan">
      <formula>0</formula>
    </cfRule>
  </conditionalFormatting>
  <conditionalFormatting sqref="T7:T28">
    <cfRule type="cellIs" dxfId="1362" priority="15" operator="lessThan">
      <formula>0</formula>
    </cfRule>
    <cfRule type="cellIs" dxfId="1361" priority="16" operator="lessThan">
      <formula>0</formula>
    </cfRule>
    <cfRule type="cellIs" dxfId="1360" priority="17" operator="lessThan">
      <formula>0</formula>
    </cfRule>
  </conditionalFormatting>
  <conditionalFormatting sqref="L4 L6 L28:L29">
    <cfRule type="cellIs" dxfId="1359" priority="13" operator="equal">
      <formula>$L$4</formula>
    </cfRule>
  </conditionalFormatting>
  <conditionalFormatting sqref="D7:S7">
    <cfRule type="cellIs" dxfId="1358" priority="12" operator="greaterThan">
      <formula>0</formula>
    </cfRule>
  </conditionalFormatting>
  <conditionalFormatting sqref="D9:S9">
    <cfRule type="cellIs" dxfId="1357" priority="11" operator="greaterThan">
      <formula>0</formula>
    </cfRule>
  </conditionalFormatting>
  <conditionalFormatting sqref="D11:S11">
    <cfRule type="cellIs" dxfId="1356" priority="10" operator="greaterThan">
      <formula>0</formula>
    </cfRule>
  </conditionalFormatting>
  <conditionalFormatting sqref="D13:S13">
    <cfRule type="cellIs" dxfId="1355" priority="9" operator="greaterThan">
      <formula>0</formula>
    </cfRule>
  </conditionalFormatting>
  <conditionalFormatting sqref="D15:S15">
    <cfRule type="cellIs" dxfId="1354" priority="8" operator="greaterThan">
      <formula>0</formula>
    </cfRule>
  </conditionalFormatting>
  <conditionalFormatting sqref="D17:S17">
    <cfRule type="cellIs" dxfId="1353" priority="7" operator="greaterThan">
      <formula>0</formula>
    </cfRule>
  </conditionalFormatting>
  <conditionalFormatting sqref="D19:S19">
    <cfRule type="cellIs" dxfId="1352" priority="6" operator="greaterThan">
      <formula>0</formula>
    </cfRule>
  </conditionalFormatting>
  <conditionalFormatting sqref="D21:S21">
    <cfRule type="cellIs" dxfId="1351" priority="5" operator="greaterThan">
      <formula>0</formula>
    </cfRule>
  </conditionalFormatting>
  <conditionalFormatting sqref="D23:S23">
    <cfRule type="cellIs" dxfId="1350" priority="4" operator="greaterThan">
      <formula>0</formula>
    </cfRule>
  </conditionalFormatting>
  <conditionalFormatting sqref="D25:S25">
    <cfRule type="cellIs" dxfId="1349" priority="3" operator="greaterThan">
      <formula>0</formula>
    </cfRule>
  </conditionalFormatting>
  <conditionalFormatting sqref="D27:S27">
    <cfRule type="cellIs" dxfId="1348" priority="2" operator="greaterThan">
      <formula>0</formula>
    </cfRule>
  </conditionalFormatting>
  <conditionalFormatting sqref="D5:L5">
    <cfRule type="cellIs" dxfId="134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63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67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61</v>
      </c>
      <c r="V6" s="18" t="s">
        <v>62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59">
        <f>S7-Q7</f>
        <v>254.53149999999999</v>
      </c>
      <c r="U7" s="65">
        <v>261</v>
      </c>
      <c r="V7" s="66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59">
        <f t="shared" ref="T8:T27" si="5">S8-Q8</f>
        <v>-47.143000000000001</v>
      </c>
      <c r="U8" s="65">
        <v>171</v>
      </c>
      <c r="V8" s="66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59">
        <f t="shared" si="5"/>
        <v>427.79700000000003</v>
      </c>
      <c r="U9" s="65">
        <v>441</v>
      </c>
      <c r="V9" s="66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59">
        <f t="shared" si="5"/>
        <v>121.1335</v>
      </c>
      <c r="U10" s="65">
        <v>81</v>
      </c>
      <c r="V10" s="66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59">
        <f t="shared" si="5"/>
        <v>152.20249999999999</v>
      </c>
      <c r="U11" s="65">
        <v>261</v>
      </c>
      <c r="V11" s="66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59">
        <f t="shared" si="5"/>
        <v>147.06700000000001</v>
      </c>
      <c r="U12" s="65">
        <v>153</v>
      </c>
      <c r="V12" s="66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59">
        <f t="shared" si="5"/>
        <v>174.17</v>
      </c>
      <c r="U13" s="65">
        <v>82</v>
      </c>
      <c r="V13" s="66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59">
        <f t="shared" si="5"/>
        <v>-18.452499999999986</v>
      </c>
      <c r="U14" s="65">
        <v>405</v>
      </c>
      <c r="V14" s="66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59">
        <f t="shared" si="5"/>
        <v>404.25049999999999</v>
      </c>
      <c r="U15" s="65">
        <v>441</v>
      </c>
      <c r="V15" s="66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59">
        <f t="shared" si="5"/>
        <v>525.66250000000002</v>
      </c>
      <c r="U16" s="65">
        <v>432</v>
      </c>
      <c r="V16" s="66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59">
        <f t="shared" si="5"/>
        <v>402.5</v>
      </c>
      <c r="U17" s="65">
        <v>486</v>
      </c>
      <c r="V17" s="66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59">
        <f t="shared" si="5"/>
        <v>152.44650000000001</v>
      </c>
      <c r="U18" s="65">
        <v>234</v>
      </c>
      <c r="V18" s="66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59">
        <f t="shared" si="5"/>
        <v>-13.011500000000012</v>
      </c>
      <c r="U19" s="65">
        <v>90</v>
      </c>
      <c r="V19" s="66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59">
        <f t="shared" si="5"/>
        <v>-42.413499999999999</v>
      </c>
      <c r="U20" s="65">
        <v>54</v>
      </c>
      <c r="V20" s="66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59">
        <f t="shared" si="5"/>
        <v>145.8415</v>
      </c>
      <c r="U21" s="65">
        <v>108</v>
      </c>
      <c r="V21" s="66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59">
        <f t="shared" si="5"/>
        <v>534.7885</v>
      </c>
      <c r="U22" s="65">
        <v>521</v>
      </c>
      <c r="V22" s="66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59">
        <f t="shared" si="5"/>
        <v>71.643499999999989</v>
      </c>
      <c r="U23" s="65">
        <v>135</v>
      </c>
      <c r="V23" s="66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59">
        <f t="shared" si="5"/>
        <v>869.87699999999995</v>
      </c>
      <c r="U24" s="65">
        <v>774</v>
      </c>
      <c r="V24" s="66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59">
        <f t="shared" si="5"/>
        <v>167.71600000000001</v>
      </c>
      <c r="U25" s="65">
        <v>198</v>
      </c>
      <c r="V25" s="66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59">
        <f t="shared" si="5"/>
        <v>170.41149999999999</v>
      </c>
      <c r="U26" s="65">
        <v>180</v>
      </c>
      <c r="V26" s="66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0">
        <f t="shared" si="5"/>
        <v>153.0515</v>
      </c>
      <c r="U27" s="65">
        <v>198</v>
      </c>
      <c r="V27" s="66">
        <f t="shared" si="6"/>
        <v>25606.482499999998</v>
      </c>
    </row>
    <row r="28" spans="1:22" ht="16.5" thickBot="1" x14ac:dyDescent="0.3">
      <c r="A28" s="92" t="s">
        <v>37</v>
      </c>
      <c r="B28" s="93"/>
      <c r="C28" s="94"/>
      <c r="D28" s="44">
        <f>SUM(D7:D27)</f>
        <v>777300</v>
      </c>
      <c r="E28" s="45">
        <f>SUM(E7:E27)</f>
        <v>40</v>
      </c>
      <c r="F28" s="45">
        <f t="shared" ref="F28:V28" si="7">SUM(F7:F27)</f>
        <v>130</v>
      </c>
      <c r="G28" s="45">
        <f t="shared" si="7"/>
        <v>1380</v>
      </c>
      <c r="H28" s="45">
        <f t="shared" si="7"/>
        <v>360</v>
      </c>
      <c r="I28" s="45">
        <f t="shared" si="7"/>
        <v>130</v>
      </c>
      <c r="J28" s="45">
        <f t="shared" si="7"/>
        <v>5</v>
      </c>
      <c r="K28" s="45">
        <f t="shared" si="7"/>
        <v>9</v>
      </c>
      <c r="L28" s="45">
        <f t="shared" si="7"/>
        <v>0</v>
      </c>
      <c r="M28" s="61">
        <f t="shared" si="7"/>
        <v>795060</v>
      </c>
      <c r="N28" s="61">
        <f t="shared" si="7"/>
        <v>822483</v>
      </c>
      <c r="O28" s="62">
        <f t="shared" si="7"/>
        <v>21864.149999999998</v>
      </c>
      <c r="P28" s="61">
        <f t="shared" si="7"/>
        <v>-2172</v>
      </c>
      <c r="Q28" s="61">
        <f t="shared" si="7"/>
        <v>2799</v>
      </c>
      <c r="R28" s="61">
        <f t="shared" si="7"/>
        <v>797819.85000000021</v>
      </c>
      <c r="S28" s="61">
        <f t="shared" si="7"/>
        <v>7553.07</v>
      </c>
      <c r="T28" s="63">
        <f t="shared" si="7"/>
        <v>4754.07</v>
      </c>
      <c r="U28" s="63">
        <f t="shared" si="7"/>
        <v>5706</v>
      </c>
      <c r="V28" s="64">
        <f t="shared" si="7"/>
        <v>792113.85000000021</v>
      </c>
    </row>
    <row r="29" spans="1:22" ht="15.75" thickBot="1" x14ac:dyDescent="0.3">
      <c r="A29" s="95" t="s">
        <v>38</v>
      </c>
      <c r="B29" s="96"/>
      <c r="C29" s="97"/>
      <c r="D29" s="48">
        <f>D4+D5-D28</f>
        <v>504083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225</v>
      </c>
      <c r="J29" s="48">
        <f t="shared" si="8"/>
        <v>68</v>
      </c>
      <c r="K29" s="48">
        <f t="shared" si="8"/>
        <v>523</v>
      </c>
      <c r="L29" s="48">
        <f t="shared" si="8"/>
        <v>37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2" priority="63" operator="equal">
      <formula>212030016606640</formula>
    </cfRule>
  </conditionalFormatting>
  <conditionalFormatting sqref="D29 E4:E6 E28:K29">
    <cfRule type="cellIs" dxfId="1001" priority="61" operator="equal">
      <formula>$E$4</formula>
    </cfRule>
    <cfRule type="cellIs" dxfId="1000" priority="62" operator="equal">
      <formula>2120</formula>
    </cfRule>
  </conditionalFormatting>
  <conditionalFormatting sqref="D29:E29 F4:F6 F28:F29">
    <cfRule type="cellIs" dxfId="999" priority="59" operator="equal">
      <formula>$F$4</formula>
    </cfRule>
    <cfRule type="cellIs" dxfId="998" priority="60" operator="equal">
      <formula>300</formula>
    </cfRule>
  </conditionalFormatting>
  <conditionalFormatting sqref="G4:G6 G28:G29">
    <cfRule type="cellIs" dxfId="997" priority="57" operator="equal">
      <formula>$G$4</formula>
    </cfRule>
    <cfRule type="cellIs" dxfId="996" priority="58" operator="equal">
      <formula>1660</formula>
    </cfRule>
  </conditionalFormatting>
  <conditionalFormatting sqref="H4:H6 H28:H29">
    <cfRule type="cellIs" dxfId="995" priority="55" operator="equal">
      <formula>$H$4</formula>
    </cfRule>
    <cfRule type="cellIs" dxfId="994" priority="56" operator="equal">
      <formula>6640</formula>
    </cfRule>
  </conditionalFormatting>
  <conditionalFormatting sqref="T6:T28 U28:V28">
    <cfRule type="cellIs" dxfId="993" priority="54" operator="lessThan">
      <formula>0</formula>
    </cfRule>
  </conditionalFormatting>
  <conditionalFormatting sqref="T7:T27">
    <cfRule type="cellIs" dxfId="992" priority="51" operator="lessThan">
      <formula>0</formula>
    </cfRule>
    <cfRule type="cellIs" dxfId="991" priority="52" operator="lessThan">
      <formula>0</formula>
    </cfRule>
    <cfRule type="cellIs" dxfId="990" priority="53" operator="lessThan">
      <formula>0</formula>
    </cfRule>
  </conditionalFormatting>
  <conditionalFormatting sqref="E4:E6 E28:K28">
    <cfRule type="cellIs" dxfId="989" priority="50" operator="equal">
      <formula>$E$4</formula>
    </cfRule>
  </conditionalFormatting>
  <conditionalFormatting sqref="D28:D29 D6 D4:M4">
    <cfRule type="cellIs" dxfId="988" priority="49" operator="equal">
      <formula>$D$4</formula>
    </cfRule>
  </conditionalFormatting>
  <conditionalFormatting sqref="I4:I6 I28:I29">
    <cfRule type="cellIs" dxfId="987" priority="48" operator="equal">
      <formula>$I$4</formula>
    </cfRule>
  </conditionalFormatting>
  <conditionalFormatting sqref="J4:J6 J28:J29">
    <cfRule type="cellIs" dxfId="986" priority="47" operator="equal">
      <formula>$J$4</formula>
    </cfRule>
  </conditionalFormatting>
  <conditionalFormatting sqref="K4:K6 K28:K29">
    <cfRule type="cellIs" dxfId="985" priority="46" operator="equal">
      <formula>$K$4</formula>
    </cfRule>
  </conditionalFormatting>
  <conditionalFormatting sqref="M4:M6">
    <cfRule type="cellIs" dxfId="984" priority="45" operator="equal">
      <formula>$L$4</formula>
    </cfRule>
  </conditionalFormatting>
  <conditionalFormatting sqref="T7:T28 U28:V28">
    <cfRule type="cellIs" dxfId="983" priority="42" operator="lessThan">
      <formula>0</formula>
    </cfRule>
    <cfRule type="cellIs" dxfId="982" priority="43" operator="lessThan">
      <formula>0</formula>
    </cfRule>
    <cfRule type="cellIs" dxfId="981" priority="44" operator="lessThan">
      <formula>0</formula>
    </cfRule>
  </conditionalFormatting>
  <conditionalFormatting sqref="D5:K5">
    <cfRule type="cellIs" dxfId="980" priority="41" operator="greaterThan">
      <formula>0</formula>
    </cfRule>
  </conditionalFormatting>
  <conditionalFormatting sqref="T6:T28 U28:V28">
    <cfRule type="cellIs" dxfId="979" priority="40" operator="lessThan">
      <formula>0</formula>
    </cfRule>
  </conditionalFormatting>
  <conditionalFormatting sqref="T7:T27">
    <cfRule type="cellIs" dxfId="978" priority="37" operator="lessThan">
      <formula>0</formula>
    </cfRule>
    <cfRule type="cellIs" dxfId="977" priority="38" operator="lessThan">
      <formula>0</formula>
    </cfRule>
    <cfRule type="cellIs" dxfId="976" priority="39" operator="lessThan">
      <formula>0</formula>
    </cfRule>
  </conditionalFormatting>
  <conditionalFormatting sqref="T7:T28 U28:V28">
    <cfRule type="cellIs" dxfId="975" priority="34" operator="lessThan">
      <formula>0</formula>
    </cfRule>
    <cfRule type="cellIs" dxfId="974" priority="35" operator="lessThan">
      <formula>0</formula>
    </cfRule>
    <cfRule type="cellIs" dxfId="973" priority="36" operator="lessThan">
      <formula>0</formula>
    </cfRule>
  </conditionalFormatting>
  <conditionalFormatting sqref="D5:K5">
    <cfRule type="cellIs" dxfId="972" priority="33" operator="greaterThan">
      <formula>0</formula>
    </cfRule>
  </conditionalFormatting>
  <conditionalFormatting sqref="L4 L6 L28:L29">
    <cfRule type="cellIs" dxfId="971" priority="32" operator="equal">
      <formula>$L$4</formula>
    </cfRule>
  </conditionalFormatting>
  <conditionalFormatting sqref="D7:S7">
    <cfRule type="cellIs" dxfId="970" priority="31" operator="greaterThan">
      <formula>0</formula>
    </cfRule>
  </conditionalFormatting>
  <conditionalFormatting sqref="D9:S9">
    <cfRule type="cellIs" dxfId="969" priority="30" operator="greaterThan">
      <formula>0</formula>
    </cfRule>
  </conditionalFormatting>
  <conditionalFormatting sqref="D11:S11">
    <cfRule type="cellIs" dxfId="968" priority="29" operator="greaterThan">
      <formula>0</formula>
    </cfRule>
  </conditionalFormatting>
  <conditionalFormatting sqref="D13:S13">
    <cfRule type="cellIs" dxfId="967" priority="28" operator="greaterThan">
      <formula>0</formula>
    </cfRule>
  </conditionalFormatting>
  <conditionalFormatting sqref="D15:S15">
    <cfRule type="cellIs" dxfId="966" priority="27" operator="greaterThan">
      <formula>0</formula>
    </cfRule>
  </conditionalFormatting>
  <conditionalFormatting sqref="D17:S17">
    <cfRule type="cellIs" dxfId="965" priority="26" operator="greaterThan">
      <formula>0</formula>
    </cfRule>
  </conditionalFormatting>
  <conditionalFormatting sqref="D19:S19">
    <cfRule type="cellIs" dxfId="964" priority="25" operator="greaterThan">
      <formula>0</formula>
    </cfRule>
  </conditionalFormatting>
  <conditionalFormatting sqref="D21:S21">
    <cfRule type="cellIs" dxfId="963" priority="24" operator="greaterThan">
      <formula>0</formula>
    </cfRule>
  </conditionalFormatting>
  <conditionalFormatting sqref="D23:S23">
    <cfRule type="cellIs" dxfId="962" priority="23" operator="greaterThan">
      <formula>0</formula>
    </cfRule>
  </conditionalFormatting>
  <conditionalFormatting sqref="D25:S25">
    <cfRule type="cellIs" dxfId="961" priority="22" operator="greaterThan">
      <formula>0</formula>
    </cfRule>
  </conditionalFormatting>
  <conditionalFormatting sqref="D27:S27">
    <cfRule type="cellIs" dxfId="960" priority="21" operator="greaterThan">
      <formula>0</formula>
    </cfRule>
  </conditionalFormatting>
  <conditionalFormatting sqref="U6">
    <cfRule type="cellIs" dxfId="959" priority="20" operator="lessThan">
      <formula>0</formula>
    </cfRule>
  </conditionalFormatting>
  <conditionalFormatting sqref="U6">
    <cfRule type="cellIs" dxfId="958" priority="19" operator="lessThan">
      <formula>0</formula>
    </cfRule>
  </conditionalFormatting>
  <conditionalFormatting sqref="V6">
    <cfRule type="cellIs" dxfId="957" priority="18" operator="lessThan">
      <formula>0</formula>
    </cfRule>
  </conditionalFormatting>
  <conditionalFormatting sqref="V6">
    <cfRule type="cellIs" dxfId="95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92" t="s">
        <v>37</v>
      </c>
      <c r="B28" s="93"/>
      <c r="C28" s="94"/>
      <c r="D28" s="44">
        <f>SUM(D7:D27)</f>
        <v>134206</v>
      </c>
      <c r="E28" s="45">
        <f>SUM(E7:E27)</f>
        <v>50</v>
      </c>
      <c r="F28" s="45">
        <f t="shared" ref="F28:T28" si="6">SUM(F7:F27)</f>
        <v>150</v>
      </c>
      <c r="G28" s="45">
        <f t="shared" si="6"/>
        <v>780</v>
      </c>
      <c r="H28" s="45">
        <f t="shared" si="6"/>
        <v>1120</v>
      </c>
      <c r="I28" s="45">
        <f t="shared" si="6"/>
        <v>47</v>
      </c>
      <c r="J28" s="45">
        <f t="shared" si="6"/>
        <v>14</v>
      </c>
      <c r="K28" s="45">
        <f t="shared" si="6"/>
        <v>37</v>
      </c>
      <c r="L28" s="45">
        <f t="shared" si="6"/>
        <v>2</v>
      </c>
      <c r="M28" s="45">
        <f t="shared" si="6"/>
        <v>153806</v>
      </c>
      <c r="N28" s="45">
        <f t="shared" si="6"/>
        <v>172391</v>
      </c>
      <c r="O28" s="46">
        <f t="shared" si="6"/>
        <v>4229.665</v>
      </c>
      <c r="P28" s="45">
        <f t="shared" si="6"/>
        <v>161477</v>
      </c>
      <c r="Q28" s="45">
        <f t="shared" si="6"/>
        <v>1347</v>
      </c>
      <c r="R28" s="45">
        <f t="shared" si="6"/>
        <v>166814.33499999999</v>
      </c>
      <c r="S28" s="45">
        <f t="shared" si="6"/>
        <v>1461.1569999999999</v>
      </c>
      <c r="T28" s="47">
        <f t="shared" si="6"/>
        <v>114.15699999999995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542656</v>
      </c>
      <c r="E29" s="48">
        <f t="shared" ref="E29:L29" si="7">E4+E5-E28</f>
        <v>3750</v>
      </c>
      <c r="F29" s="48">
        <f t="shared" si="7"/>
        <v>11840</v>
      </c>
      <c r="G29" s="48">
        <f t="shared" si="7"/>
        <v>2840</v>
      </c>
      <c r="H29" s="48">
        <f t="shared" si="7"/>
        <v>16980</v>
      </c>
      <c r="I29" s="48">
        <f t="shared" si="7"/>
        <v>178</v>
      </c>
      <c r="J29" s="48">
        <f t="shared" si="7"/>
        <v>54</v>
      </c>
      <c r="K29" s="48">
        <f t="shared" si="7"/>
        <v>486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5" priority="43" operator="equal">
      <formula>212030016606640</formula>
    </cfRule>
  </conditionalFormatting>
  <conditionalFormatting sqref="D29 E4:E6 E28:K29">
    <cfRule type="cellIs" dxfId="954" priority="41" operator="equal">
      <formula>$E$4</formula>
    </cfRule>
    <cfRule type="cellIs" dxfId="953" priority="42" operator="equal">
      <formula>2120</formula>
    </cfRule>
  </conditionalFormatting>
  <conditionalFormatting sqref="D29:E29 F4:F6 F28:F29">
    <cfRule type="cellIs" dxfId="952" priority="39" operator="equal">
      <formula>$F$4</formula>
    </cfRule>
    <cfRule type="cellIs" dxfId="951" priority="40" operator="equal">
      <formula>300</formula>
    </cfRule>
  </conditionalFormatting>
  <conditionalFormatting sqref="G4:G6 G28:G29">
    <cfRule type="cellIs" dxfId="950" priority="37" operator="equal">
      <formula>$G$4</formula>
    </cfRule>
    <cfRule type="cellIs" dxfId="949" priority="38" operator="equal">
      <formula>1660</formula>
    </cfRule>
  </conditionalFormatting>
  <conditionalFormatting sqref="H4:H6 H28:H29">
    <cfRule type="cellIs" dxfId="948" priority="35" operator="equal">
      <formula>$H$4</formula>
    </cfRule>
    <cfRule type="cellIs" dxfId="947" priority="36" operator="equal">
      <formula>6640</formula>
    </cfRule>
  </conditionalFormatting>
  <conditionalFormatting sqref="T6:T28">
    <cfRule type="cellIs" dxfId="946" priority="34" operator="lessThan">
      <formula>0</formula>
    </cfRule>
  </conditionalFormatting>
  <conditionalFormatting sqref="T7:T27">
    <cfRule type="cellIs" dxfId="945" priority="31" operator="lessThan">
      <formula>0</formula>
    </cfRule>
    <cfRule type="cellIs" dxfId="944" priority="32" operator="lessThan">
      <formula>0</formula>
    </cfRule>
    <cfRule type="cellIs" dxfId="943" priority="33" operator="lessThan">
      <formula>0</formula>
    </cfRule>
  </conditionalFormatting>
  <conditionalFormatting sqref="E4:E6 E28:K28">
    <cfRule type="cellIs" dxfId="942" priority="30" operator="equal">
      <formula>$E$4</formula>
    </cfRule>
  </conditionalFormatting>
  <conditionalFormatting sqref="D28:D29 D6 D4:M4">
    <cfRule type="cellIs" dxfId="941" priority="29" operator="equal">
      <formula>$D$4</formula>
    </cfRule>
  </conditionalFormatting>
  <conditionalFormatting sqref="I4:I6 I28:I29">
    <cfRule type="cellIs" dxfId="940" priority="28" operator="equal">
      <formula>$I$4</formula>
    </cfRule>
  </conditionalFormatting>
  <conditionalFormatting sqref="J4:J6 J28:J29">
    <cfRule type="cellIs" dxfId="939" priority="27" operator="equal">
      <formula>$J$4</formula>
    </cfRule>
  </conditionalFormatting>
  <conditionalFormatting sqref="K4:K6 K28:K29">
    <cfRule type="cellIs" dxfId="938" priority="26" operator="equal">
      <formula>$K$4</formula>
    </cfRule>
  </conditionalFormatting>
  <conditionalFormatting sqref="M4:M6">
    <cfRule type="cellIs" dxfId="937" priority="25" operator="equal">
      <formula>$L$4</formula>
    </cfRule>
  </conditionalFormatting>
  <conditionalFormatting sqref="T7:T28">
    <cfRule type="cellIs" dxfId="936" priority="22" operator="lessThan">
      <formula>0</formula>
    </cfRule>
    <cfRule type="cellIs" dxfId="935" priority="23" operator="lessThan">
      <formula>0</formula>
    </cfRule>
    <cfRule type="cellIs" dxfId="934" priority="24" operator="lessThan">
      <formula>0</formula>
    </cfRule>
  </conditionalFormatting>
  <conditionalFormatting sqref="D5:K5">
    <cfRule type="cellIs" dxfId="933" priority="21" operator="greaterThan">
      <formula>0</formula>
    </cfRule>
  </conditionalFormatting>
  <conditionalFormatting sqref="T6:T28">
    <cfRule type="cellIs" dxfId="932" priority="20" operator="lessThan">
      <formula>0</formula>
    </cfRule>
  </conditionalFormatting>
  <conditionalFormatting sqref="T7:T27">
    <cfRule type="cellIs" dxfId="931" priority="17" operator="lessThan">
      <formula>0</formula>
    </cfRule>
    <cfRule type="cellIs" dxfId="930" priority="18" operator="lessThan">
      <formula>0</formula>
    </cfRule>
    <cfRule type="cellIs" dxfId="929" priority="19" operator="lessThan">
      <formula>0</formula>
    </cfRule>
  </conditionalFormatting>
  <conditionalFormatting sqref="T7:T28">
    <cfRule type="cellIs" dxfId="928" priority="14" operator="lessThan">
      <formula>0</formula>
    </cfRule>
    <cfRule type="cellIs" dxfId="927" priority="15" operator="lessThan">
      <formula>0</formula>
    </cfRule>
    <cfRule type="cellIs" dxfId="926" priority="16" operator="lessThan">
      <formula>0</formula>
    </cfRule>
  </conditionalFormatting>
  <conditionalFormatting sqref="D5:K5">
    <cfRule type="cellIs" dxfId="925" priority="13" operator="greaterThan">
      <formula>0</formula>
    </cfRule>
  </conditionalFormatting>
  <conditionalFormatting sqref="L4 L6 L28:L29">
    <cfRule type="cellIs" dxfId="924" priority="12" operator="equal">
      <formula>$L$4</formula>
    </cfRule>
  </conditionalFormatting>
  <conditionalFormatting sqref="D7:S7">
    <cfRule type="cellIs" dxfId="923" priority="11" operator="greaterThan">
      <formula>0</formula>
    </cfRule>
  </conditionalFormatting>
  <conditionalFormatting sqref="D9:S9">
    <cfRule type="cellIs" dxfId="922" priority="10" operator="greaterThan">
      <formula>0</formula>
    </cfRule>
  </conditionalFormatting>
  <conditionalFormatting sqref="D11:S11">
    <cfRule type="cellIs" dxfId="921" priority="9" operator="greaterThan">
      <formula>0</formula>
    </cfRule>
  </conditionalFormatting>
  <conditionalFormatting sqref="D13:S13">
    <cfRule type="cellIs" dxfId="920" priority="8" operator="greaterThan">
      <formula>0</formula>
    </cfRule>
  </conditionalFormatting>
  <conditionalFormatting sqref="D15:S15">
    <cfRule type="cellIs" dxfId="919" priority="7" operator="greaterThan">
      <formula>0</formula>
    </cfRule>
  </conditionalFormatting>
  <conditionalFormatting sqref="D17:S17">
    <cfRule type="cellIs" dxfId="918" priority="6" operator="greaterThan">
      <formula>0</formula>
    </cfRule>
  </conditionalFormatting>
  <conditionalFormatting sqref="D19:S19">
    <cfRule type="cellIs" dxfId="917" priority="5" operator="greaterThan">
      <formula>0</formula>
    </cfRule>
  </conditionalFormatting>
  <conditionalFormatting sqref="D21:S21">
    <cfRule type="cellIs" dxfId="916" priority="4" operator="greaterThan">
      <formula>0</formula>
    </cfRule>
  </conditionalFormatting>
  <conditionalFormatting sqref="D23:S23">
    <cfRule type="cellIs" dxfId="915" priority="3" operator="greaterThan">
      <formula>0</formula>
    </cfRule>
  </conditionalFormatting>
  <conditionalFormatting sqref="D25:S25">
    <cfRule type="cellIs" dxfId="914" priority="2" operator="greaterThan">
      <formula>0</formula>
    </cfRule>
  </conditionalFormatting>
  <conditionalFormatting sqref="D27:S27">
    <cfRule type="cellIs" dxfId="91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P24" sqref="P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142429</v>
      </c>
      <c r="E28" s="45">
        <f>SUM(E7:E27)</f>
        <v>370</v>
      </c>
      <c r="F28" s="45">
        <f t="shared" ref="F28:T28" si="6">SUM(F7:F27)</f>
        <v>290</v>
      </c>
      <c r="G28" s="45">
        <f t="shared" si="6"/>
        <v>680</v>
      </c>
      <c r="H28" s="45">
        <f t="shared" si="6"/>
        <v>860</v>
      </c>
      <c r="I28" s="45">
        <f t="shared" si="6"/>
        <v>95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166589</v>
      </c>
      <c r="N28" s="45">
        <f t="shared" si="6"/>
        <v>190376</v>
      </c>
      <c r="O28" s="46">
        <f t="shared" si="6"/>
        <v>4581.1974999999993</v>
      </c>
      <c r="P28" s="45">
        <f t="shared" si="6"/>
        <v>67753</v>
      </c>
      <c r="Q28" s="45">
        <f t="shared" si="6"/>
        <v>1289</v>
      </c>
      <c r="R28" s="45">
        <f t="shared" si="6"/>
        <v>184505.80250000002</v>
      </c>
      <c r="S28" s="45">
        <f t="shared" si="6"/>
        <v>1582.5954999999999</v>
      </c>
      <c r="T28" s="47">
        <f t="shared" si="6"/>
        <v>293.59549999999996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608019</v>
      </c>
      <c r="E29" s="48">
        <f t="shared" ref="E29:L29" si="7">E4+E5-E28</f>
        <v>3380</v>
      </c>
      <c r="F29" s="48">
        <f t="shared" si="7"/>
        <v>11550</v>
      </c>
      <c r="G29" s="48">
        <f t="shared" si="7"/>
        <v>2160</v>
      </c>
      <c r="H29" s="48">
        <f t="shared" si="7"/>
        <v>16120</v>
      </c>
      <c r="I29" s="48">
        <f t="shared" si="7"/>
        <v>583</v>
      </c>
      <c r="J29" s="48">
        <f t="shared" si="7"/>
        <v>254</v>
      </c>
      <c r="K29" s="48">
        <f t="shared" si="7"/>
        <v>455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2" priority="43" operator="equal">
      <formula>212030016606640</formula>
    </cfRule>
  </conditionalFormatting>
  <conditionalFormatting sqref="D29 E4:E6 E28:K29">
    <cfRule type="cellIs" dxfId="911" priority="41" operator="equal">
      <formula>$E$4</formula>
    </cfRule>
    <cfRule type="cellIs" dxfId="910" priority="42" operator="equal">
      <formula>2120</formula>
    </cfRule>
  </conditionalFormatting>
  <conditionalFormatting sqref="D29:E29 F4:F6 F28:F29">
    <cfRule type="cellIs" dxfId="909" priority="39" operator="equal">
      <formula>$F$4</formula>
    </cfRule>
    <cfRule type="cellIs" dxfId="908" priority="40" operator="equal">
      <formula>300</formula>
    </cfRule>
  </conditionalFormatting>
  <conditionalFormatting sqref="G4:G6 G28:G29">
    <cfRule type="cellIs" dxfId="907" priority="37" operator="equal">
      <formula>$G$4</formula>
    </cfRule>
    <cfRule type="cellIs" dxfId="906" priority="38" operator="equal">
      <formula>1660</formula>
    </cfRule>
  </conditionalFormatting>
  <conditionalFormatting sqref="H4:H6 H28:H29">
    <cfRule type="cellIs" dxfId="905" priority="35" operator="equal">
      <formula>$H$4</formula>
    </cfRule>
    <cfRule type="cellIs" dxfId="904" priority="36" operator="equal">
      <formula>6640</formula>
    </cfRule>
  </conditionalFormatting>
  <conditionalFormatting sqref="T6:T28">
    <cfRule type="cellIs" dxfId="903" priority="34" operator="lessThan">
      <formula>0</formula>
    </cfRule>
  </conditionalFormatting>
  <conditionalFormatting sqref="T7:T27">
    <cfRule type="cellIs" dxfId="902" priority="31" operator="lessThan">
      <formula>0</formula>
    </cfRule>
    <cfRule type="cellIs" dxfId="901" priority="32" operator="lessThan">
      <formula>0</formula>
    </cfRule>
    <cfRule type="cellIs" dxfId="900" priority="33" operator="lessThan">
      <formula>0</formula>
    </cfRule>
  </conditionalFormatting>
  <conditionalFormatting sqref="E4:E6 E28:K28">
    <cfRule type="cellIs" dxfId="899" priority="30" operator="equal">
      <formula>$E$4</formula>
    </cfRule>
  </conditionalFormatting>
  <conditionalFormatting sqref="D28:D29 D6 D4:M4">
    <cfRule type="cellIs" dxfId="898" priority="29" operator="equal">
      <formula>$D$4</formula>
    </cfRule>
  </conditionalFormatting>
  <conditionalFormatting sqref="I4:I6 I28:I29">
    <cfRule type="cellIs" dxfId="897" priority="28" operator="equal">
      <formula>$I$4</formula>
    </cfRule>
  </conditionalFormatting>
  <conditionalFormatting sqref="J4:J6 J28:J29">
    <cfRule type="cellIs" dxfId="896" priority="27" operator="equal">
      <formula>$J$4</formula>
    </cfRule>
  </conditionalFormatting>
  <conditionalFormatting sqref="K4:K6 K28:K29">
    <cfRule type="cellIs" dxfId="895" priority="26" operator="equal">
      <formula>$K$4</formula>
    </cfRule>
  </conditionalFormatting>
  <conditionalFormatting sqref="M4:M6">
    <cfRule type="cellIs" dxfId="894" priority="25" operator="equal">
      <formula>$L$4</formula>
    </cfRule>
  </conditionalFormatting>
  <conditionalFormatting sqref="T7:T28">
    <cfRule type="cellIs" dxfId="893" priority="22" operator="lessThan">
      <formula>0</formula>
    </cfRule>
    <cfRule type="cellIs" dxfId="892" priority="23" operator="lessThan">
      <formula>0</formula>
    </cfRule>
    <cfRule type="cellIs" dxfId="891" priority="24" operator="lessThan">
      <formula>0</formula>
    </cfRule>
  </conditionalFormatting>
  <conditionalFormatting sqref="D5:K5">
    <cfRule type="cellIs" dxfId="890" priority="21" operator="greaterThan">
      <formula>0</formula>
    </cfRule>
  </conditionalFormatting>
  <conditionalFormatting sqref="T6:T28">
    <cfRule type="cellIs" dxfId="889" priority="20" operator="lessThan">
      <formula>0</formula>
    </cfRule>
  </conditionalFormatting>
  <conditionalFormatting sqref="T7:T27">
    <cfRule type="cellIs" dxfId="888" priority="17" operator="lessThan">
      <formula>0</formula>
    </cfRule>
    <cfRule type="cellIs" dxfId="887" priority="18" operator="lessThan">
      <formula>0</formula>
    </cfRule>
    <cfRule type="cellIs" dxfId="886" priority="19" operator="lessThan">
      <formula>0</formula>
    </cfRule>
  </conditionalFormatting>
  <conditionalFormatting sqref="T7:T28">
    <cfRule type="cellIs" dxfId="885" priority="14" operator="lessThan">
      <formula>0</formula>
    </cfRule>
    <cfRule type="cellIs" dxfId="884" priority="15" operator="lessThan">
      <formula>0</formula>
    </cfRule>
    <cfRule type="cellIs" dxfId="883" priority="16" operator="lessThan">
      <formula>0</formula>
    </cfRule>
  </conditionalFormatting>
  <conditionalFormatting sqref="D5:K5">
    <cfRule type="cellIs" dxfId="882" priority="13" operator="greaterThan">
      <formula>0</formula>
    </cfRule>
  </conditionalFormatting>
  <conditionalFormatting sqref="L4 L6 L28:L29">
    <cfRule type="cellIs" dxfId="881" priority="12" operator="equal">
      <formula>$L$4</formula>
    </cfRule>
  </conditionalFormatting>
  <conditionalFormatting sqref="D7:S7">
    <cfRule type="cellIs" dxfId="880" priority="11" operator="greaterThan">
      <formula>0</formula>
    </cfRule>
  </conditionalFormatting>
  <conditionalFormatting sqref="D9:S9">
    <cfRule type="cellIs" dxfId="879" priority="10" operator="greaterThan">
      <formula>0</formula>
    </cfRule>
  </conditionalFormatting>
  <conditionalFormatting sqref="D11:S11">
    <cfRule type="cellIs" dxfId="878" priority="9" operator="greaterThan">
      <formula>0</formula>
    </cfRule>
  </conditionalFormatting>
  <conditionalFormatting sqref="D13:S13">
    <cfRule type="cellIs" dxfId="877" priority="8" operator="greaterThan">
      <formula>0</formula>
    </cfRule>
  </conditionalFormatting>
  <conditionalFormatting sqref="D15:S15">
    <cfRule type="cellIs" dxfId="876" priority="7" operator="greaterThan">
      <formula>0</formula>
    </cfRule>
  </conditionalFormatting>
  <conditionalFormatting sqref="D17:S17">
    <cfRule type="cellIs" dxfId="875" priority="6" operator="greaterThan">
      <formula>0</formula>
    </cfRule>
  </conditionalFormatting>
  <conditionalFormatting sqref="D19:S19">
    <cfRule type="cellIs" dxfId="874" priority="5" operator="greaterThan">
      <formula>0</formula>
    </cfRule>
  </conditionalFormatting>
  <conditionalFormatting sqref="D21:S21">
    <cfRule type="cellIs" dxfId="873" priority="4" operator="greaterThan">
      <formula>0</formula>
    </cfRule>
  </conditionalFormatting>
  <conditionalFormatting sqref="D23:S23">
    <cfRule type="cellIs" dxfId="872" priority="3" operator="greaterThan">
      <formula>0</formula>
    </cfRule>
  </conditionalFormatting>
  <conditionalFormatting sqref="D25:S25">
    <cfRule type="cellIs" dxfId="871" priority="2" operator="greaterThan">
      <formula>0</formula>
    </cfRule>
  </conditionalFormatting>
  <conditionalFormatting sqref="D27:S27">
    <cfRule type="cellIs" dxfId="87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219134</v>
      </c>
      <c r="E28" s="45">
        <f>SUM(E7:E27)</f>
        <v>130</v>
      </c>
      <c r="F28" s="45">
        <f t="shared" ref="F28:T28" si="6">SUM(F7:F27)</f>
        <v>240</v>
      </c>
      <c r="G28" s="45">
        <f t="shared" si="6"/>
        <v>120</v>
      </c>
      <c r="H28" s="45">
        <f t="shared" si="6"/>
        <v>530</v>
      </c>
      <c r="I28" s="45">
        <f t="shared" si="6"/>
        <v>89</v>
      </c>
      <c r="J28" s="45">
        <f t="shared" si="6"/>
        <v>10</v>
      </c>
      <c r="K28" s="45">
        <f t="shared" si="6"/>
        <v>2</v>
      </c>
      <c r="L28" s="45">
        <f t="shared" si="6"/>
        <v>0</v>
      </c>
      <c r="M28" s="45">
        <f t="shared" si="6"/>
        <v>229984</v>
      </c>
      <c r="N28" s="45">
        <f t="shared" si="6"/>
        <v>249257</v>
      </c>
      <c r="O28" s="46">
        <f t="shared" si="6"/>
        <v>6324.56</v>
      </c>
      <c r="P28" s="45">
        <f t="shared" si="6"/>
        <v>59625</v>
      </c>
      <c r="Q28" s="45">
        <f t="shared" si="6"/>
        <v>1868</v>
      </c>
      <c r="R28" s="45">
        <f t="shared" si="6"/>
        <v>241064.44000000003</v>
      </c>
      <c r="S28" s="45">
        <f t="shared" si="6"/>
        <v>2184.848</v>
      </c>
      <c r="T28" s="47">
        <f t="shared" si="6"/>
        <v>316.84800000000001</v>
      </c>
    </row>
    <row r="29" spans="1:20" ht="15.75" thickBot="1" x14ac:dyDescent="0.3">
      <c r="A29" s="95" t="s">
        <v>38</v>
      </c>
      <c r="B29" s="96"/>
      <c r="C29" s="97"/>
      <c r="D29" s="48">
        <f>D4+D5-D28</f>
        <v>596677</v>
      </c>
      <c r="E29" s="48">
        <f t="shared" ref="E29:L29" si="7">E4+E5-E28</f>
        <v>3250</v>
      </c>
      <c r="F29" s="48">
        <f t="shared" si="7"/>
        <v>11310</v>
      </c>
      <c r="G29" s="48">
        <f t="shared" si="7"/>
        <v>2040</v>
      </c>
      <c r="H29" s="48">
        <f t="shared" si="7"/>
        <v>15590</v>
      </c>
      <c r="I29" s="48">
        <f t="shared" si="7"/>
        <v>494</v>
      </c>
      <c r="J29" s="48">
        <f t="shared" si="7"/>
        <v>244</v>
      </c>
      <c r="K29" s="48">
        <f t="shared" si="7"/>
        <v>453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9" priority="43" operator="equal">
      <formula>212030016606640</formula>
    </cfRule>
  </conditionalFormatting>
  <conditionalFormatting sqref="D29 E4:E6 E28:K29">
    <cfRule type="cellIs" dxfId="868" priority="41" operator="equal">
      <formula>$E$4</formula>
    </cfRule>
    <cfRule type="cellIs" dxfId="867" priority="42" operator="equal">
      <formula>2120</formula>
    </cfRule>
  </conditionalFormatting>
  <conditionalFormatting sqref="D29:E29 F4:F6 F28:F29">
    <cfRule type="cellIs" dxfId="866" priority="39" operator="equal">
      <formula>$F$4</formula>
    </cfRule>
    <cfRule type="cellIs" dxfId="865" priority="40" operator="equal">
      <formula>300</formula>
    </cfRule>
  </conditionalFormatting>
  <conditionalFormatting sqref="G4:G6 G28:G29">
    <cfRule type="cellIs" dxfId="864" priority="37" operator="equal">
      <formula>$G$4</formula>
    </cfRule>
    <cfRule type="cellIs" dxfId="863" priority="38" operator="equal">
      <formula>1660</formula>
    </cfRule>
  </conditionalFormatting>
  <conditionalFormatting sqref="H4:H6 H28:H29">
    <cfRule type="cellIs" dxfId="862" priority="35" operator="equal">
      <formula>$H$4</formula>
    </cfRule>
    <cfRule type="cellIs" dxfId="861" priority="36" operator="equal">
      <formula>6640</formula>
    </cfRule>
  </conditionalFormatting>
  <conditionalFormatting sqref="T6:T28">
    <cfRule type="cellIs" dxfId="860" priority="34" operator="lessThan">
      <formula>0</formula>
    </cfRule>
  </conditionalFormatting>
  <conditionalFormatting sqref="T7:T27">
    <cfRule type="cellIs" dxfId="859" priority="31" operator="lessThan">
      <formula>0</formula>
    </cfRule>
    <cfRule type="cellIs" dxfId="858" priority="32" operator="lessThan">
      <formula>0</formula>
    </cfRule>
    <cfRule type="cellIs" dxfId="857" priority="33" operator="lessThan">
      <formula>0</formula>
    </cfRule>
  </conditionalFormatting>
  <conditionalFormatting sqref="E4:E6 E28:K28">
    <cfRule type="cellIs" dxfId="856" priority="30" operator="equal">
      <formula>$E$4</formula>
    </cfRule>
  </conditionalFormatting>
  <conditionalFormatting sqref="D28:D29 D6 D4:M4">
    <cfRule type="cellIs" dxfId="855" priority="29" operator="equal">
      <formula>$D$4</formula>
    </cfRule>
  </conditionalFormatting>
  <conditionalFormatting sqref="I4:I6 I28:I29">
    <cfRule type="cellIs" dxfId="854" priority="28" operator="equal">
      <formula>$I$4</formula>
    </cfRule>
  </conditionalFormatting>
  <conditionalFormatting sqref="J4:J6 J28:J29">
    <cfRule type="cellIs" dxfId="853" priority="27" operator="equal">
      <formula>$J$4</formula>
    </cfRule>
  </conditionalFormatting>
  <conditionalFormatting sqref="K4:K6 K28:K29">
    <cfRule type="cellIs" dxfId="852" priority="26" operator="equal">
      <formula>$K$4</formula>
    </cfRule>
  </conditionalFormatting>
  <conditionalFormatting sqref="M4:M6">
    <cfRule type="cellIs" dxfId="851" priority="25" operator="equal">
      <formula>$L$4</formula>
    </cfRule>
  </conditionalFormatting>
  <conditionalFormatting sqref="T7:T28">
    <cfRule type="cellIs" dxfId="850" priority="22" operator="lessThan">
      <formula>0</formula>
    </cfRule>
    <cfRule type="cellIs" dxfId="849" priority="23" operator="lessThan">
      <formula>0</formula>
    </cfRule>
    <cfRule type="cellIs" dxfId="848" priority="24" operator="lessThan">
      <formula>0</formula>
    </cfRule>
  </conditionalFormatting>
  <conditionalFormatting sqref="D5:K5">
    <cfRule type="cellIs" dxfId="847" priority="21" operator="greaterThan">
      <formula>0</formula>
    </cfRule>
  </conditionalFormatting>
  <conditionalFormatting sqref="T6:T28">
    <cfRule type="cellIs" dxfId="846" priority="20" operator="lessThan">
      <formula>0</formula>
    </cfRule>
  </conditionalFormatting>
  <conditionalFormatting sqref="T7:T27">
    <cfRule type="cellIs" dxfId="845" priority="17" operator="lessThan">
      <formula>0</formula>
    </cfRule>
    <cfRule type="cellIs" dxfId="844" priority="18" operator="lessThan">
      <formula>0</formula>
    </cfRule>
    <cfRule type="cellIs" dxfId="843" priority="19" operator="lessThan">
      <formula>0</formula>
    </cfRule>
  </conditionalFormatting>
  <conditionalFormatting sqref="T7:T28">
    <cfRule type="cellIs" dxfId="842" priority="14" operator="lessThan">
      <formula>0</formula>
    </cfRule>
    <cfRule type="cellIs" dxfId="841" priority="15" operator="lessThan">
      <formula>0</formula>
    </cfRule>
    <cfRule type="cellIs" dxfId="840" priority="16" operator="lessThan">
      <formula>0</formula>
    </cfRule>
  </conditionalFormatting>
  <conditionalFormatting sqref="D5:K5">
    <cfRule type="cellIs" dxfId="839" priority="13" operator="greaterThan">
      <formula>0</formula>
    </cfRule>
  </conditionalFormatting>
  <conditionalFormatting sqref="L4 L6 L28:L29">
    <cfRule type="cellIs" dxfId="838" priority="12" operator="equal">
      <formula>$L$4</formula>
    </cfRule>
  </conditionalFormatting>
  <conditionalFormatting sqref="D7:S7">
    <cfRule type="cellIs" dxfId="837" priority="11" operator="greaterThan">
      <formula>0</formula>
    </cfRule>
  </conditionalFormatting>
  <conditionalFormatting sqref="D9:S9">
    <cfRule type="cellIs" dxfId="836" priority="10" operator="greaterThan">
      <formula>0</formula>
    </cfRule>
  </conditionalFormatting>
  <conditionalFormatting sqref="D11:S11">
    <cfRule type="cellIs" dxfId="835" priority="9" operator="greaterThan">
      <formula>0</formula>
    </cfRule>
  </conditionalFormatting>
  <conditionalFormatting sqref="D13:S13">
    <cfRule type="cellIs" dxfId="834" priority="8" operator="greaterThan">
      <formula>0</formula>
    </cfRule>
  </conditionalFormatting>
  <conditionalFormatting sqref="D15:S15">
    <cfRule type="cellIs" dxfId="833" priority="7" operator="greaterThan">
      <formula>0</formula>
    </cfRule>
  </conditionalFormatting>
  <conditionalFormatting sqref="D17:S17">
    <cfRule type="cellIs" dxfId="832" priority="6" operator="greaterThan">
      <formula>0</formula>
    </cfRule>
  </conditionalFormatting>
  <conditionalFormatting sqref="D19:S19">
    <cfRule type="cellIs" dxfId="831" priority="5" operator="greaterThan">
      <formula>0</formula>
    </cfRule>
  </conditionalFormatting>
  <conditionalFormatting sqref="D21:S21">
    <cfRule type="cellIs" dxfId="830" priority="4" operator="greaterThan">
      <formula>0</formula>
    </cfRule>
  </conditionalFormatting>
  <conditionalFormatting sqref="D23:S23">
    <cfRule type="cellIs" dxfId="829" priority="3" operator="greaterThan">
      <formula>0</formula>
    </cfRule>
  </conditionalFormatting>
  <conditionalFormatting sqref="D25:S25">
    <cfRule type="cellIs" dxfId="828" priority="2" operator="greaterThan">
      <formula>0</formula>
    </cfRule>
  </conditionalFormatting>
  <conditionalFormatting sqref="D27:S27">
    <cfRule type="cellIs" dxfId="82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67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209112</v>
      </c>
      <c r="E28" s="45">
        <f>SUM(E7:E27)</f>
        <v>120</v>
      </c>
      <c r="F28" s="45">
        <f t="shared" ref="F28:T28" si="6">SUM(F7:F27)</f>
        <v>100</v>
      </c>
      <c r="G28" s="45">
        <f t="shared" si="6"/>
        <v>100</v>
      </c>
      <c r="H28" s="45">
        <f t="shared" si="6"/>
        <v>830</v>
      </c>
      <c r="I28" s="45">
        <f t="shared" si="6"/>
        <v>42</v>
      </c>
      <c r="J28" s="45">
        <f t="shared" si="6"/>
        <v>0</v>
      </c>
      <c r="K28" s="45">
        <f t="shared" si="6"/>
        <v>17</v>
      </c>
      <c r="L28" s="45">
        <f t="shared" si="6"/>
        <v>0</v>
      </c>
      <c r="M28" s="45">
        <f t="shared" si="6"/>
        <v>220882</v>
      </c>
      <c r="N28" s="45">
        <f t="shared" si="6"/>
        <v>231998</v>
      </c>
      <c r="O28" s="46">
        <f t="shared" si="6"/>
        <v>6074.2550000000001</v>
      </c>
      <c r="P28" s="45">
        <f t="shared" si="6"/>
        <v>57968</v>
      </c>
      <c r="Q28" s="45">
        <f t="shared" si="6"/>
        <v>2082</v>
      </c>
      <c r="R28" s="45">
        <f t="shared" si="6"/>
        <v>223841.745</v>
      </c>
      <c r="S28" s="45">
        <f t="shared" si="6"/>
        <v>2098.3789999999999</v>
      </c>
      <c r="T28" s="47">
        <f t="shared" si="6"/>
        <v>16.379000000000005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6" priority="43" operator="equal">
      <formula>212030016606640</formula>
    </cfRule>
  </conditionalFormatting>
  <conditionalFormatting sqref="D29 E4:E6 E28:K29">
    <cfRule type="cellIs" dxfId="825" priority="41" operator="equal">
      <formula>$E$4</formula>
    </cfRule>
    <cfRule type="cellIs" dxfId="824" priority="42" operator="equal">
      <formula>2120</formula>
    </cfRule>
  </conditionalFormatting>
  <conditionalFormatting sqref="D29:E29 F4:F6 F28:F29">
    <cfRule type="cellIs" dxfId="823" priority="39" operator="equal">
      <formula>$F$4</formula>
    </cfRule>
    <cfRule type="cellIs" dxfId="822" priority="40" operator="equal">
      <formula>300</formula>
    </cfRule>
  </conditionalFormatting>
  <conditionalFormatting sqref="G4:G6 G28:G29">
    <cfRule type="cellIs" dxfId="821" priority="37" operator="equal">
      <formula>$G$4</formula>
    </cfRule>
    <cfRule type="cellIs" dxfId="820" priority="38" operator="equal">
      <formula>1660</formula>
    </cfRule>
  </conditionalFormatting>
  <conditionalFormatting sqref="H4:H6 H28:H29">
    <cfRule type="cellIs" dxfId="819" priority="35" operator="equal">
      <formula>$H$4</formula>
    </cfRule>
    <cfRule type="cellIs" dxfId="818" priority="36" operator="equal">
      <formula>6640</formula>
    </cfRule>
  </conditionalFormatting>
  <conditionalFormatting sqref="T6:T28">
    <cfRule type="cellIs" dxfId="817" priority="34" operator="lessThan">
      <formula>0</formula>
    </cfRule>
  </conditionalFormatting>
  <conditionalFormatting sqref="T7:T27">
    <cfRule type="cellIs" dxfId="816" priority="31" operator="lessThan">
      <formula>0</formula>
    </cfRule>
    <cfRule type="cellIs" dxfId="815" priority="32" operator="lessThan">
      <formula>0</formula>
    </cfRule>
    <cfRule type="cellIs" dxfId="814" priority="33" operator="lessThan">
      <formula>0</formula>
    </cfRule>
  </conditionalFormatting>
  <conditionalFormatting sqref="E4:E6 E28:K28">
    <cfRule type="cellIs" dxfId="813" priority="30" operator="equal">
      <formula>$E$4</formula>
    </cfRule>
  </conditionalFormatting>
  <conditionalFormatting sqref="D28:D29 D6 D4:M4">
    <cfRule type="cellIs" dxfId="812" priority="29" operator="equal">
      <formula>$D$4</formula>
    </cfRule>
  </conditionalFormatting>
  <conditionalFormatting sqref="I4:I6 I28:I29">
    <cfRule type="cellIs" dxfId="811" priority="28" operator="equal">
      <formula>$I$4</formula>
    </cfRule>
  </conditionalFormatting>
  <conditionalFormatting sqref="J4:J6 J28:J29">
    <cfRule type="cellIs" dxfId="810" priority="27" operator="equal">
      <formula>$J$4</formula>
    </cfRule>
  </conditionalFormatting>
  <conditionalFormatting sqref="K4:K6 K28:K29">
    <cfRule type="cellIs" dxfId="809" priority="26" operator="equal">
      <formula>$K$4</formula>
    </cfRule>
  </conditionalFormatting>
  <conditionalFormatting sqref="M4:M6">
    <cfRule type="cellIs" dxfId="808" priority="25" operator="equal">
      <formula>$L$4</formula>
    </cfRule>
  </conditionalFormatting>
  <conditionalFormatting sqref="T7:T28">
    <cfRule type="cellIs" dxfId="807" priority="22" operator="lessThan">
      <formula>0</formula>
    </cfRule>
    <cfRule type="cellIs" dxfId="806" priority="23" operator="lessThan">
      <formula>0</formula>
    </cfRule>
    <cfRule type="cellIs" dxfId="805" priority="24" operator="lessThan">
      <formula>0</formula>
    </cfRule>
  </conditionalFormatting>
  <conditionalFormatting sqref="D5:K5">
    <cfRule type="cellIs" dxfId="804" priority="21" operator="greaterThan">
      <formula>0</formula>
    </cfRule>
  </conditionalFormatting>
  <conditionalFormatting sqref="T6:T28">
    <cfRule type="cellIs" dxfId="803" priority="20" operator="lessThan">
      <formula>0</formula>
    </cfRule>
  </conditionalFormatting>
  <conditionalFormatting sqref="T7:T27">
    <cfRule type="cellIs" dxfId="802" priority="17" operator="lessThan">
      <formula>0</formula>
    </cfRule>
    <cfRule type="cellIs" dxfId="801" priority="18" operator="lessThan">
      <formula>0</formula>
    </cfRule>
    <cfRule type="cellIs" dxfId="800" priority="19" operator="lessThan">
      <formula>0</formula>
    </cfRule>
  </conditionalFormatting>
  <conditionalFormatting sqref="T7:T28">
    <cfRule type="cellIs" dxfId="799" priority="14" operator="lessThan">
      <formula>0</formula>
    </cfRule>
    <cfRule type="cellIs" dxfId="798" priority="15" operator="lessThan">
      <formula>0</formula>
    </cfRule>
    <cfRule type="cellIs" dxfId="797" priority="16" operator="lessThan">
      <formula>0</formula>
    </cfRule>
  </conditionalFormatting>
  <conditionalFormatting sqref="D5:K5">
    <cfRule type="cellIs" dxfId="796" priority="13" operator="greaterThan">
      <formula>0</formula>
    </cfRule>
  </conditionalFormatting>
  <conditionalFormatting sqref="L4 L6 L28:L29">
    <cfRule type="cellIs" dxfId="795" priority="12" operator="equal">
      <formula>$L$4</formula>
    </cfRule>
  </conditionalFormatting>
  <conditionalFormatting sqref="D7:S7">
    <cfRule type="cellIs" dxfId="794" priority="11" operator="greaterThan">
      <formula>0</formula>
    </cfRule>
  </conditionalFormatting>
  <conditionalFormatting sqref="D9:S9">
    <cfRule type="cellIs" dxfId="793" priority="10" operator="greaterThan">
      <formula>0</formula>
    </cfRule>
  </conditionalFormatting>
  <conditionalFormatting sqref="D11:S11">
    <cfRule type="cellIs" dxfId="792" priority="9" operator="greaterThan">
      <formula>0</formula>
    </cfRule>
  </conditionalFormatting>
  <conditionalFormatting sqref="D13:S13">
    <cfRule type="cellIs" dxfId="791" priority="8" operator="greaterThan">
      <formula>0</formula>
    </cfRule>
  </conditionalFormatting>
  <conditionalFormatting sqref="D15:S15">
    <cfRule type="cellIs" dxfId="790" priority="7" operator="greaterThan">
      <formula>0</formula>
    </cfRule>
  </conditionalFormatting>
  <conditionalFormatting sqref="D17:S17">
    <cfRule type="cellIs" dxfId="789" priority="6" operator="greaterThan">
      <formula>0</formula>
    </cfRule>
  </conditionalFormatting>
  <conditionalFormatting sqref="D19:S19">
    <cfRule type="cellIs" dxfId="788" priority="5" operator="greaterThan">
      <formula>0</formula>
    </cfRule>
  </conditionalFormatting>
  <conditionalFormatting sqref="D21:S21">
    <cfRule type="cellIs" dxfId="787" priority="4" operator="greaterThan">
      <formula>0</formula>
    </cfRule>
  </conditionalFormatting>
  <conditionalFormatting sqref="D23:S23">
    <cfRule type="cellIs" dxfId="786" priority="3" operator="greaterThan">
      <formula>0</formula>
    </cfRule>
  </conditionalFormatting>
  <conditionalFormatting sqref="D25:S25">
    <cfRule type="cellIs" dxfId="785" priority="2" operator="greaterThan">
      <formula>0</formula>
    </cfRule>
  </conditionalFormatting>
  <conditionalFormatting sqref="D27:S27">
    <cfRule type="cellIs" dxfId="78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/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3" priority="43" operator="equal">
      <formula>212030016606640</formula>
    </cfRule>
  </conditionalFormatting>
  <conditionalFormatting sqref="D29 E4:E6 E28:K29">
    <cfRule type="cellIs" dxfId="782" priority="41" operator="equal">
      <formula>$E$4</formula>
    </cfRule>
    <cfRule type="cellIs" dxfId="781" priority="42" operator="equal">
      <formula>2120</formula>
    </cfRule>
  </conditionalFormatting>
  <conditionalFormatting sqref="D29:E29 F4:F6 F28:F29">
    <cfRule type="cellIs" dxfId="780" priority="39" operator="equal">
      <formula>$F$4</formula>
    </cfRule>
    <cfRule type="cellIs" dxfId="779" priority="40" operator="equal">
      <formula>300</formula>
    </cfRule>
  </conditionalFormatting>
  <conditionalFormatting sqref="G4:G6 G28:G29">
    <cfRule type="cellIs" dxfId="778" priority="37" operator="equal">
      <formula>$G$4</formula>
    </cfRule>
    <cfRule type="cellIs" dxfId="777" priority="38" operator="equal">
      <formula>1660</formula>
    </cfRule>
  </conditionalFormatting>
  <conditionalFormatting sqref="H4:H6 H28:H29">
    <cfRule type="cellIs" dxfId="776" priority="35" operator="equal">
      <formula>$H$4</formula>
    </cfRule>
    <cfRule type="cellIs" dxfId="775" priority="36" operator="equal">
      <formula>6640</formula>
    </cfRule>
  </conditionalFormatting>
  <conditionalFormatting sqref="T6:T28">
    <cfRule type="cellIs" dxfId="774" priority="34" operator="lessThan">
      <formula>0</formula>
    </cfRule>
  </conditionalFormatting>
  <conditionalFormatting sqref="T7:T27">
    <cfRule type="cellIs" dxfId="773" priority="31" operator="lessThan">
      <formula>0</formula>
    </cfRule>
    <cfRule type="cellIs" dxfId="772" priority="32" operator="lessThan">
      <formula>0</formula>
    </cfRule>
    <cfRule type="cellIs" dxfId="771" priority="33" operator="lessThan">
      <formula>0</formula>
    </cfRule>
  </conditionalFormatting>
  <conditionalFormatting sqref="E4:E6 E28:K28">
    <cfRule type="cellIs" dxfId="770" priority="30" operator="equal">
      <formula>$E$4</formula>
    </cfRule>
  </conditionalFormatting>
  <conditionalFormatting sqref="D28:D29 D6 D4:M4">
    <cfRule type="cellIs" dxfId="769" priority="29" operator="equal">
      <formula>$D$4</formula>
    </cfRule>
  </conditionalFormatting>
  <conditionalFormatting sqref="I4:I6 I28:I29">
    <cfRule type="cellIs" dxfId="768" priority="28" operator="equal">
      <formula>$I$4</formula>
    </cfRule>
  </conditionalFormatting>
  <conditionalFormatting sqref="J4:J6 J28:J29">
    <cfRule type="cellIs" dxfId="767" priority="27" operator="equal">
      <formula>$J$4</formula>
    </cfRule>
  </conditionalFormatting>
  <conditionalFormatting sqref="K4:K6 K28:K29">
    <cfRule type="cellIs" dxfId="766" priority="26" operator="equal">
      <formula>$K$4</formula>
    </cfRule>
  </conditionalFormatting>
  <conditionalFormatting sqref="M4:M6">
    <cfRule type="cellIs" dxfId="765" priority="25" operator="equal">
      <formula>$L$4</formula>
    </cfRule>
  </conditionalFormatting>
  <conditionalFormatting sqref="T7:T28">
    <cfRule type="cellIs" dxfId="764" priority="22" operator="lessThan">
      <formula>0</formula>
    </cfRule>
    <cfRule type="cellIs" dxfId="763" priority="23" operator="lessThan">
      <formula>0</formula>
    </cfRule>
    <cfRule type="cellIs" dxfId="762" priority="24" operator="lessThan">
      <formula>0</formula>
    </cfRule>
  </conditionalFormatting>
  <conditionalFormatting sqref="D5:K5">
    <cfRule type="cellIs" dxfId="761" priority="21" operator="greaterThan">
      <formula>0</formula>
    </cfRule>
  </conditionalFormatting>
  <conditionalFormatting sqref="T6:T28">
    <cfRule type="cellIs" dxfId="760" priority="20" operator="lessThan">
      <formula>0</formula>
    </cfRule>
  </conditionalFormatting>
  <conditionalFormatting sqref="T7:T27">
    <cfRule type="cellIs" dxfId="759" priority="17" operator="lessThan">
      <formula>0</formula>
    </cfRule>
    <cfRule type="cellIs" dxfId="758" priority="18" operator="lessThan">
      <formula>0</formula>
    </cfRule>
    <cfRule type="cellIs" dxfId="757" priority="19" operator="lessThan">
      <formula>0</formula>
    </cfRule>
  </conditionalFormatting>
  <conditionalFormatting sqref="T7:T28">
    <cfRule type="cellIs" dxfId="756" priority="14" operator="lessThan">
      <formula>0</formula>
    </cfRule>
    <cfRule type="cellIs" dxfId="755" priority="15" operator="lessThan">
      <formula>0</formula>
    </cfRule>
    <cfRule type="cellIs" dxfId="754" priority="16" operator="lessThan">
      <formula>0</formula>
    </cfRule>
  </conditionalFormatting>
  <conditionalFormatting sqref="D5:K5">
    <cfRule type="cellIs" dxfId="753" priority="13" operator="greaterThan">
      <formula>0</formula>
    </cfRule>
  </conditionalFormatting>
  <conditionalFormatting sqref="L4 L6 L28:L29">
    <cfRule type="cellIs" dxfId="752" priority="12" operator="equal">
      <formula>$L$4</formula>
    </cfRule>
  </conditionalFormatting>
  <conditionalFormatting sqref="D7:S7">
    <cfRule type="cellIs" dxfId="751" priority="11" operator="greaterThan">
      <formula>0</formula>
    </cfRule>
  </conditionalFormatting>
  <conditionalFormatting sqref="D9:S9">
    <cfRule type="cellIs" dxfId="750" priority="10" operator="greaterThan">
      <formula>0</formula>
    </cfRule>
  </conditionalFormatting>
  <conditionalFormatting sqref="D11:S11">
    <cfRule type="cellIs" dxfId="749" priority="9" operator="greaterThan">
      <formula>0</formula>
    </cfRule>
  </conditionalFormatting>
  <conditionalFormatting sqref="D13:S13">
    <cfRule type="cellIs" dxfId="748" priority="8" operator="greaterThan">
      <formula>0</formula>
    </cfRule>
  </conditionalFormatting>
  <conditionalFormatting sqref="D15:S15">
    <cfRule type="cellIs" dxfId="747" priority="7" operator="greaterThan">
      <formula>0</formula>
    </cfRule>
  </conditionalFormatting>
  <conditionalFormatting sqref="D17:S17">
    <cfRule type="cellIs" dxfId="746" priority="6" operator="greaterThan">
      <formula>0</formula>
    </cfRule>
  </conditionalFormatting>
  <conditionalFormatting sqref="D19:S19">
    <cfRule type="cellIs" dxfId="745" priority="5" operator="greaterThan">
      <formula>0</formula>
    </cfRule>
  </conditionalFormatting>
  <conditionalFormatting sqref="D21:S21">
    <cfRule type="cellIs" dxfId="744" priority="4" operator="greaterThan">
      <formula>0</formula>
    </cfRule>
  </conditionalFormatting>
  <conditionalFormatting sqref="D23:S23">
    <cfRule type="cellIs" dxfId="743" priority="3" operator="greaterThan">
      <formula>0</formula>
    </cfRule>
  </conditionalFormatting>
  <conditionalFormatting sqref="D25:S25">
    <cfRule type="cellIs" dxfId="742" priority="2" operator="greaterThan">
      <formula>0</formula>
    </cfRule>
  </conditionalFormatting>
  <conditionalFormatting sqref="D27:S27">
    <cfRule type="cellIs" dxfId="74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B11" sqref="A11:XF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68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187218</v>
      </c>
      <c r="E28" s="45">
        <f>SUM(E7:E27)</f>
        <v>270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730</v>
      </c>
      <c r="I28" s="45">
        <f t="shared" si="6"/>
        <v>120</v>
      </c>
      <c r="J28" s="45">
        <f t="shared" si="6"/>
        <v>3</v>
      </c>
      <c r="K28" s="45">
        <f t="shared" si="6"/>
        <v>1</v>
      </c>
      <c r="L28" s="45">
        <f t="shared" si="6"/>
        <v>0</v>
      </c>
      <c r="M28" s="45">
        <f t="shared" si="6"/>
        <v>200388</v>
      </c>
      <c r="N28" s="45">
        <f t="shared" si="6"/>
        <v>224063</v>
      </c>
      <c r="O28" s="46">
        <f t="shared" si="6"/>
        <v>5510.67</v>
      </c>
      <c r="P28" s="45">
        <f t="shared" si="6"/>
        <v>24470</v>
      </c>
      <c r="Q28" s="45">
        <f t="shared" si="6"/>
        <v>1569</v>
      </c>
      <c r="R28" s="45">
        <f t="shared" si="6"/>
        <v>216983.33</v>
      </c>
      <c r="S28" s="45">
        <f t="shared" si="6"/>
        <v>1903.6859999999995</v>
      </c>
      <c r="T28" s="47">
        <f t="shared" si="6"/>
        <v>334.68599999999992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615931</v>
      </c>
      <c r="E29" s="48">
        <f t="shared" ref="E29:L29" si="7">E4+E5-E28</f>
        <v>2860</v>
      </c>
      <c r="F29" s="48">
        <f t="shared" si="7"/>
        <v>11090</v>
      </c>
      <c r="G29" s="48">
        <f t="shared" si="7"/>
        <v>1940</v>
      </c>
      <c r="H29" s="48">
        <f t="shared" si="7"/>
        <v>14030</v>
      </c>
      <c r="I29" s="48">
        <f t="shared" si="7"/>
        <v>332</v>
      </c>
      <c r="J29" s="48">
        <f t="shared" si="7"/>
        <v>241</v>
      </c>
      <c r="K29" s="48">
        <f t="shared" si="7"/>
        <v>435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0" priority="43" operator="equal">
      <formula>212030016606640</formula>
    </cfRule>
  </conditionalFormatting>
  <conditionalFormatting sqref="D29 E4:E6 E28:K29">
    <cfRule type="cellIs" dxfId="739" priority="41" operator="equal">
      <formula>$E$4</formula>
    </cfRule>
    <cfRule type="cellIs" dxfId="738" priority="42" operator="equal">
      <formula>2120</formula>
    </cfRule>
  </conditionalFormatting>
  <conditionalFormatting sqref="D29:E29 F4:F6 F28:F29">
    <cfRule type="cellIs" dxfId="737" priority="39" operator="equal">
      <formula>$F$4</formula>
    </cfRule>
    <cfRule type="cellIs" dxfId="736" priority="40" operator="equal">
      <formula>300</formula>
    </cfRule>
  </conditionalFormatting>
  <conditionalFormatting sqref="G4:G6 G28:G29">
    <cfRule type="cellIs" dxfId="735" priority="37" operator="equal">
      <formula>$G$4</formula>
    </cfRule>
    <cfRule type="cellIs" dxfId="734" priority="38" operator="equal">
      <formula>1660</formula>
    </cfRule>
  </conditionalFormatting>
  <conditionalFormatting sqref="H4:H6 H28:H29">
    <cfRule type="cellIs" dxfId="733" priority="35" operator="equal">
      <formula>$H$4</formula>
    </cfRule>
    <cfRule type="cellIs" dxfId="732" priority="36" operator="equal">
      <formula>6640</formula>
    </cfRule>
  </conditionalFormatting>
  <conditionalFormatting sqref="T6:T28">
    <cfRule type="cellIs" dxfId="731" priority="34" operator="lessThan">
      <formula>0</formula>
    </cfRule>
  </conditionalFormatting>
  <conditionalFormatting sqref="T7:T27">
    <cfRule type="cellIs" dxfId="730" priority="31" operator="lessThan">
      <formula>0</formula>
    </cfRule>
    <cfRule type="cellIs" dxfId="729" priority="32" operator="lessThan">
      <formula>0</formula>
    </cfRule>
    <cfRule type="cellIs" dxfId="728" priority="33" operator="lessThan">
      <formula>0</formula>
    </cfRule>
  </conditionalFormatting>
  <conditionalFormatting sqref="E4:E6 E28:K28">
    <cfRule type="cellIs" dxfId="727" priority="30" operator="equal">
      <formula>$E$4</formula>
    </cfRule>
  </conditionalFormatting>
  <conditionalFormatting sqref="D28:D29 D6 D4:M4">
    <cfRule type="cellIs" dxfId="726" priority="29" operator="equal">
      <formula>$D$4</formula>
    </cfRule>
  </conditionalFormatting>
  <conditionalFormatting sqref="I4:I6 I28:I29">
    <cfRule type="cellIs" dxfId="725" priority="28" operator="equal">
      <formula>$I$4</formula>
    </cfRule>
  </conditionalFormatting>
  <conditionalFormatting sqref="J4:J6 J28:J29">
    <cfRule type="cellIs" dxfId="724" priority="27" operator="equal">
      <formula>$J$4</formula>
    </cfRule>
  </conditionalFormatting>
  <conditionalFormatting sqref="K4:K6 K28:K29">
    <cfRule type="cellIs" dxfId="723" priority="26" operator="equal">
      <formula>$K$4</formula>
    </cfRule>
  </conditionalFormatting>
  <conditionalFormatting sqref="M4:M6">
    <cfRule type="cellIs" dxfId="722" priority="25" operator="equal">
      <formula>$L$4</formula>
    </cfRule>
  </conditionalFormatting>
  <conditionalFormatting sqref="T7:T28">
    <cfRule type="cellIs" dxfId="721" priority="22" operator="lessThan">
      <formula>0</formula>
    </cfRule>
    <cfRule type="cellIs" dxfId="720" priority="23" operator="lessThan">
      <formula>0</formula>
    </cfRule>
    <cfRule type="cellIs" dxfId="719" priority="24" operator="lessThan">
      <formula>0</formula>
    </cfRule>
  </conditionalFormatting>
  <conditionalFormatting sqref="D5:K5">
    <cfRule type="cellIs" dxfId="718" priority="21" operator="greaterThan">
      <formula>0</formula>
    </cfRule>
  </conditionalFormatting>
  <conditionalFormatting sqref="T6:T28">
    <cfRule type="cellIs" dxfId="717" priority="20" operator="lessThan">
      <formula>0</formula>
    </cfRule>
  </conditionalFormatting>
  <conditionalFormatting sqref="T7:T27">
    <cfRule type="cellIs" dxfId="716" priority="17" operator="lessThan">
      <formula>0</formula>
    </cfRule>
    <cfRule type="cellIs" dxfId="715" priority="18" operator="lessThan">
      <formula>0</formula>
    </cfRule>
    <cfRule type="cellIs" dxfId="714" priority="19" operator="lessThan">
      <formula>0</formula>
    </cfRule>
  </conditionalFormatting>
  <conditionalFormatting sqref="T7:T28">
    <cfRule type="cellIs" dxfId="713" priority="14" operator="lessThan">
      <formula>0</formula>
    </cfRule>
    <cfRule type="cellIs" dxfId="712" priority="15" operator="lessThan">
      <formula>0</formula>
    </cfRule>
    <cfRule type="cellIs" dxfId="711" priority="16" operator="lessThan">
      <formula>0</formula>
    </cfRule>
  </conditionalFormatting>
  <conditionalFormatting sqref="D5:K5">
    <cfRule type="cellIs" dxfId="710" priority="13" operator="greaterThan">
      <formula>0</formula>
    </cfRule>
  </conditionalFormatting>
  <conditionalFormatting sqref="L4 L6 L28:L29">
    <cfRule type="cellIs" dxfId="709" priority="12" operator="equal">
      <formula>$L$4</formula>
    </cfRule>
  </conditionalFormatting>
  <conditionalFormatting sqref="D7:S7">
    <cfRule type="cellIs" dxfId="708" priority="11" operator="greaterThan">
      <formula>0</formula>
    </cfRule>
  </conditionalFormatting>
  <conditionalFormatting sqref="D9:S9">
    <cfRule type="cellIs" dxfId="707" priority="10" operator="greaterThan">
      <formula>0</formula>
    </cfRule>
  </conditionalFormatting>
  <conditionalFormatting sqref="D11:S11">
    <cfRule type="cellIs" dxfId="706" priority="9" operator="greaterThan">
      <formula>0</formula>
    </cfRule>
  </conditionalFormatting>
  <conditionalFormatting sqref="D13:S13">
    <cfRule type="cellIs" dxfId="705" priority="8" operator="greaterThan">
      <formula>0</formula>
    </cfRule>
  </conditionalFormatting>
  <conditionalFormatting sqref="D15:S15">
    <cfRule type="cellIs" dxfId="704" priority="7" operator="greaterThan">
      <formula>0</formula>
    </cfRule>
  </conditionalFormatting>
  <conditionalFormatting sqref="D17:S17">
    <cfRule type="cellIs" dxfId="703" priority="6" operator="greaterThan">
      <formula>0</formula>
    </cfRule>
  </conditionalFormatting>
  <conditionalFormatting sqref="D19:S19">
    <cfRule type="cellIs" dxfId="702" priority="5" operator="greaterThan">
      <formula>0</formula>
    </cfRule>
  </conditionalFormatting>
  <conditionalFormatting sqref="D21:S21">
    <cfRule type="cellIs" dxfId="701" priority="4" operator="greaterThan">
      <formula>0</formula>
    </cfRule>
  </conditionalFormatting>
  <conditionalFormatting sqref="D23:S23">
    <cfRule type="cellIs" dxfId="700" priority="3" operator="greaterThan">
      <formula>0</formula>
    </cfRule>
  </conditionalFormatting>
  <conditionalFormatting sqref="D25:S25">
    <cfRule type="cellIs" dxfId="699" priority="2" operator="greaterThan">
      <formula>0</formula>
    </cfRule>
  </conditionalFormatting>
  <conditionalFormatting sqref="D27:S27">
    <cfRule type="cellIs" dxfId="69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B24" sqref="A24:XF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1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1" ht="18.75" x14ac:dyDescent="0.25">
      <c r="A3" s="102" t="s">
        <v>70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1" x14ac:dyDescent="0.25">
      <c r="A4" s="106" t="s">
        <v>1</v>
      </c>
      <c r="B4" s="106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1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9689</v>
      </c>
      <c r="E7" s="22"/>
      <c r="F7" s="22"/>
      <c r="G7" s="22"/>
      <c r="H7" s="22">
        <v>60</v>
      </c>
      <c r="I7" s="22">
        <v>6</v>
      </c>
      <c r="J7" s="22"/>
      <c r="K7" s="22"/>
      <c r="L7" s="22"/>
      <c r="M7" s="30">
        <f>D7+E7*20+F7*10+G7*9+H7*9</f>
        <v>10229</v>
      </c>
      <c r="N7" s="24">
        <f>D7+E7*20+F7*10+G7*9+H7*9+I7*191+J7*191+K7*182+L7*100</f>
        <v>11375</v>
      </c>
      <c r="O7" s="68">
        <f>M7*2.75%</f>
        <v>281.29750000000001</v>
      </c>
      <c r="P7" s="69"/>
      <c r="Q7" s="69">
        <v>99</v>
      </c>
      <c r="R7" s="29">
        <f>M7-(M7*2.75%)+I7*191+J7*191+K7*182+L7*100-Q7</f>
        <v>10994.702499999999</v>
      </c>
      <c r="S7" s="70">
        <f>M7*0.95%</f>
        <v>97.1755</v>
      </c>
      <c r="T7" s="71">
        <f>S7-Q7</f>
        <v>-1.8245000000000005</v>
      </c>
    </row>
    <row r="8" spans="1:21" ht="15.75" x14ac:dyDescent="0.25">
      <c r="A8" s="28">
        <v>2</v>
      </c>
      <c r="B8" s="20">
        <v>1908446135</v>
      </c>
      <c r="C8" s="23" t="s">
        <v>31</v>
      </c>
      <c r="D8" s="29">
        <v>4835</v>
      </c>
      <c r="E8" s="30"/>
      <c r="F8" s="30"/>
      <c r="G8" s="30"/>
      <c r="H8" s="30">
        <v>60</v>
      </c>
      <c r="I8" s="30">
        <v>9</v>
      </c>
      <c r="J8" s="30"/>
      <c r="K8" s="30">
        <v>1</v>
      </c>
      <c r="L8" s="30"/>
      <c r="M8" s="30">
        <f t="shared" ref="M8:M27" si="0">D8+E8*20+F8*10+G8*9+H8*9</f>
        <v>5375</v>
      </c>
      <c r="N8" s="24">
        <f t="shared" ref="N8:N27" si="1">D8+E8*20+F8*10+G8*9+H8*9+I8*191+J8*191+K8*182+L8*100</f>
        <v>7276</v>
      </c>
      <c r="O8" s="68">
        <f t="shared" ref="O8:O27" si="2">M8*2.75%</f>
        <v>147.8125</v>
      </c>
      <c r="P8" s="69"/>
      <c r="Q8" s="69">
        <v>400</v>
      </c>
      <c r="R8" s="29">
        <f t="shared" ref="R8:R27" si="3">M8-(M8*2.75%)+I8*191+J8*191+K8*182+L8*100-Q8</f>
        <v>6728.1875</v>
      </c>
      <c r="S8" s="70">
        <f t="shared" ref="S8:S27" si="4">M8*0.95%</f>
        <v>51.0625</v>
      </c>
      <c r="T8" s="71">
        <f t="shared" ref="T8:T27" si="5">S8-Q8</f>
        <v>-348.9375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10808</v>
      </c>
      <c r="E9" s="30"/>
      <c r="F9" s="30"/>
      <c r="G9" s="30"/>
      <c r="H9" s="30">
        <v>100</v>
      </c>
      <c r="I9" s="30"/>
      <c r="J9" s="30">
        <v>2</v>
      </c>
      <c r="K9" s="30"/>
      <c r="L9" s="30"/>
      <c r="M9" s="30">
        <f t="shared" si="0"/>
        <v>11708</v>
      </c>
      <c r="N9" s="24">
        <f t="shared" si="1"/>
        <v>12090</v>
      </c>
      <c r="O9" s="68">
        <f t="shared" si="2"/>
        <v>321.97000000000003</v>
      </c>
      <c r="P9" s="69">
        <v>987</v>
      </c>
      <c r="Q9" s="69">
        <v>110</v>
      </c>
      <c r="R9" s="29">
        <f t="shared" si="3"/>
        <v>11658.03</v>
      </c>
      <c r="S9" s="70">
        <f t="shared" si="4"/>
        <v>111.226</v>
      </c>
      <c r="T9" s="71">
        <f t="shared" si="5"/>
        <v>1.2259999999999991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3191</v>
      </c>
      <c r="E10" s="30"/>
      <c r="F10" s="30"/>
      <c r="G10" s="30"/>
      <c r="H10" s="30"/>
      <c r="I10" s="30"/>
      <c r="J10" s="30"/>
      <c r="K10" s="30"/>
      <c r="L10" s="30"/>
      <c r="M10" s="30">
        <f t="shared" si="0"/>
        <v>3191</v>
      </c>
      <c r="N10" s="24">
        <f t="shared" si="1"/>
        <v>3191</v>
      </c>
      <c r="O10" s="68">
        <f t="shared" si="2"/>
        <v>87.752499999999998</v>
      </c>
      <c r="P10" s="69"/>
      <c r="Q10" s="69">
        <v>23</v>
      </c>
      <c r="R10" s="29">
        <f t="shared" si="3"/>
        <v>3080.2474999999999</v>
      </c>
      <c r="S10" s="70">
        <f t="shared" si="4"/>
        <v>30.314499999999999</v>
      </c>
      <c r="T10" s="71">
        <f t="shared" si="5"/>
        <v>7.3144999999999989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8565</v>
      </c>
      <c r="E11" s="30">
        <v>50</v>
      </c>
      <c r="F11" s="30">
        <v>150</v>
      </c>
      <c r="G11" s="32"/>
      <c r="H11" s="30">
        <v>600</v>
      </c>
      <c r="I11" s="30"/>
      <c r="J11" s="30"/>
      <c r="K11" s="30"/>
      <c r="L11" s="30"/>
      <c r="M11" s="30">
        <f t="shared" si="0"/>
        <v>16465</v>
      </c>
      <c r="N11" s="24">
        <f t="shared" si="1"/>
        <v>16465</v>
      </c>
      <c r="O11" s="68">
        <f t="shared" si="2"/>
        <v>452.78750000000002</v>
      </c>
      <c r="P11" s="69"/>
      <c r="Q11" s="69">
        <v>33</v>
      </c>
      <c r="R11" s="29">
        <f t="shared" si="3"/>
        <v>15979.2125</v>
      </c>
      <c r="S11" s="70">
        <f t="shared" si="4"/>
        <v>156.41749999999999</v>
      </c>
      <c r="T11" s="71">
        <f t="shared" si="5"/>
        <v>123.41749999999999</v>
      </c>
      <c r="U11">
        <v>67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4265</v>
      </c>
      <c r="E12" s="30"/>
      <c r="F12" s="30"/>
      <c r="G12" s="30"/>
      <c r="H12" s="30">
        <v>50</v>
      </c>
      <c r="I12" s="30">
        <v>30</v>
      </c>
      <c r="J12" s="30">
        <v>25</v>
      </c>
      <c r="K12" s="30">
        <v>2</v>
      </c>
      <c r="L12" s="30"/>
      <c r="M12" s="30">
        <f t="shared" si="0"/>
        <v>4715</v>
      </c>
      <c r="N12" s="24">
        <f t="shared" si="1"/>
        <v>15584</v>
      </c>
      <c r="O12" s="68">
        <f t="shared" si="2"/>
        <v>129.66249999999999</v>
      </c>
      <c r="P12" s="69"/>
      <c r="Q12" s="69">
        <v>30</v>
      </c>
      <c r="R12" s="29">
        <f t="shared" si="3"/>
        <v>15424.3375</v>
      </c>
      <c r="S12" s="70">
        <f t="shared" si="4"/>
        <v>44.792499999999997</v>
      </c>
      <c r="T12" s="71">
        <f t="shared" si="5"/>
        <v>14.792499999999997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5890</v>
      </c>
      <c r="E13" s="30"/>
      <c r="F13" s="30">
        <v>20</v>
      </c>
      <c r="G13" s="30">
        <v>40</v>
      </c>
      <c r="H13" s="30">
        <v>20</v>
      </c>
      <c r="I13" s="30">
        <v>28</v>
      </c>
      <c r="J13" s="30"/>
      <c r="K13" s="30"/>
      <c r="L13" s="30"/>
      <c r="M13" s="30">
        <f t="shared" si="0"/>
        <v>6630</v>
      </c>
      <c r="N13" s="24">
        <f t="shared" si="1"/>
        <v>11978</v>
      </c>
      <c r="O13" s="68">
        <f t="shared" si="2"/>
        <v>182.32499999999999</v>
      </c>
      <c r="P13" s="69"/>
      <c r="Q13" s="69">
        <v>1</v>
      </c>
      <c r="R13" s="29">
        <f t="shared" si="3"/>
        <v>11794.674999999999</v>
      </c>
      <c r="S13" s="70">
        <f t="shared" si="4"/>
        <v>62.984999999999999</v>
      </c>
      <c r="T13" s="71">
        <f t="shared" si="5"/>
        <v>61.984999999999999</v>
      </c>
    </row>
    <row r="14" spans="1:21" ht="15.75" x14ac:dyDescent="0.25">
      <c r="A14" s="28">
        <v>8</v>
      </c>
      <c r="B14" s="20">
        <v>1908446141</v>
      </c>
      <c r="C14" s="20" t="s">
        <v>43</v>
      </c>
      <c r="D14" s="29">
        <v>8842</v>
      </c>
      <c r="E14" s="30"/>
      <c r="F14" s="30"/>
      <c r="G14" s="30">
        <v>10</v>
      </c>
      <c r="H14" s="30">
        <v>80</v>
      </c>
      <c r="I14" s="30"/>
      <c r="J14" s="30"/>
      <c r="K14" s="30"/>
      <c r="L14" s="30"/>
      <c r="M14" s="30">
        <f t="shared" si="0"/>
        <v>9652</v>
      </c>
      <c r="N14" s="24">
        <f t="shared" si="1"/>
        <v>9652</v>
      </c>
      <c r="O14" s="68">
        <f t="shared" si="2"/>
        <v>265.43</v>
      </c>
      <c r="P14" s="69"/>
      <c r="Q14" s="69">
        <v>102</v>
      </c>
      <c r="R14" s="29">
        <f t="shared" si="3"/>
        <v>9284.57</v>
      </c>
      <c r="S14" s="70">
        <f t="shared" si="4"/>
        <v>91.694000000000003</v>
      </c>
      <c r="T14" s="71">
        <f t="shared" si="5"/>
        <v>-10.305999999999997</v>
      </c>
    </row>
    <row r="15" spans="1:21" ht="15.75" x14ac:dyDescent="0.25">
      <c r="A15" s="28">
        <v>9</v>
      </c>
      <c r="B15" s="20">
        <v>1908446142</v>
      </c>
      <c r="C15" s="33" t="s">
        <v>28</v>
      </c>
      <c r="D15" s="29">
        <v>12021</v>
      </c>
      <c r="E15" s="30">
        <v>60</v>
      </c>
      <c r="F15" s="30">
        <v>50</v>
      </c>
      <c r="G15" s="30"/>
      <c r="H15" s="30">
        <v>70</v>
      </c>
      <c r="I15" s="30">
        <v>15</v>
      </c>
      <c r="J15" s="30"/>
      <c r="K15" s="30">
        <v>10</v>
      </c>
      <c r="L15" s="30"/>
      <c r="M15" s="30">
        <f t="shared" si="0"/>
        <v>14351</v>
      </c>
      <c r="N15" s="24">
        <f t="shared" si="1"/>
        <v>19036</v>
      </c>
      <c r="O15" s="68">
        <f t="shared" si="2"/>
        <v>394.65249999999997</v>
      </c>
      <c r="P15" s="69"/>
      <c r="Q15" s="69">
        <v>141</v>
      </c>
      <c r="R15" s="29">
        <f t="shared" si="3"/>
        <v>18500.3475</v>
      </c>
      <c r="S15" s="70">
        <f t="shared" si="4"/>
        <v>136.33449999999999</v>
      </c>
      <c r="T15" s="71">
        <f t="shared" si="5"/>
        <v>-4.6655000000000086</v>
      </c>
    </row>
    <row r="16" spans="1:21" ht="15.75" x14ac:dyDescent="0.25">
      <c r="A16" s="28">
        <v>10</v>
      </c>
      <c r="B16" s="20">
        <v>1908446143</v>
      </c>
      <c r="C16" s="20" t="s">
        <v>29</v>
      </c>
      <c r="D16" s="29">
        <v>10703</v>
      </c>
      <c r="E16" s="30"/>
      <c r="F16" s="30"/>
      <c r="G16" s="30"/>
      <c r="H16" s="30">
        <v>100</v>
      </c>
      <c r="I16" s="30"/>
      <c r="J16" s="30"/>
      <c r="K16" s="30"/>
      <c r="L16" s="30"/>
      <c r="M16" s="30">
        <f t="shared" si="0"/>
        <v>11603</v>
      </c>
      <c r="N16" s="24">
        <f t="shared" si="1"/>
        <v>11603</v>
      </c>
      <c r="O16" s="68">
        <f t="shared" si="2"/>
        <v>319.08249999999998</v>
      </c>
      <c r="P16" s="69"/>
      <c r="Q16" s="69">
        <v>99</v>
      </c>
      <c r="R16" s="29">
        <f t="shared" si="3"/>
        <v>11184.9175</v>
      </c>
      <c r="S16" s="70">
        <f t="shared" si="4"/>
        <v>110.2285</v>
      </c>
      <c r="T16" s="71">
        <f t="shared" si="5"/>
        <v>11.228499999999997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11696</v>
      </c>
      <c r="E17" s="30"/>
      <c r="F17" s="30">
        <v>100</v>
      </c>
      <c r="G17" s="30"/>
      <c r="H17" s="30">
        <v>100</v>
      </c>
      <c r="I17" s="30">
        <v>5</v>
      </c>
      <c r="J17" s="30"/>
      <c r="K17" s="30">
        <v>2</v>
      </c>
      <c r="L17" s="30"/>
      <c r="M17" s="30">
        <f t="shared" si="0"/>
        <v>13596</v>
      </c>
      <c r="N17" s="24">
        <f t="shared" si="1"/>
        <v>14915</v>
      </c>
      <c r="O17" s="68">
        <f t="shared" si="2"/>
        <v>373.89</v>
      </c>
      <c r="P17" s="69">
        <v>1707</v>
      </c>
      <c r="Q17" s="69">
        <v>101</v>
      </c>
      <c r="R17" s="29">
        <f t="shared" si="3"/>
        <v>14440.11</v>
      </c>
      <c r="S17" s="70">
        <f t="shared" si="4"/>
        <v>129.16200000000001</v>
      </c>
      <c r="T17" s="71">
        <f t="shared" si="5"/>
        <v>28.162000000000006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10580</v>
      </c>
      <c r="E18" s="30"/>
      <c r="F18" s="30"/>
      <c r="G18" s="30"/>
      <c r="H18" s="30"/>
      <c r="I18" s="30">
        <v>20</v>
      </c>
      <c r="J18" s="30"/>
      <c r="K18" s="30"/>
      <c r="L18" s="30"/>
      <c r="M18" s="30">
        <f t="shared" si="0"/>
        <v>10580</v>
      </c>
      <c r="N18" s="24">
        <f t="shared" si="1"/>
        <v>14400</v>
      </c>
      <c r="O18" s="68">
        <f t="shared" si="2"/>
        <v>290.95</v>
      </c>
      <c r="P18" s="69"/>
      <c r="Q18" s="69">
        <v>109</v>
      </c>
      <c r="R18" s="29">
        <f t="shared" si="3"/>
        <v>14000.05</v>
      </c>
      <c r="S18" s="70">
        <f t="shared" si="4"/>
        <v>100.50999999999999</v>
      </c>
      <c r="T18" s="71">
        <f t="shared" si="5"/>
        <v>-8.4900000000000091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10997</v>
      </c>
      <c r="E19" s="30"/>
      <c r="F19" s="30"/>
      <c r="G19" s="30"/>
      <c r="H19" s="30"/>
      <c r="I19" s="30"/>
      <c r="J19" s="30"/>
      <c r="K19" s="30"/>
      <c r="L19" s="30"/>
      <c r="M19" s="30">
        <f t="shared" si="0"/>
        <v>10997</v>
      </c>
      <c r="N19" s="24">
        <f t="shared" si="1"/>
        <v>10997</v>
      </c>
      <c r="O19" s="68">
        <f t="shared" si="2"/>
        <v>302.41750000000002</v>
      </c>
      <c r="P19" s="69"/>
      <c r="Q19" s="69">
        <v>135</v>
      </c>
      <c r="R19" s="29">
        <f t="shared" si="3"/>
        <v>10559.5825</v>
      </c>
      <c r="S19" s="70">
        <f t="shared" si="4"/>
        <v>104.47149999999999</v>
      </c>
      <c r="T19" s="71">
        <f t="shared" si="5"/>
        <v>-30.528500000000008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3386</v>
      </c>
      <c r="E20" s="30"/>
      <c r="F20" s="30"/>
      <c r="G20" s="30"/>
      <c r="H20" s="30"/>
      <c r="I20" s="30"/>
      <c r="J20" s="30"/>
      <c r="K20" s="30"/>
      <c r="L20" s="30"/>
      <c r="M20" s="30">
        <f t="shared" si="0"/>
        <v>3386</v>
      </c>
      <c r="N20" s="24">
        <f t="shared" si="1"/>
        <v>3386</v>
      </c>
      <c r="O20" s="68">
        <f t="shared" si="2"/>
        <v>93.114999999999995</v>
      </c>
      <c r="P20" s="69"/>
      <c r="Q20" s="69">
        <v>120</v>
      </c>
      <c r="R20" s="29">
        <f t="shared" si="3"/>
        <v>3172.8850000000002</v>
      </c>
      <c r="S20" s="70">
        <f t="shared" si="4"/>
        <v>32.167000000000002</v>
      </c>
      <c r="T20" s="71">
        <f t="shared" si="5"/>
        <v>-87.832999999999998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5927</v>
      </c>
      <c r="E21" s="30"/>
      <c r="F21" s="30"/>
      <c r="G21" s="30"/>
      <c r="H21" s="30"/>
      <c r="I21" s="30">
        <v>5</v>
      </c>
      <c r="J21" s="30"/>
      <c r="K21" s="30"/>
      <c r="L21" s="30"/>
      <c r="M21" s="30">
        <f t="shared" si="0"/>
        <v>5927</v>
      </c>
      <c r="N21" s="24">
        <f t="shared" si="1"/>
        <v>6882</v>
      </c>
      <c r="O21" s="68">
        <f t="shared" si="2"/>
        <v>162.99250000000001</v>
      </c>
      <c r="P21" s="69"/>
      <c r="Q21" s="69">
        <v>19</v>
      </c>
      <c r="R21" s="29">
        <f t="shared" si="3"/>
        <v>6700.0074999999997</v>
      </c>
      <c r="S21" s="70">
        <f t="shared" si="4"/>
        <v>56.3065</v>
      </c>
      <c r="T21" s="71">
        <f t="shared" si="5"/>
        <v>37.3065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17276</v>
      </c>
      <c r="E22" s="30"/>
      <c r="F22" s="30"/>
      <c r="G22" s="30">
        <v>60</v>
      </c>
      <c r="H22" s="30">
        <v>100</v>
      </c>
      <c r="I22" s="30"/>
      <c r="J22" s="30"/>
      <c r="K22" s="30">
        <v>5</v>
      </c>
      <c r="L22" s="30"/>
      <c r="M22" s="30">
        <f t="shared" si="0"/>
        <v>18716</v>
      </c>
      <c r="N22" s="24">
        <f t="shared" si="1"/>
        <v>19626</v>
      </c>
      <c r="O22" s="68">
        <f t="shared" si="2"/>
        <v>514.69000000000005</v>
      </c>
      <c r="P22" s="69"/>
      <c r="Q22" s="69">
        <v>150</v>
      </c>
      <c r="R22" s="29">
        <f t="shared" si="3"/>
        <v>18961.310000000001</v>
      </c>
      <c r="S22" s="70">
        <f t="shared" si="4"/>
        <v>177.80199999999999</v>
      </c>
      <c r="T22" s="71">
        <f t="shared" si="5"/>
        <v>27.801999999999992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6075</v>
      </c>
      <c r="E23" s="30"/>
      <c r="F23" s="30"/>
      <c r="G23" s="30"/>
      <c r="H23" s="30"/>
      <c r="I23" s="30"/>
      <c r="J23" s="30"/>
      <c r="K23" s="30"/>
      <c r="L23" s="30"/>
      <c r="M23" s="30">
        <f t="shared" si="0"/>
        <v>6075</v>
      </c>
      <c r="N23" s="24">
        <f t="shared" si="1"/>
        <v>6075</v>
      </c>
      <c r="O23" s="68">
        <f t="shared" si="2"/>
        <v>167.0625</v>
      </c>
      <c r="P23" s="69"/>
      <c r="Q23" s="69">
        <v>60</v>
      </c>
      <c r="R23" s="29">
        <f t="shared" si="3"/>
        <v>5847.9375</v>
      </c>
      <c r="S23" s="70">
        <f t="shared" si="4"/>
        <v>57.712499999999999</v>
      </c>
      <c r="T23" s="71">
        <f t="shared" si="5"/>
        <v>-2.2875000000000014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20610</v>
      </c>
      <c r="E24" s="30"/>
      <c r="F24" s="30">
        <v>50</v>
      </c>
      <c r="G24" s="30"/>
      <c r="H24" s="30">
        <v>200</v>
      </c>
      <c r="I24" s="30"/>
      <c r="J24" s="30"/>
      <c r="K24" s="30"/>
      <c r="L24" s="30"/>
      <c r="M24" s="30">
        <f t="shared" si="0"/>
        <v>22910</v>
      </c>
      <c r="N24" s="24">
        <f t="shared" si="1"/>
        <v>22910</v>
      </c>
      <c r="O24" s="68">
        <f t="shared" si="2"/>
        <v>630.02499999999998</v>
      </c>
      <c r="P24" s="69">
        <v>7500</v>
      </c>
      <c r="Q24" s="69"/>
      <c r="R24" s="29">
        <f t="shared" si="3"/>
        <v>22279.974999999999</v>
      </c>
      <c r="S24" s="70">
        <f t="shared" si="4"/>
        <v>217.64499999999998</v>
      </c>
      <c r="T24" s="71">
        <f t="shared" si="5"/>
        <v>217.64499999999998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7506</v>
      </c>
      <c r="E25" s="30"/>
      <c r="F25" s="30"/>
      <c r="G25" s="30"/>
      <c r="H25" s="30"/>
      <c r="I25" s="30"/>
      <c r="J25" s="30"/>
      <c r="K25" s="30"/>
      <c r="L25" s="30"/>
      <c r="M25" s="30">
        <f t="shared" si="0"/>
        <v>7506</v>
      </c>
      <c r="N25" s="24">
        <f t="shared" si="1"/>
        <v>7506</v>
      </c>
      <c r="O25" s="68">
        <f t="shared" si="2"/>
        <v>206.41499999999999</v>
      </c>
      <c r="P25" s="69">
        <v>8800</v>
      </c>
      <c r="Q25" s="69"/>
      <c r="R25" s="29">
        <f t="shared" si="3"/>
        <v>7299.585</v>
      </c>
      <c r="S25" s="70">
        <f t="shared" si="4"/>
        <v>71.307000000000002</v>
      </c>
      <c r="T25" s="71">
        <f t="shared" si="5"/>
        <v>71.307000000000002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5563</v>
      </c>
      <c r="E26" s="29"/>
      <c r="F26" s="30">
        <v>20</v>
      </c>
      <c r="G26" s="30"/>
      <c r="H26" s="30"/>
      <c r="I26" s="30">
        <v>4</v>
      </c>
      <c r="J26" s="30">
        <v>1</v>
      </c>
      <c r="K26" s="30"/>
      <c r="L26" s="30"/>
      <c r="M26" s="30">
        <f t="shared" si="0"/>
        <v>5763</v>
      </c>
      <c r="N26" s="24">
        <f t="shared" si="1"/>
        <v>6718</v>
      </c>
      <c r="O26" s="68">
        <f t="shared" si="2"/>
        <v>158.48249999999999</v>
      </c>
      <c r="P26" s="69"/>
      <c r="Q26" s="69">
        <v>70</v>
      </c>
      <c r="R26" s="29">
        <f t="shared" si="3"/>
        <v>6489.5174999999999</v>
      </c>
      <c r="S26" s="70">
        <f t="shared" si="4"/>
        <v>54.7485</v>
      </c>
      <c r="T26" s="71">
        <f t="shared" si="5"/>
        <v>-15.2515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8362</v>
      </c>
      <c r="E27" s="38"/>
      <c r="F27" s="39"/>
      <c r="G27" s="39"/>
      <c r="H27" s="39"/>
      <c r="I27" s="39"/>
      <c r="J27" s="39"/>
      <c r="K27" s="39"/>
      <c r="L27" s="39"/>
      <c r="M27" s="39">
        <f t="shared" si="0"/>
        <v>8362</v>
      </c>
      <c r="N27" s="40">
        <f t="shared" si="1"/>
        <v>8362</v>
      </c>
      <c r="O27" s="68">
        <f t="shared" si="2"/>
        <v>229.95500000000001</v>
      </c>
      <c r="P27" s="72">
        <v>14000</v>
      </c>
      <c r="Q27" s="72">
        <v>100</v>
      </c>
      <c r="R27" s="29">
        <f t="shared" si="3"/>
        <v>8032.0450000000001</v>
      </c>
      <c r="S27" s="73">
        <f t="shared" si="4"/>
        <v>79.438999999999993</v>
      </c>
      <c r="T27" s="74">
        <f t="shared" si="5"/>
        <v>-20.561000000000007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186787</v>
      </c>
      <c r="E28" s="45">
        <f>SUM(E7:E27)</f>
        <v>110</v>
      </c>
      <c r="F28" s="45">
        <f t="shared" ref="F28:T28" si="6">SUM(F7:F27)</f>
        <v>390</v>
      </c>
      <c r="G28" s="45">
        <f t="shared" si="6"/>
        <v>110</v>
      </c>
      <c r="H28" s="45">
        <f t="shared" si="6"/>
        <v>1540</v>
      </c>
      <c r="I28" s="45">
        <f t="shared" si="6"/>
        <v>122</v>
      </c>
      <c r="J28" s="45">
        <f t="shared" si="6"/>
        <v>28</v>
      </c>
      <c r="K28" s="45">
        <f t="shared" si="6"/>
        <v>20</v>
      </c>
      <c r="L28" s="45">
        <f t="shared" si="6"/>
        <v>0</v>
      </c>
      <c r="M28" s="45">
        <f t="shared" si="6"/>
        <v>207737</v>
      </c>
      <c r="N28" s="45">
        <f t="shared" si="6"/>
        <v>240027</v>
      </c>
      <c r="O28" s="46">
        <f t="shared" si="6"/>
        <v>5712.767499999999</v>
      </c>
      <c r="P28" s="45">
        <f t="shared" si="6"/>
        <v>32994</v>
      </c>
      <c r="Q28" s="45">
        <f t="shared" si="6"/>
        <v>1902</v>
      </c>
      <c r="R28" s="45">
        <f t="shared" si="6"/>
        <v>232412.23249999998</v>
      </c>
      <c r="S28" s="45">
        <f t="shared" si="6"/>
        <v>1973.5014999999996</v>
      </c>
      <c r="T28" s="47">
        <f t="shared" si="6"/>
        <v>71.501499999999965</v>
      </c>
    </row>
    <row r="29" spans="1:20" ht="15.75" thickBot="1" x14ac:dyDescent="0.3">
      <c r="A29" s="95" t="s">
        <v>38</v>
      </c>
      <c r="B29" s="96"/>
      <c r="C29" s="97"/>
      <c r="D29" s="48">
        <f>D4+D5-D28</f>
        <v>641612</v>
      </c>
      <c r="E29" s="48">
        <f t="shared" ref="E29:L29" si="7">E4+E5-E28</f>
        <v>2750</v>
      </c>
      <c r="F29" s="48">
        <f t="shared" si="7"/>
        <v>10700</v>
      </c>
      <c r="G29" s="48">
        <f t="shared" si="7"/>
        <v>1830</v>
      </c>
      <c r="H29" s="48">
        <f t="shared" si="7"/>
        <v>12490</v>
      </c>
      <c r="I29" s="48">
        <f t="shared" si="7"/>
        <v>210</v>
      </c>
      <c r="J29" s="48">
        <f t="shared" si="7"/>
        <v>213</v>
      </c>
      <c r="K29" s="48">
        <f t="shared" si="7"/>
        <v>415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7" priority="43" operator="equal">
      <formula>212030016606640</formula>
    </cfRule>
  </conditionalFormatting>
  <conditionalFormatting sqref="D29 E4:E6 E28:K29">
    <cfRule type="cellIs" dxfId="696" priority="41" operator="equal">
      <formula>$E$4</formula>
    </cfRule>
    <cfRule type="cellIs" dxfId="695" priority="42" operator="equal">
      <formula>2120</formula>
    </cfRule>
  </conditionalFormatting>
  <conditionalFormatting sqref="D29:E29 F4:F6 F28:F29">
    <cfRule type="cellIs" dxfId="694" priority="39" operator="equal">
      <formula>$F$4</formula>
    </cfRule>
    <cfRule type="cellIs" dxfId="693" priority="40" operator="equal">
      <formula>300</formula>
    </cfRule>
  </conditionalFormatting>
  <conditionalFormatting sqref="G4:G6 G28:G29">
    <cfRule type="cellIs" dxfId="692" priority="37" operator="equal">
      <formula>$G$4</formula>
    </cfRule>
    <cfRule type="cellIs" dxfId="691" priority="38" operator="equal">
      <formula>1660</formula>
    </cfRule>
  </conditionalFormatting>
  <conditionalFormatting sqref="H4:H6 H28:H29">
    <cfRule type="cellIs" dxfId="690" priority="35" operator="equal">
      <formula>$H$4</formula>
    </cfRule>
    <cfRule type="cellIs" dxfId="689" priority="36" operator="equal">
      <formula>6640</formula>
    </cfRule>
  </conditionalFormatting>
  <conditionalFormatting sqref="T6:T28">
    <cfRule type="cellIs" dxfId="688" priority="34" operator="lessThan">
      <formula>0</formula>
    </cfRule>
  </conditionalFormatting>
  <conditionalFormatting sqref="T7:T27">
    <cfRule type="cellIs" dxfId="687" priority="31" operator="lessThan">
      <formula>0</formula>
    </cfRule>
    <cfRule type="cellIs" dxfId="686" priority="32" operator="lessThan">
      <formula>0</formula>
    </cfRule>
    <cfRule type="cellIs" dxfId="685" priority="33" operator="lessThan">
      <formula>0</formula>
    </cfRule>
  </conditionalFormatting>
  <conditionalFormatting sqref="E4:E6 E28:K28">
    <cfRule type="cellIs" dxfId="684" priority="30" operator="equal">
      <formula>$E$4</formula>
    </cfRule>
  </conditionalFormatting>
  <conditionalFormatting sqref="D28:D29 D6 D4:M4">
    <cfRule type="cellIs" dxfId="683" priority="29" operator="equal">
      <formula>$D$4</formula>
    </cfRule>
  </conditionalFormatting>
  <conditionalFormatting sqref="I4:I6 I28:I29">
    <cfRule type="cellIs" dxfId="682" priority="28" operator="equal">
      <formula>$I$4</formula>
    </cfRule>
  </conditionalFormatting>
  <conditionalFormatting sqref="J4:J6 J28:J29">
    <cfRule type="cellIs" dxfId="681" priority="27" operator="equal">
      <formula>$J$4</formula>
    </cfRule>
  </conditionalFormatting>
  <conditionalFormatting sqref="K4:K6 K28:K29">
    <cfRule type="cellIs" dxfId="680" priority="26" operator="equal">
      <formula>$K$4</formula>
    </cfRule>
  </conditionalFormatting>
  <conditionalFormatting sqref="M4:M6">
    <cfRule type="cellIs" dxfId="679" priority="25" operator="equal">
      <formula>$L$4</formula>
    </cfRule>
  </conditionalFormatting>
  <conditionalFormatting sqref="T7:T28">
    <cfRule type="cellIs" dxfId="678" priority="22" operator="lessThan">
      <formula>0</formula>
    </cfRule>
    <cfRule type="cellIs" dxfId="677" priority="23" operator="lessThan">
      <formula>0</formula>
    </cfRule>
    <cfRule type="cellIs" dxfId="676" priority="24" operator="lessThan">
      <formula>0</formula>
    </cfRule>
  </conditionalFormatting>
  <conditionalFormatting sqref="D5:K5">
    <cfRule type="cellIs" dxfId="675" priority="21" operator="greaterThan">
      <formula>0</formula>
    </cfRule>
  </conditionalFormatting>
  <conditionalFormatting sqref="T6:T28">
    <cfRule type="cellIs" dxfId="674" priority="20" operator="lessThan">
      <formula>0</formula>
    </cfRule>
  </conditionalFormatting>
  <conditionalFormatting sqref="T7:T27">
    <cfRule type="cellIs" dxfId="673" priority="17" operator="lessThan">
      <formula>0</formula>
    </cfRule>
    <cfRule type="cellIs" dxfId="672" priority="18" operator="lessThan">
      <formula>0</formula>
    </cfRule>
    <cfRule type="cellIs" dxfId="671" priority="19" operator="lessThan">
      <formula>0</formula>
    </cfRule>
  </conditionalFormatting>
  <conditionalFormatting sqref="T7:T28">
    <cfRule type="cellIs" dxfId="670" priority="14" operator="lessThan">
      <formula>0</formula>
    </cfRule>
    <cfRule type="cellIs" dxfId="669" priority="15" operator="lessThan">
      <formula>0</formula>
    </cfRule>
    <cfRule type="cellIs" dxfId="668" priority="16" operator="lessThan">
      <formula>0</formula>
    </cfRule>
  </conditionalFormatting>
  <conditionalFormatting sqref="D5:K5">
    <cfRule type="cellIs" dxfId="667" priority="13" operator="greaterThan">
      <formula>0</formula>
    </cfRule>
  </conditionalFormatting>
  <conditionalFormatting sqref="L4 L6 L28:L29">
    <cfRule type="cellIs" dxfId="666" priority="12" operator="equal">
      <formula>$L$4</formula>
    </cfRule>
  </conditionalFormatting>
  <conditionalFormatting sqref="D7:S7">
    <cfRule type="cellIs" dxfId="665" priority="11" operator="greaterThan">
      <formula>0</formula>
    </cfRule>
  </conditionalFormatting>
  <conditionalFormatting sqref="D9:S9">
    <cfRule type="cellIs" dxfId="664" priority="10" operator="greaterThan">
      <formula>0</formula>
    </cfRule>
  </conditionalFormatting>
  <conditionalFormatting sqref="D11:S11">
    <cfRule type="cellIs" dxfId="663" priority="9" operator="greaterThan">
      <formula>0</formula>
    </cfRule>
  </conditionalFormatting>
  <conditionalFormatting sqref="D13:S13">
    <cfRule type="cellIs" dxfId="662" priority="8" operator="greaterThan">
      <formula>0</formula>
    </cfRule>
  </conditionalFormatting>
  <conditionalFormatting sqref="D15:S15">
    <cfRule type="cellIs" dxfId="661" priority="7" operator="greaterThan">
      <formula>0</formula>
    </cfRule>
  </conditionalFormatting>
  <conditionalFormatting sqref="D17:S17">
    <cfRule type="cellIs" dxfId="660" priority="6" operator="greaterThan">
      <formula>0</formula>
    </cfRule>
  </conditionalFormatting>
  <conditionalFormatting sqref="D19:S19">
    <cfRule type="cellIs" dxfId="659" priority="5" operator="greaterThan">
      <formula>0</formula>
    </cfRule>
  </conditionalFormatting>
  <conditionalFormatting sqref="D21:S21">
    <cfRule type="cellIs" dxfId="658" priority="4" operator="greaterThan">
      <formula>0</formula>
    </cfRule>
  </conditionalFormatting>
  <conditionalFormatting sqref="D23:S23">
    <cfRule type="cellIs" dxfId="657" priority="3" operator="greaterThan">
      <formula>0</formula>
    </cfRule>
  </conditionalFormatting>
  <conditionalFormatting sqref="D25:S25">
    <cfRule type="cellIs" dxfId="656" priority="2" operator="greaterThan">
      <formula>0</formula>
    </cfRule>
  </conditionalFormatting>
  <conditionalFormatting sqref="D27:S27">
    <cfRule type="cellIs" dxfId="65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'17'!D29</f>
        <v>641612</v>
      </c>
      <c r="E4" s="2">
        <f>'17'!E29</f>
        <v>2750</v>
      </c>
      <c r="F4" s="2">
        <f>'17'!F29</f>
        <v>10700</v>
      </c>
      <c r="G4" s="2">
        <f>'17'!G29</f>
        <v>1830</v>
      </c>
      <c r="H4" s="2">
        <f>'17'!H29</f>
        <v>12490</v>
      </c>
      <c r="I4" s="2">
        <f>'17'!I29</f>
        <v>210</v>
      </c>
      <c r="J4" s="2">
        <f>'17'!J29</f>
        <v>213</v>
      </c>
      <c r="K4" s="2">
        <f>'17'!K29</f>
        <v>415</v>
      </c>
      <c r="L4" s="2">
        <f>'17'!L29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9475</v>
      </c>
      <c r="E7" s="22"/>
      <c r="F7" s="22">
        <v>20</v>
      </c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10575</v>
      </c>
      <c r="N7" s="24">
        <f>D7+E7*20+F7*10+G7*9+H7*9+I7*191+J7*191+K7*182+L7*100</f>
        <v>11721</v>
      </c>
      <c r="O7" s="25">
        <f>M7*2.75%</f>
        <v>290.8125</v>
      </c>
      <c r="P7" s="26"/>
      <c r="Q7" s="26">
        <v>100</v>
      </c>
      <c r="R7" s="29">
        <f>M7-(M7*2.75%)+I7*191+J7*191+K7*182+L7*100-Q7</f>
        <v>11330.1875</v>
      </c>
      <c r="S7" s="25">
        <f>M7*0.95%</f>
        <v>100.46249999999999</v>
      </c>
      <c r="T7" s="27">
        <f>S7-Q7</f>
        <v>0.46249999999999147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4167</v>
      </c>
      <c r="E8" s="30"/>
      <c r="F8" s="30"/>
      <c r="G8" s="30"/>
      <c r="H8" s="30">
        <v>20</v>
      </c>
      <c r="I8" s="20">
        <v>4</v>
      </c>
      <c r="J8" s="20"/>
      <c r="K8" s="20"/>
      <c r="L8" s="20"/>
      <c r="M8" s="20">
        <f t="shared" ref="M8:M27" si="0">D8+E8*20+F8*10+G8*9+H8*9</f>
        <v>4347</v>
      </c>
      <c r="N8" s="24">
        <f t="shared" ref="N8:N27" si="1">D8+E8*20+F8*10+G8*9+H8*9+I8*191+J8*191+K8*182+L8*100</f>
        <v>5111</v>
      </c>
      <c r="O8" s="25">
        <f t="shared" ref="O8:O27" si="2">M8*2.75%</f>
        <v>119.5425</v>
      </c>
      <c r="P8" s="26"/>
      <c r="Q8" s="26"/>
      <c r="R8" s="29">
        <f t="shared" ref="R8:R27" si="3">M8-(M8*2.75%)+I8*191+J8*191+K8*182+L8*100-Q8</f>
        <v>4991.4575000000004</v>
      </c>
      <c r="S8" s="25">
        <f t="shared" ref="S8:S27" si="4">M8*0.95%</f>
        <v>41.296500000000002</v>
      </c>
      <c r="T8" s="27">
        <f t="shared" ref="T8:T27" si="5">S8-Q8</f>
        <v>41.296500000000002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13149</v>
      </c>
      <c r="E9" s="30">
        <v>20</v>
      </c>
      <c r="F9" s="30">
        <v>20</v>
      </c>
      <c r="G9" s="30"/>
      <c r="H9" s="30">
        <v>100</v>
      </c>
      <c r="I9" s="20">
        <v>1</v>
      </c>
      <c r="J9" s="20">
        <v>2</v>
      </c>
      <c r="K9" s="20">
        <v>3</v>
      </c>
      <c r="L9" s="20"/>
      <c r="M9" s="20">
        <f t="shared" si="0"/>
        <v>14649</v>
      </c>
      <c r="N9" s="24">
        <f t="shared" si="1"/>
        <v>15768</v>
      </c>
      <c r="O9" s="25">
        <f t="shared" si="2"/>
        <v>402.84750000000003</v>
      </c>
      <c r="P9" s="26"/>
      <c r="Q9" s="26">
        <v>115</v>
      </c>
      <c r="R9" s="29">
        <f t="shared" si="3"/>
        <v>15250.1525</v>
      </c>
      <c r="S9" s="25">
        <f t="shared" si="4"/>
        <v>139.16550000000001</v>
      </c>
      <c r="T9" s="27">
        <f t="shared" si="5"/>
        <v>24.165500000000009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4942</v>
      </c>
      <c r="E10" s="30"/>
      <c r="F10" s="30"/>
      <c r="G10" s="30"/>
      <c r="H10" s="30">
        <v>40</v>
      </c>
      <c r="I10" s="20">
        <v>10</v>
      </c>
      <c r="J10" s="20"/>
      <c r="K10" s="20"/>
      <c r="L10" s="20"/>
      <c r="M10" s="20">
        <f t="shared" si="0"/>
        <v>5302</v>
      </c>
      <c r="N10" s="24">
        <f t="shared" si="1"/>
        <v>7212</v>
      </c>
      <c r="O10" s="25">
        <f t="shared" si="2"/>
        <v>145.80500000000001</v>
      </c>
      <c r="P10" s="26"/>
      <c r="Q10" s="26">
        <v>26</v>
      </c>
      <c r="R10" s="29">
        <f t="shared" si="3"/>
        <v>7040.1949999999997</v>
      </c>
      <c r="S10" s="25">
        <f t="shared" si="4"/>
        <v>50.369</v>
      </c>
      <c r="T10" s="27">
        <f t="shared" si="5"/>
        <v>24.369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5459</v>
      </c>
      <c r="E11" s="30"/>
      <c r="F11" s="30"/>
      <c r="G11" s="32"/>
      <c r="H11" s="30"/>
      <c r="I11" s="20">
        <v>11</v>
      </c>
      <c r="J11" s="20"/>
      <c r="K11" s="20"/>
      <c r="L11" s="20"/>
      <c r="M11" s="20">
        <f t="shared" si="0"/>
        <v>5459</v>
      </c>
      <c r="N11" s="24">
        <f t="shared" si="1"/>
        <v>7560</v>
      </c>
      <c r="O11" s="25">
        <f t="shared" si="2"/>
        <v>150.1225</v>
      </c>
      <c r="P11" s="26"/>
      <c r="Q11" s="26">
        <v>53</v>
      </c>
      <c r="R11" s="29">
        <f t="shared" si="3"/>
        <v>7356.8774999999996</v>
      </c>
      <c r="S11" s="25">
        <f t="shared" si="4"/>
        <v>51.860500000000002</v>
      </c>
      <c r="T11" s="27">
        <f t="shared" si="5"/>
        <v>-1.1394999999999982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6322</v>
      </c>
      <c r="N12" s="24">
        <f t="shared" si="1"/>
        <v>6322</v>
      </c>
      <c r="O12" s="25">
        <f t="shared" si="2"/>
        <v>173.85499999999999</v>
      </c>
      <c r="P12" s="26"/>
      <c r="Q12" s="26">
        <v>28</v>
      </c>
      <c r="R12" s="29">
        <f t="shared" si="3"/>
        <v>6120.1450000000004</v>
      </c>
      <c r="S12" s="25">
        <f t="shared" si="4"/>
        <v>60.058999999999997</v>
      </c>
      <c r="T12" s="27">
        <f t="shared" si="5"/>
        <v>32.058999999999997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4562</v>
      </c>
      <c r="E13" s="30"/>
      <c r="F13" s="30"/>
      <c r="G13" s="30">
        <v>30</v>
      </c>
      <c r="H13" s="30">
        <v>100</v>
      </c>
      <c r="I13" s="20"/>
      <c r="J13" s="20"/>
      <c r="K13" s="20"/>
      <c r="L13" s="20"/>
      <c r="M13" s="20">
        <f t="shared" si="0"/>
        <v>5732</v>
      </c>
      <c r="N13" s="24">
        <f t="shared" si="1"/>
        <v>5732</v>
      </c>
      <c r="O13" s="25">
        <f t="shared" si="2"/>
        <v>157.63</v>
      </c>
      <c r="P13" s="26"/>
      <c r="Q13" s="26">
        <v>4</v>
      </c>
      <c r="R13" s="29">
        <f t="shared" si="3"/>
        <v>5570.37</v>
      </c>
      <c r="S13" s="25">
        <f t="shared" si="4"/>
        <v>54.454000000000001</v>
      </c>
      <c r="T13" s="27">
        <f t="shared" si="5"/>
        <v>50.454000000000001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18557</v>
      </c>
      <c r="E14" s="30"/>
      <c r="F14" s="30"/>
      <c r="G14" s="30"/>
      <c r="H14" s="30">
        <v>40</v>
      </c>
      <c r="I14" s="20"/>
      <c r="J14" s="20"/>
      <c r="K14" s="20"/>
      <c r="L14" s="20"/>
      <c r="M14" s="20">
        <f t="shared" si="0"/>
        <v>18917</v>
      </c>
      <c r="N14" s="24">
        <f t="shared" si="1"/>
        <v>18917</v>
      </c>
      <c r="O14" s="25">
        <f t="shared" si="2"/>
        <v>520.21749999999997</v>
      </c>
      <c r="P14" s="26"/>
      <c r="Q14" s="26">
        <v>440</v>
      </c>
      <c r="R14" s="29">
        <f t="shared" si="3"/>
        <v>17956.782500000001</v>
      </c>
      <c r="S14" s="25">
        <f t="shared" si="4"/>
        <v>179.7115</v>
      </c>
      <c r="T14" s="27">
        <f t="shared" si="5"/>
        <v>-260.2885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14389</v>
      </c>
      <c r="E15" s="30">
        <v>30</v>
      </c>
      <c r="F15" s="30"/>
      <c r="G15" s="30"/>
      <c r="H15" s="30"/>
      <c r="I15" s="20"/>
      <c r="J15" s="20"/>
      <c r="K15" s="20">
        <v>5</v>
      </c>
      <c r="L15" s="20"/>
      <c r="M15" s="20">
        <f t="shared" si="0"/>
        <v>14989</v>
      </c>
      <c r="N15" s="24">
        <f t="shared" si="1"/>
        <v>15899</v>
      </c>
      <c r="O15" s="25">
        <f t="shared" si="2"/>
        <v>412.19749999999999</v>
      </c>
      <c r="P15" s="26"/>
      <c r="Q15" s="26">
        <v>137</v>
      </c>
      <c r="R15" s="29">
        <f t="shared" si="3"/>
        <v>15349.8025</v>
      </c>
      <c r="S15" s="25">
        <f t="shared" si="4"/>
        <v>142.3955</v>
      </c>
      <c r="T15" s="27">
        <f t="shared" si="5"/>
        <v>5.3954999999999984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10788</v>
      </c>
      <c r="E16" s="30"/>
      <c r="F16" s="30"/>
      <c r="G16" s="30">
        <v>50</v>
      </c>
      <c r="H16" s="30">
        <v>10</v>
      </c>
      <c r="I16" s="20">
        <v>8</v>
      </c>
      <c r="J16" s="20"/>
      <c r="K16" s="20"/>
      <c r="L16" s="20"/>
      <c r="M16" s="20">
        <f t="shared" si="0"/>
        <v>11328</v>
      </c>
      <c r="N16" s="24">
        <f t="shared" si="1"/>
        <v>12856</v>
      </c>
      <c r="O16" s="25">
        <f t="shared" si="2"/>
        <v>311.52</v>
      </c>
      <c r="P16" s="26"/>
      <c r="Q16" s="26">
        <v>124</v>
      </c>
      <c r="R16" s="29">
        <f t="shared" si="3"/>
        <v>12420.48</v>
      </c>
      <c r="S16" s="25">
        <f t="shared" si="4"/>
        <v>107.616</v>
      </c>
      <c r="T16" s="27">
        <f t="shared" si="5"/>
        <v>-16.384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7848</v>
      </c>
      <c r="E17" s="30"/>
      <c r="F17" s="30">
        <v>10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8848</v>
      </c>
      <c r="N17" s="24">
        <f t="shared" si="1"/>
        <v>9803</v>
      </c>
      <c r="O17" s="25">
        <f t="shared" si="2"/>
        <v>243.32</v>
      </c>
      <c r="P17" s="26"/>
      <c r="Q17" s="26">
        <v>80</v>
      </c>
      <c r="R17" s="29">
        <f t="shared" si="3"/>
        <v>9479.68</v>
      </c>
      <c r="S17" s="25">
        <f t="shared" si="4"/>
        <v>84.055999999999997</v>
      </c>
      <c r="T17" s="27">
        <f t="shared" si="5"/>
        <v>4.0559999999999974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10010</v>
      </c>
      <c r="N18" s="24">
        <f t="shared" si="1"/>
        <v>10010</v>
      </c>
      <c r="O18" s="25">
        <f t="shared" si="2"/>
        <v>275.27499999999998</v>
      </c>
      <c r="P18" s="26"/>
      <c r="Q18" s="26">
        <v>145</v>
      </c>
      <c r="R18" s="29">
        <f t="shared" si="3"/>
        <v>9589.7250000000004</v>
      </c>
      <c r="S18" s="25">
        <f t="shared" si="4"/>
        <v>95.094999999999999</v>
      </c>
      <c r="T18" s="27">
        <f t="shared" si="5"/>
        <v>-49.905000000000001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8224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8224</v>
      </c>
      <c r="N19" s="24">
        <f t="shared" si="1"/>
        <v>8224</v>
      </c>
      <c r="O19" s="25">
        <f t="shared" si="2"/>
        <v>226.16</v>
      </c>
      <c r="P19" s="26"/>
      <c r="Q19" s="26">
        <v>128</v>
      </c>
      <c r="R19" s="29">
        <f t="shared" si="3"/>
        <v>7869.84</v>
      </c>
      <c r="S19" s="25">
        <f t="shared" si="4"/>
        <v>78.128</v>
      </c>
      <c r="T19" s="27">
        <f t="shared" si="5"/>
        <v>-49.872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3548</v>
      </c>
      <c r="E20" s="30">
        <v>50</v>
      </c>
      <c r="F20" s="30">
        <v>100</v>
      </c>
      <c r="G20" s="30"/>
      <c r="H20" s="30">
        <v>120</v>
      </c>
      <c r="I20" s="20"/>
      <c r="J20" s="20"/>
      <c r="K20" s="20"/>
      <c r="L20" s="20"/>
      <c r="M20" s="20">
        <f t="shared" si="0"/>
        <v>6628</v>
      </c>
      <c r="N20" s="24">
        <f t="shared" si="1"/>
        <v>6628</v>
      </c>
      <c r="O20" s="25">
        <f t="shared" si="2"/>
        <v>182.27</v>
      </c>
      <c r="P20" s="26"/>
      <c r="Q20" s="26">
        <v>121</v>
      </c>
      <c r="R20" s="29">
        <f t="shared" si="3"/>
        <v>6324.73</v>
      </c>
      <c r="S20" s="25">
        <f t="shared" si="4"/>
        <v>62.966000000000001</v>
      </c>
      <c r="T20" s="27">
        <f t="shared" si="5"/>
        <v>-58.033999999999999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5457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5457</v>
      </c>
      <c r="N21" s="24">
        <f t="shared" si="1"/>
        <v>6412</v>
      </c>
      <c r="O21" s="25">
        <f t="shared" si="2"/>
        <v>150.0675</v>
      </c>
      <c r="P21" s="26"/>
      <c r="Q21" s="26">
        <v>22</v>
      </c>
      <c r="R21" s="29">
        <f t="shared" si="3"/>
        <v>6239.9324999999999</v>
      </c>
      <c r="S21" s="25">
        <f t="shared" si="4"/>
        <v>51.841499999999996</v>
      </c>
      <c r="T21" s="27">
        <f t="shared" si="5"/>
        <v>29.841499999999996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12374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12374</v>
      </c>
      <c r="N22" s="24">
        <f t="shared" si="1"/>
        <v>12374</v>
      </c>
      <c r="O22" s="25">
        <f t="shared" si="2"/>
        <v>340.28500000000003</v>
      </c>
      <c r="P22" s="26"/>
      <c r="Q22" s="26">
        <v>500</v>
      </c>
      <c r="R22" s="29">
        <f t="shared" si="3"/>
        <v>11533.715</v>
      </c>
      <c r="S22" s="25">
        <f t="shared" si="4"/>
        <v>117.553</v>
      </c>
      <c r="T22" s="27">
        <f t="shared" si="5"/>
        <v>-382.447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8222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8222</v>
      </c>
      <c r="N23" s="24">
        <f t="shared" si="1"/>
        <v>8222</v>
      </c>
      <c r="O23" s="25">
        <f t="shared" si="2"/>
        <v>226.10499999999999</v>
      </c>
      <c r="P23" s="26">
        <v>13670</v>
      </c>
      <c r="Q23" s="26">
        <v>80</v>
      </c>
      <c r="R23" s="29">
        <f t="shared" si="3"/>
        <v>7915.8950000000004</v>
      </c>
      <c r="S23" s="25">
        <f t="shared" si="4"/>
        <v>78.108999999999995</v>
      </c>
      <c r="T23" s="27">
        <f t="shared" si="5"/>
        <v>-1.8910000000000053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10000</v>
      </c>
      <c r="N24" s="24">
        <f t="shared" si="1"/>
        <v>10000</v>
      </c>
      <c r="O24" s="25">
        <f t="shared" si="2"/>
        <v>275</v>
      </c>
      <c r="P24" s="26"/>
      <c r="Q24" s="26">
        <v>480</v>
      </c>
      <c r="R24" s="29">
        <f t="shared" si="3"/>
        <v>9245</v>
      </c>
      <c r="S24" s="25">
        <f t="shared" si="4"/>
        <v>95</v>
      </c>
      <c r="T24" s="27">
        <f t="shared" si="5"/>
        <v>-385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7095</v>
      </c>
      <c r="E25" s="30"/>
      <c r="F25" s="30">
        <v>10</v>
      </c>
      <c r="G25" s="30"/>
      <c r="H25" s="30"/>
      <c r="I25" s="20"/>
      <c r="J25" s="20"/>
      <c r="K25" s="20"/>
      <c r="L25" s="20"/>
      <c r="M25" s="20">
        <f t="shared" si="0"/>
        <v>7195</v>
      </c>
      <c r="N25" s="24">
        <f t="shared" si="1"/>
        <v>7195</v>
      </c>
      <c r="O25" s="25">
        <f t="shared" si="2"/>
        <v>197.86250000000001</v>
      </c>
      <c r="P25" s="26">
        <v>9100</v>
      </c>
      <c r="Q25" s="26">
        <v>87</v>
      </c>
      <c r="R25" s="29">
        <f t="shared" si="3"/>
        <v>6910.1374999999998</v>
      </c>
      <c r="S25" s="25">
        <f t="shared" si="4"/>
        <v>68.352499999999992</v>
      </c>
      <c r="T25" s="27">
        <f t="shared" si="5"/>
        <v>-18.647500000000008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14980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14980</v>
      </c>
      <c r="N26" s="24">
        <f t="shared" si="1"/>
        <v>14980</v>
      </c>
      <c r="O26" s="25">
        <f t="shared" si="2"/>
        <v>411.95</v>
      </c>
      <c r="P26" s="26"/>
      <c r="Q26" s="26">
        <v>108</v>
      </c>
      <c r="R26" s="29">
        <f t="shared" si="3"/>
        <v>14460.05</v>
      </c>
      <c r="S26" s="25">
        <f t="shared" si="4"/>
        <v>142.31</v>
      </c>
      <c r="T26" s="27">
        <f t="shared" si="5"/>
        <v>34.31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9540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9540</v>
      </c>
      <c r="N27" s="40">
        <f t="shared" si="1"/>
        <v>9922</v>
      </c>
      <c r="O27" s="25">
        <f t="shared" si="2"/>
        <v>262.35000000000002</v>
      </c>
      <c r="P27" s="41">
        <v>9200</v>
      </c>
      <c r="Q27" s="41">
        <v>100</v>
      </c>
      <c r="R27" s="29">
        <f t="shared" si="3"/>
        <v>9559.65</v>
      </c>
      <c r="S27" s="42">
        <f t="shared" si="4"/>
        <v>90.63</v>
      </c>
      <c r="T27" s="43">
        <f t="shared" si="5"/>
        <v>-9.3700000000000045</v>
      </c>
    </row>
    <row r="28" spans="1:20" ht="16.5" thickBot="1" x14ac:dyDescent="0.3">
      <c r="A28" s="92" t="s">
        <v>37</v>
      </c>
      <c r="B28" s="93"/>
      <c r="C28" s="94"/>
      <c r="D28" s="44">
        <f>SUM(D7:D27)</f>
        <v>189108</v>
      </c>
      <c r="E28" s="45">
        <f>SUM(E7:E27)</f>
        <v>100</v>
      </c>
      <c r="F28" s="45">
        <f t="shared" ref="F28:T28" si="6">SUM(F7:F27)</f>
        <v>160</v>
      </c>
      <c r="G28" s="45">
        <f t="shared" si="6"/>
        <v>80</v>
      </c>
      <c r="H28" s="45">
        <f t="shared" si="6"/>
        <v>630</v>
      </c>
      <c r="I28" s="45">
        <f t="shared" si="6"/>
        <v>50</v>
      </c>
      <c r="J28" s="45">
        <f t="shared" si="6"/>
        <v>4</v>
      </c>
      <c r="K28" s="45">
        <f t="shared" si="6"/>
        <v>8</v>
      </c>
      <c r="L28" s="45">
        <f t="shared" si="6"/>
        <v>0</v>
      </c>
      <c r="M28" s="45">
        <f t="shared" si="6"/>
        <v>199098</v>
      </c>
      <c r="N28" s="45">
        <f t="shared" si="6"/>
        <v>210868</v>
      </c>
      <c r="O28" s="46">
        <f t="shared" si="6"/>
        <v>5475.1950000000006</v>
      </c>
      <c r="P28" s="45">
        <f t="shared" si="6"/>
        <v>31970</v>
      </c>
      <c r="Q28" s="45">
        <f t="shared" si="6"/>
        <v>2878</v>
      </c>
      <c r="R28" s="45">
        <f t="shared" si="6"/>
        <v>202514.80499999999</v>
      </c>
      <c r="S28" s="45">
        <f t="shared" si="6"/>
        <v>1891.4309999999996</v>
      </c>
      <c r="T28" s="47">
        <f t="shared" si="6"/>
        <v>-986.56900000000007</v>
      </c>
    </row>
    <row r="29" spans="1:20" ht="15.75" thickBot="1" x14ac:dyDescent="0.3">
      <c r="A29" s="95" t="s">
        <v>38</v>
      </c>
      <c r="B29" s="96"/>
      <c r="C29" s="97"/>
      <c r="D29" s="48">
        <f>D4+D5-D28</f>
        <v>660296</v>
      </c>
      <c r="E29" s="48">
        <f t="shared" ref="E29:L29" si="7">E4+E5-E28</f>
        <v>2650</v>
      </c>
      <c r="F29" s="48">
        <f t="shared" si="7"/>
        <v>10540</v>
      </c>
      <c r="G29" s="48">
        <f t="shared" si="7"/>
        <v>1750</v>
      </c>
      <c r="H29" s="48">
        <f t="shared" si="7"/>
        <v>11860</v>
      </c>
      <c r="I29" s="48">
        <f t="shared" si="7"/>
        <v>660</v>
      </c>
      <c r="J29" s="48">
        <f t="shared" si="7"/>
        <v>209</v>
      </c>
      <c r="K29" s="48">
        <f t="shared" si="7"/>
        <v>407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4" priority="43" operator="equal">
      <formula>212030016606640</formula>
    </cfRule>
  </conditionalFormatting>
  <conditionalFormatting sqref="D29 E4:E6 E28:K29">
    <cfRule type="cellIs" dxfId="653" priority="41" operator="equal">
      <formula>$E$4</formula>
    </cfRule>
    <cfRule type="cellIs" dxfId="652" priority="42" operator="equal">
      <formula>2120</formula>
    </cfRule>
  </conditionalFormatting>
  <conditionalFormatting sqref="D29:E29 F4:F6 F28:F29">
    <cfRule type="cellIs" dxfId="651" priority="39" operator="equal">
      <formula>$F$4</formula>
    </cfRule>
    <cfRule type="cellIs" dxfId="650" priority="40" operator="equal">
      <formula>300</formula>
    </cfRule>
  </conditionalFormatting>
  <conditionalFormatting sqref="G4:G6 G28:G29">
    <cfRule type="cellIs" dxfId="649" priority="37" operator="equal">
      <formula>$G$4</formula>
    </cfRule>
    <cfRule type="cellIs" dxfId="648" priority="38" operator="equal">
      <formula>1660</formula>
    </cfRule>
  </conditionalFormatting>
  <conditionalFormatting sqref="H4:H6 H28:H29">
    <cfRule type="cellIs" dxfId="647" priority="35" operator="equal">
      <formula>$H$4</formula>
    </cfRule>
    <cfRule type="cellIs" dxfId="646" priority="36" operator="equal">
      <formula>6640</formula>
    </cfRule>
  </conditionalFormatting>
  <conditionalFormatting sqref="T6:T28">
    <cfRule type="cellIs" dxfId="645" priority="34" operator="lessThan">
      <formula>0</formula>
    </cfRule>
  </conditionalFormatting>
  <conditionalFormatting sqref="T7:T27">
    <cfRule type="cellIs" dxfId="644" priority="31" operator="lessThan">
      <formula>0</formula>
    </cfRule>
    <cfRule type="cellIs" dxfId="643" priority="32" operator="lessThan">
      <formula>0</formula>
    </cfRule>
    <cfRule type="cellIs" dxfId="642" priority="33" operator="lessThan">
      <formula>0</formula>
    </cfRule>
  </conditionalFormatting>
  <conditionalFormatting sqref="E4:E6 E28:K28">
    <cfRule type="cellIs" dxfId="641" priority="30" operator="equal">
      <formula>$E$4</formula>
    </cfRule>
  </conditionalFormatting>
  <conditionalFormatting sqref="D28:D29 D6 D4:M4">
    <cfRule type="cellIs" dxfId="640" priority="29" operator="equal">
      <formula>$D$4</formula>
    </cfRule>
  </conditionalFormatting>
  <conditionalFormatting sqref="I4:I6 I28:I29">
    <cfRule type="cellIs" dxfId="639" priority="28" operator="equal">
      <formula>$I$4</formula>
    </cfRule>
  </conditionalFormatting>
  <conditionalFormatting sqref="J4:J6 J28:J29">
    <cfRule type="cellIs" dxfId="638" priority="27" operator="equal">
      <formula>$J$4</formula>
    </cfRule>
  </conditionalFormatting>
  <conditionalFormatting sqref="K4:K6 K28:K29">
    <cfRule type="cellIs" dxfId="637" priority="26" operator="equal">
      <formula>$K$4</formula>
    </cfRule>
  </conditionalFormatting>
  <conditionalFormatting sqref="M4:M6">
    <cfRule type="cellIs" dxfId="636" priority="25" operator="equal">
      <formula>$L$4</formula>
    </cfRule>
  </conditionalFormatting>
  <conditionalFormatting sqref="T7:T28">
    <cfRule type="cellIs" dxfId="635" priority="22" operator="lessThan">
      <formula>0</formula>
    </cfRule>
    <cfRule type="cellIs" dxfId="634" priority="23" operator="lessThan">
      <formula>0</formula>
    </cfRule>
    <cfRule type="cellIs" dxfId="633" priority="24" operator="lessThan">
      <formula>0</formula>
    </cfRule>
  </conditionalFormatting>
  <conditionalFormatting sqref="D5:K5">
    <cfRule type="cellIs" dxfId="632" priority="21" operator="greaterThan">
      <formula>0</formula>
    </cfRule>
  </conditionalFormatting>
  <conditionalFormatting sqref="T6:T28">
    <cfRule type="cellIs" dxfId="631" priority="20" operator="lessThan">
      <formula>0</formula>
    </cfRule>
  </conditionalFormatting>
  <conditionalFormatting sqref="T7:T27">
    <cfRule type="cellIs" dxfId="630" priority="17" operator="lessThan">
      <formula>0</formula>
    </cfRule>
    <cfRule type="cellIs" dxfId="629" priority="18" operator="lessThan">
      <formula>0</formula>
    </cfRule>
    <cfRule type="cellIs" dxfId="628" priority="19" operator="lessThan">
      <formula>0</formula>
    </cfRule>
  </conditionalFormatting>
  <conditionalFormatting sqref="T7:T28">
    <cfRule type="cellIs" dxfId="627" priority="14" operator="lessThan">
      <formula>0</formula>
    </cfRule>
    <cfRule type="cellIs" dxfId="626" priority="15" operator="lessThan">
      <formula>0</formula>
    </cfRule>
    <cfRule type="cellIs" dxfId="625" priority="16" operator="lessThan">
      <formula>0</formula>
    </cfRule>
  </conditionalFormatting>
  <conditionalFormatting sqref="D5:K5">
    <cfRule type="cellIs" dxfId="624" priority="13" operator="greaterThan">
      <formula>0</formula>
    </cfRule>
  </conditionalFormatting>
  <conditionalFormatting sqref="L4 L6 L28:L29">
    <cfRule type="cellIs" dxfId="623" priority="12" operator="equal">
      <formula>$L$4</formula>
    </cfRule>
  </conditionalFormatting>
  <conditionalFormatting sqref="D7:S7">
    <cfRule type="cellIs" dxfId="622" priority="11" operator="greaterThan">
      <formula>0</formula>
    </cfRule>
  </conditionalFormatting>
  <conditionalFormatting sqref="D9:S9">
    <cfRule type="cellIs" dxfId="621" priority="10" operator="greaterThan">
      <formula>0</formula>
    </cfRule>
  </conditionalFormatting>
  <conditionalFormatting sqref="D11:S11">
    <cfRule type="cellIs" dxfId="620" priority="9" operator="greaterThan">
      <formula>0</formula>
    </cfRule>
  </conditionalFormatting>
  <conditionalFormatting sqref="D13:S13">
    <cfRule type="cellIs" dxfId="619" priority="8" operator="greaterThan">
      <formula>0</formula>
    </cfRule>
  </conditionalFormatting>
  <conditionalFormatting sqref="D15:S15">
    <cfRule type="cellIs" dxfId="618" priority="7" operator="greaterThan">
      <formula>0</formula>
    </cfRule>
  </conditionalFormatting>
  <conditionalFormatting sqref="D17:S17">
    <cfRule type="cellIs" dxfId="617" priority="6" operator="greaterThan">
      <formula>0</formula>
    </cfRule>
  </conditionalFormatting>
  <conditionalFormatting sqref="D19:S19">
    <cfRule type="cellIs" dxfId="616" priority="5" operator="greaterThan">
      <formula>0</formula>
    </cfRule>
  </conditionalFormatting>
  <conditionalFormatting sqref="D21:S21">
    <cfRule type="cellIs" dxfId="615" priority="4" operator="greaterThan">
      <formula>0</formula>
    </cfRule>
  </conditionalFormatting>
  <conditionalFormatting sqref="D23:S23">
    <cfRule type="cellIs" dxfId="614" priority="3" operator="greaterThan">
      <formula>0</formula>
    </cfRule>
  </conditionalFormatting>
  <conditionalFormatting sqref="D25:S25">
    <cfRule type="cellIs" dxfId="613" priority="2" operator="greaterThan">
      <formula>0</formula>
    </cfRule>
  </conditionalFormatting>
  <conditionalFormatting sqref="D27:S27">
    <cfRule type="cellIs" dxfId="61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7" activePane="bottomLeft" state="frozen"/>
      <selection pane="bottomLeft" activeCell="B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0.5703125" customWidth="1"/>
    <col min="16" max="16" width="7.7109375" bestFit="1" customWidth="1"/>
    <col min="17" max="17" width="6.42578125" customWidth="1"/>
    <col min="18" max="18" width="10.85546875" bestFit="1" customWidth="1"/>
    <col min="19" max="19" width="12.42578125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72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'18'!D29</f>
        <v>660296</v>
      </c>
      <c r="E4" s="2">
        <f>'18'!E29</f>
        <v>2650</v>
      </c>
      <c r="F4" s="2">
        <f>'18'!F29</f>
        <v>10540</v>
      </c>
      <c r="G4" s="2">
        <f>'18'!G29</f>
        <v>1750</v>
      </c>
      <c r="H4" s="2">
        <f>'18'!H29</f>
        <v>11860</v>
      </c>
      <c r="I4" s="2">
        <f>'18'!I29</f>
        <v>660</v>
      </c>
      <c r="J4" s="2">
        <f>'18'!J29</f>
        <v>209</v>
      </c>
      <c r="K4" s="2">
        <f>'18'!K29</f>
        <v>407</v>
      </c>
      <c r="L4" s="2">
        <f>'18'!L29</f>
        <v>35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571428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73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18872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18872</v>
      </c>
      <c r="N7" s="24">
        <f>D7+E7*20+F7*10+G7*9+H7*9+I7*191+J7*191+K7*182+L7*100</f>
        <v>20018</v>
      </c>
      <c r="O7" s="25">
        <f>M7*2.75%</f>
        <v>518.98</v>
      </c>
      <c r="P7" s="26">
        <v>-300</v>
      </c>
      <c r="Q7" s="26">
        <v>117</v>
      </c>
      <c r="R7" s="24">
        <f>M7-(M7*2.75%)+I7*191+J7*191+K7*182+L7*100-Q7</f>
        <v>19382.02</v>
      </c>
      <c r="S7" s="25">
        <f>M7*0.95%</f>
        <v>179.28399999999999</v>
      </c>
      <c r="T7" s="59">
        <f>S7-Q7</f>
        <v>62.283999999999992</v>
      </c>
      <c r="U7" s="65">
        <v>82</v>
      </c>
      <c r="V7" s="66">
        <f>R7-U7</f>
        <v>19300.02</v>
      </c>
    </row>
    <row r="8" spans="1:22" ht="15.75" x14ac:dyDescent="0.25">
      <c r="A8" s="28">
        <v>2</v>
      </c>
      <c r="B8" s="20">
        <v>1908446135</v>
      </c>
      <c r="C8" s="23" t="s">
        <v>31</v>
      </c>
      <c r="D8" s="29">
        <v>15929</v>
      </c>
      <c r="E8" s="30"/>
      <c r="F8" s="30"/>
      <c r="G8" s="30">
        <v>20</v>
      </c>
      <c r="H8" s="30">
        <v>40</v>
      </c>
      <c r="I8" s="20">
        <v>2</v>
      </c>
      <c r="J8" s="20"/>
      <c r="K8" s="20">
        <v>1</v>
      </c>
      <c r="L8" s="20"/>
      <c r="M8" s="20">
        <f t="shared" ref="M8:M27" si="0">D8+E8*20+F8*10+G8*9+H8*9</f>
        <v>16469</v>
      </c>
      <c r="N8" s="24">
        <f t="shared" ref="N8:N27" si="1">D8+E8*20+F8*10+G8*9+H8*9+I8*191+J8*191+K8*182+L8*100</f>
        <v>17033</v>
      </c>
      <c r="O8" s="25">
        <f t="shared" ref="O8:O27" si="2">M8*2.75%</f>
        <v>452.89749999999998</v>
      </c>
      <c r="P8" s="26"/>
      <c r="Q8" s="26">
        <v>99</v>
      </c>
      <c r="R8" s="24">
        <f t="shared" ref="R8:R27" si="3">M8-(M8*2.75%)+I8*191+J8*191+K8*182+L8*100-Q8</f>
        <v>16481.102500000001</v>
      </c>
      <c r="S8" s="25">
        <f t="shared" ref="S8:S27" si="4">M8*0.95%</f>
        <v>156.4555</v>
      </c>
      <c r="T8" s="59">
        <f t="shared" ref="T8:T27" si="5">S8-Q8</f>
        <v>57.455500000000001</v>
      </c>
      <c r="U8" s="65">
        <v>82</v>
      </c>
      <c r="V8" s="66">
        <f t="shared" ref="V8:V27" si="6">R8-U8</f>
        <v>16399.102500000001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27977</v>
      </c>
      <c r="E9" s="30"/>
      <c r="F9" s="30"/>
      <c r="G9" s="30"/>
      <c r="H9" s="30"/>
      <c r="I9" s="20">
        <v>17</v>
      </c>
      <c r="J9" s="20"/>
      <c r="K9" s="20">
        <v>3</v>
      </c>
      <c r="L9" s="20"/>
      <c r="M9" s="20">
        <f t="shared" si="0"/>
        <v>27977</v>
      </c>
      <c r="N9" s="24">
        <f t="shared" si="1"/>
        <v>31770</v>
      </c>
      <c r="O9" s="25">
        <f t="shared" si="2"/>
        <v>769.36749999999995</v>
      </c>
      <c r="P9" s="26"/>
      <c r="Q9" s="26">
        <v>123</v>
      </c>
      <c r="R9" s="24">
        <f t="shared" si="3"/>
        <v>30877.6325</v>
      </c>
      <c r="S9" s="25">
        <f t="shared" si="4"/>
        <v>265.78149999999999</v>
      </c>
      <c r="T9" s="59">
        <f t="shared" si="5"/>
        <v>142.78149999999999</v>
      </c>
      <c r="U9" s="65">
        <v>165</v>
      </c>
      <c r="V9" s="66">
        <f t="shared" si="6"/>
        <v>30712.6325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14272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14272</v>
      </c>
      <c r="N10" s="24">
        <f t="shared" si="1"/>
        <v>14272</v>
      </c>
      <c r="O10" s="25">
        <f t="shared" si="2"/>
        <v>392.48</v>
      </c>
      <c r="P10" s="26"/>
      <c r="Q10" s="26">
        <v>30</v>
      </c>
      <c r="R10" s="24">
        <f t="shared" si="3"/>
        <v>13849.52</v>
      </c>
      <c r="S10" s="25">
        <f t="shared" si="4"/>
        <v>135.584</v>
      </c>
      <c r="T10" s="59">
        <f t="shared" si="5"/>
        <v>105.584</v>
      </c>
      <c r="U10" s="65">
        <v>60</v>
      </c>
      <c r="V10" s="66">
        <f t="shared" si="6"/>
        <v>13789.52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9710</v>
      </c>
      <c r="E11" s="30"/>
      <c r="F11" s="30"/>
      <c r="G11" s="32"/>
      <c r="H11" s="30"/>
      <c r="I11" s="20">
        <v>1</v>
      </c>
      <c r="J11" s="20"/>
      <c r="K11" s="20"/>
      <c r="L11" s="20"/>
      <c r="M11" s="20">
        <f t="shared" si="0"/>
        <v>9710</v>
      </c>
      <c r="N11" s="24">
        <f t="shared" si="1"/>
        <v>9901</v>
      </c>
      <c r="O11" s="25">
        <f t="shared" si="2"/>
        <v>267.02499999999998</v>
      </c>
      <c r="P11" s="26"/>
      <c r="Q11" s="26">
        <v>48</v>
      </c>
      <c r="R11" s="24">
        <f t="shared" si="3"/>
        <v>9585.9750000000004</v>
      </c>
      <c r="S11" s="25">
        <f t="shared" si="4"/>
        <v>92.245000000000005</v>
      </c>
      <c r="T11" s="59">
        <f t="shared" si="5"/>
        <v>44.245000000000005</v>
      </c>
      <c r="U11" s="65">
        <v>45</v>
      </c>
      <c r="V11" s="66">
        <f t="shared" si="6"/>
        <v>9540.9750000000004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15623</v>
      </c>
      <c r="E12" s="30"/>
      <c r="F12" s="30"/>
      <c r="G12" s="30"/>
      <c r="H12" s="30"/>
      <c r="I12" s="20">
        <v>53</v>
      </c>
      <c r="J12" s="20"/>
      <c r="K12" s="20">
        <v>5</v>
      </c>
      <c r="L12" s="20"/>
      <c r="M12" s="20">
        <f t="shared" si="0"/>
        <v>15623</v>
      </c>
      <c r="N12" s="24">
        <f t="shared" si="1"/>
        <v>26656</v>
      </c>
      <c r="O12" s="25">
        <f t="shared" si="2"/>
        <v>429.63249999999999</v>
      </c>
      <c r="P12" s="26"/>
      <c r="Q12" s="26">
        <v>31</v>
      </c>
      <c r="R12" s="24">
        <f t="shared" si="3"/>
        <v>26195.3675</v>
      </c>
      <c r="S12" s="25">
        <f t="shared" si="4"/>
        <v>148.41849999999999</v>
      </c>
      <c r="T12" s="59">
        <f t="shared" si="5"/>
        <v>117.41849999999999</v>
      </c>
      <c r="U12" s="65">
        <v>105</v>
      </c>
      <c r="V12" s="66">
        <f t="shared" si="6"/>
        <v>26090.3675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3</v>
      </c>
      <c r="R13" s="24">
        <f t="shared" si="3"/>
        <v>14584.5</v>
      </c>
      <c r="S13" s="25">
        <f t="shared" si="4"/>
        <v>142.5</v>
      </c>
      <c r="T13" s="59">
        <f t="shared" si="5"/>
        <v>139.5</v>
      </c>
      <c r="U13" s="65">
        <v>75</v>
      </c>
      <c r="V13" s="66">
        <f t="shared" si="6"/>
        <v>14509.5</v>
      </c>
    </row>
    <row r="14" spans="1:22" ht="15.75" x14ac:dyDescent="0.25">
      <c r="A14" s="28">
        <v>8</v>
      </c>
      <c r="B14" s="20">
        <v>1908446141</v>
      </c>
      <c r="C14" s="20" t="s">
        <v>43</v>
      </c>
      <c r="D14" s="29">
        <v>35516</v>
      </c>
      <c r="E14" s="30"/>
      <c r="F14" s="30"/>
      <c r="G14" s="30"/>
      <c r="H14" s="30">
        <v>100</v>
      </c>
      <c r="I14" s="20">
        <v>4</v>
      </c>
      <c r="J14" s="20"/>
      <c r="K14" s="20"/>
      <c r="L14" s="20"/>
      <c r="M14" s="20">
        <f t="shared" si="0"/>
        <v>36416</v>
      </c>
      <c r="N14" s="24">
        <f t="shared" si="1"/>
        <v>37180</v>
      </c>
      <c r="O14" s="25">
        <f t="shared" si="2"/>
        <v>1001.44</v>
      </c>
      <c r="P14" s="26"/>
      <c r="Q14" s="26"/>
      <c r="R14" s="24">
        <f t="shared" si="3"/>
        <v>36178.559999999998</v>
      </c>
      <c r="S14" s="25">
        <f t="shared" si="4"/>
        <v>345.952</v>
      </c>
      <c r="T14" s="59">
        <f t="shared" si="5"/>
        <v>345.952</v>
      </c>
      <c r="U14" s="65">
        <v>210</v>
      </c>
      <c r="V14" s="66">
        <f t="shared" si="6"/>
        <v>35968.559999999998</v>
      </c>
    </row>
    <row r="15" spans="1:22" ht="15.75" x14ac:dyDescent="0.25">
      <c r="A15" s="28">
        <v>9</v>
      </c>
      <c r="B15" s="20">
        <v>1908446142</v>
      </c>
      <c r="C15" s="33" t="s">
        <v>28</v>
      </c>
      <c r="D15" s="29">
        <v>16689</v>
      </c>
      <c r="E15" s="30">
        <v>10</v>
      </c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17079</v>
      </c>
      <c r="N15" s="24">
        <f t="shared" si="1"/>
        <v>17079</v>
      </c>
      <c r="O15" s="25">
        <f t="shared" si="2"/>
        <v>469.67250000000001</v>
      </c>
      <c r="P15" s="26">
        <v>-2010</v>
      </c>
      <c r="Q15" s="26">
        <v>124</v>
      </c>
      <c r="R15" s="24">
        <f t="shared" si="3"/>
        <v>16485.327499999999</v>
      </c>
      <c r="S15" s="25">
        <f t="shared" si="4"/>
        <v>162.25049999999999</v>
      </c>
      <c r="T15" s="59">
        <f t="shared" si="5"/>
        <v>38.250499999999988</v>
      </c>
      <c r="U15" s="65">
        <v>75</v>
      </c>
      <c r="V15" s="66">
        <f t="shared" si="6"/>
        <v>16410.327499999999</v>
      </c>
    </row>
    <row r="16" spans="1:22" ht="15.75" x14ac:dyDescent="0.25">
      <c r="A16" s="28">
        <v>10</v>
      </c>
      <c r="B16" s="20">
        <v>1908446143</v>
      </c>
      <c r="C16" s="20" t="s">
        <v>29</v>
      </c>
      <c r="D16" s="29">
        <v>49334</v>
      </c>
      <c r="E16" s="30"/>
      <c r="F16" s="30">
        <v>100</v>
      </c>
      <c r="G16" s="30">
        <v>50</v>
      </c>
      <c r="H16" s="30">
        <v>100</v>
      </c>
      <c r="I16" s="20">
        <v>11</v>
      </c>
      <c r="J16" s="20"/>
      <c r="K16" s="20">
        <v>2</v>
      </c>
      <c r="L16" s="20"/>
      <c r="M16" s="20">
        <f t="shared" si="0"/>
        <v>51684</v>
      </c>
      <c r="N16" s="24">
        <f t="shared" si="1"/>
        <v>54149</v>
      </c>
      <c r="O16" s="25">
        <f t="shared" si="2"/>
        <v>1421.31</v>
      </c>
      <c r="P16" s="26"/>
      <c r="Q16" s="26">
        <v>101</v>
      </c>
      <c r="R16" s="24">
        <f t="shared" si="3"/>
        <v>52626.69</v>
      </c>
      <c r="S16" s="25">
        <f t="shared" si="4"/>
        <v>490.99799999999999</v>
      </c>
      <c r="T16" s="59">
        <f t="shared" si="5"/>
        <v>389.99799999999999</v>
      </c>
      <c r="U16" s="65">
        <v>300</v>
      </c>
      <c r="V16" s="66">
        <f t="shared" si="6"/>
        <v>52326.69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21331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21331</v>
      </c>
      <c r="N17" s="24">
        <f t="shared" si="1"/>
        <v>21331</v>
      </c>
      <c r="O17" s="25">
        <f t="shared" si="2"/>
        <v>586.60249999999996</v>
      </c>
      <c r="P17" s="26"/>
      <c r="Q17" s="26">
        <v>100</v>
      </c>
      <c r="R17" s="24">
        <f t="shared" si="3"/>
        <v>20644.397499999999</v>
      </c>
      <c r="S17" s="25">
        <f t="shared" si="4"/>
        <v>202.64449999999999</v>
      </c>
      <c r="T17" s="59">
        <f t="shared" si="5"/>
        <v>102.64449999999999</v>
      </c>
      <c r="U17" s="65">
        <v>120</v>
      </c>
      <c r="V17" s="66">
        <f t="shared" si="6"/>
        <v>20524.397499999999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16653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16653</v>
      </c>
      <c r="N18" s="24">
        <f t="shared" si="1"/>
        <v>16653</v>
      </c>
      <c r="O18" s="25">
        <f t="shared" si="2"/>
        <v>457.95749999999998</v>
      </c>
      <c r="P18" s="26"/>
      <c r="Q18" s="26">
        <v>97</v>
      </c>
      <c r="R18" s="24">
        <f t="shared" si="3"/>
        <v>16098.0425</v>
      </c>
      <c r="S18" s="25">
        <f t="shared" si="4"/>
        <v>158.20349999999999</v>
      </c>
      <c r="T18" s="59">
        <f t="shared" si="5"/>
        <v>61.203499999999991</v>
      </c>
      <c r="U18" s="65">
        <v>98</v>
      </c>
      <c r="V18" s="66">
        <f t="shared" si="6"/>
        <v>16000.0425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8975</v>
      </c>
      <c r="E19" s="30">
        <v>200</v>
      </c>
      <c r="F19" s="30">
        <v>200</v>
      </c>
      <c r="G19" s="30"/>
      <c r="H19" s="30">
        <v>200</v>
      </c>
      <c r="I19" s="20">
        <v>5</v>
      </c>
      <c r="J19" s="20"/>
      <c r="K19" s="20">
        <v>5</v>
      </c>
      <c r="L19" s="20"/>
      <c r="M19" s="20">
        <f t="shared" si="0"/>
        <v>16775</v>
      </c>
      <c r="N19" s="24">
        <f t="shared" si="1"/>
        <v>18640</v>
      </c>
      <c r="O19" s="25">
        <f t="shared" si="2"/>
        <v>461.3125</v>
      </c>
      <c r="P19" s="26"/>
      <c r="Q19" s="26">
        <v>150</v>
      </c>
      <c r="R19" s="24">
        <f t="shared" si="3"/>
        <v>18028.6875</v>
      </c>
      <c r="S19" s="25">
        <f t="shared" si="4"/>
        <v>159.36249999999998</v>
      </c>
      <c r="T19" s="59">
        <f t="shared" si="5"/>
        <v>9.3624999999999829</v>
      </c>
      <c r="U19" s="65">
        <v>45</v>
      </c>
      <c r="V19" s="66">
        <f t="shared" si="6"/>
        <v>17983.6875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7859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7859</v>
      </c>
      <c r="N20" s="24">
        <f t="shared" si="1"/>
        <v>7859</v>
      </c>
      <c r="O20" s="25">
        <f t="shared" si="2"/>
        <v>216.1225</v>
      </c>
      <c r="P20" s="26"/>
      <c r="Q20" s="26">
        <v>120</v>
      </c>
      <c r="R20" s="24">
        <f t="shared" si="3"/>
        <v>7522.8774999999996</v>
      </c>
      <c r="S20" s="25">
        <f t="shared" si="4"/>
        <v>74.660499999999999</v>
      </c>
      <c r="T20" s="59">
        <f t="shared" si="5"/>
        <v>-45.339500000000001</v>
      </c>
      <c r="U20" s="65">
        <v>45</v>
      </c>
      <c r="V20" s="66">
        <f t="shared" si="6"/>
        <v>7477.8774999999996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7126</v>
      </c>
      <c r="E21" s="30">
        <v>20</v>
      </c>
      <c r="F21" s="30"/>
      <c r="G21" s="30"/>
      <c r="H21" s="30">
        <v>50</v>
      </c>
      <c r="I21" s="20">
        <v>8</v>
      </c>
      <c r="J21" s="20"/>
      <c r="K21" s="20"/>
      <c r="L21" s="20"/>
      <c r="M21" s="20">
        <f t="shared" si="0"/>
        <v>7976</v>
      </c>
      <c r="N21" s="24">
        <f t="shared" si="1"/>
        <v>9504</v>
      </c>
      <c r="O21" s="25">
        <f t="shared" si="2"/>
        <v>219.34</v>
      </c>
      <c r="P21" s="26"/>
      <c r="Q21" s="26">
        <v>20</v>
      </c>
      <c r="R21" s="24">
        <f t="shared" si="3"/>
        <v>9264.66</v>
      </c>
      <c r="S21" s="25">
        <f t="shared" si="4"/>
        <v>75.771999999999991</v>
      </c>
      <c r="T21" s="59">
        <f t="shared" si="5"/>
        <v>55.771999999999991</v>
      </c>
      <c r="U21" s="65">
        <v>30</v>
      </c>
      <c r="V21" s="66">
        <f t="shared" si="6"/>
        <v>9234.66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43001</v>
      </c>
      <c r="E22" s="30">
        <v>50</v>
      </c>
      <c r="F22" s="30">
        <v>100</v>
      </c>
      <c r="G22" s="20"/>
      <c r="H22" s="30">
        <v>30</v>
      </c>
      <c r="I22" s="20">
        <v>25</v>
      </c>
      <c r="J22" s="20"/>
      <c r="K22" s="20"/>
      <c r="L22" s="20"/>
      <c r="M22" s="20">
        <f t="shared" si="0"/>
        <v>45271</v>
      </c>
      <c r="N22" s="24">
        <f t="shared" si="1"/>
        <v>50046</v>
      </c>
      <c r="O22" s="25">
        <f t="shared" si="2"/>
        <v>1244.9525000000001</v>
      </c>
      <c r="P22" s="26"/>
      <c r="Q22" s="26">
        <v>150</v>
      </c>
      <c r="R22" s="24">
        <f t="shared" si="3"/>
        <v>48651.047500000001</v>
      </c>
      <c r="S22" s="25">
        <f t="shared" si="4"/>
        <v>430.0745</v>
      </c>
      <c r="T22" s="59">
        <f t="shared" si="5"/>
        <v>280.0745</v>
      </c>
      <c r="U22" s="65">
        <v>240</v>
      </c>
      <c r="V22" s="66">
        <f t="shared" si="6"/>
        <v>48411.047500000001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14116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14116</v>
      </c>
      <c r="N23" s="24">
        <f t="shared" si="1"/>
        <v>14116</v>
      </c>
      <c r="O23" s="25">
        <f t="shared" si="2"/>
        <v>388.19</v>
      </c>
      <c r="P23" s="26">
        <v>14915</v>
      </c>
      <c r="Q23" s="26">
        <v>120</v>
      </c>
      <c r="R23" s="24">
        <f t="shared" si="3"/>
        <v>13607.81</v>
      </c>
      <c r="S23" s="25">
        <f t="shared" si="4"/>
        <v>134.102</v>
      </c>
      <c r="T23" s="59">
        <f t="shared" si="5"/>
        <v>14.102000000000004</v>
      </c>
      <c r="U23" s="65">
        <v>75</v>
      </c>
      <c r="V23" s="66">
        <f t="shared" si="6"/>
        <v>13532.81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54799</v>
      </c>
      <c r="E24" s="30"/>
      <c r="F24" s="30"/>
      <c r="G24" s="30"/>
      <c r="H24" s="30">
        <v>250</v>
      </c>
      <c r="I24" s="20">
        <v>17</v>
      </c>
      <c r="J24" s="20"/>
      <c r="K24" s="20">
        <v>5</v>
      </c>
      <c r="L24" s="20"/>
      <c r="M24" s="20">
        <f t="shared" si="0"/>
        <v>57049</v>
      </c>
      <c r="N24" s="24">
        <f t="shared" si="1"/>
        <v>61206</v>
      </c>
      <c r="O24" s="25">
        <f t="shared" si="2"/>
        <v>1568.8475000000001</v>
      </c>
      <c r="P24" s="26"/>
      <c r="Q24" s="26"/>
      <c r="R24" s="24">
        <f t="shared" si="3"/>
        <v>59637.152499999997</v>
      </c>
      <c r="S24" s="25">
        <f t="shared" si="4"/>
        <v>541.96550000000002</v>
      </c>
      <c r="T24" s="59">
        <f t="shared" si="5"/>
        <v>541.96550000000002</v>
      </c>
      <c r="U24" s="65">
        <v>375</v>
      </c>
      <c r="V24" s="66">
        <f t="shared" si="6"/>
        <v>59262.152499999997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11562</v>
      </c>
      <c r="E25" s="30"/>
      <c r="F25" s="30">
        <v>40</v>
      </c>
      <c r="G25" s="30">
        <v>10</v>
      </c>
      <c r="H25" s="30">
        <v>260</v>
      </c>
      <c r="I25" s="20"/>
      <c r="J25" s="20"/>
      <c r="K25" s="20">
        <v>5</v>
      </c>
      <c r="L25" s="20"/>
      <c r="M25" s="20">
        <f t="shared" si="0"/>
        <v>14392</v>
      </c>
      <c r="N25" s="24">
        <f t="shared" si="1"/>
        <v>15302</v>
      </c>
      <c r="O25" s="25">
        <f t="shared" si="2"/>
        <v>395.78000000000003</v>
      </c>
      <c r="P25" s="26"/>
      <c r="Q25" s="26">
        <v>100</v>
      </c>
      <c r="R25" s="24">
        <f t="shared" si="3"/>
        <v>14806.22</v>
      </c>
      <c r="S25" s="25">
        <f t="shared" si="4"/>
        <v>136.72399999999999</v>
      </c>
      <c r="T25" s="59">
        <f t="shared" si="5"/>
        <v>36.72399999999999</v>
      </c>
      <c r="U25" s="65">
        <v>45</v>
      </c>
      <c r="V25" s="66">
        <f t="shared" si="6"/>
        <v>14761.22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16888</v>
      </c>
      <c r="E26" s="29"/>
      <c r="F26" s="30"/>
      <c r="G26" s="30">
        <v>180</v>
      </c>
      <c r="H26" s="30"/>
      <c r="I26" s="20">
        <v>10</v>
      </c>
      <c r="J26" s="20"/>
      <c r="K26" s="20"/>
      <c r="L26" s="20"/>
      <c r="M26" s="20">
        <f t="shared" si="0"/>
        <v>18508</v>
      </c>
      <c r="N26" s="24">
        <f t="shared" si="1"/>
        <v>20418</v>
      </c>
      <c r="O26" s="25">
        <f t="shared" si="2"/>
        <v>508.97</v>
      </c>
      <c r="P26" s="26"/>
      <c r="Q26" s="26">
        <v>95</v>
      </c>
      <c r="R26" s="24">
        <f t="shared" si="3"/>
        <v>19814.03</v>
      </c>
      <c r="S26" s="25">
        <f t="shared" si="4"/>
        <v>175.82599999999999</v>
      </c>
      <c r="T26" s="59">
        <f t="shared" si="5"/>
        <v>80.825999999999993</v>
      </c>
      <c r="U26" s="65">
        <v>90</v>
      </c>
      <c r="V26" s="66">
        <f t="shared" si="6"/>
        <v>19724.03</v>
      </c>
    </row>
    <row r="27" spans="1:22" ht="19.5" thickBot="1" x14ac:dyDescent="0.35">
      <c r="A27" s="75">
        <v>21</v>
      </c>
      <c r="B27" s="31">
        <v>1908446154</v>
      </c>
      <c r="C27" s="31" t="s">
        <v>36</v>
      </c>
      <c r="D27" s="37">
        <v>14315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14315</v>
      </c>
      <c r="N27" s="40">
        <f t="shared" si="1"/>
        <v>14315</v>
      </c>
      <c r="O27" s="42">
        <f t="shared" si="2"/>
        <v>393.66250000000002</v>
      </c>
      <c r="P27" s="41">
        <v>12100</v>
      </c>
      <c r="Q27" s="41">
        <v>100</v>
      </c>
      <c r="R27" s="40">
        <f t="shared" si="3"/>
        <v>13821.3375</v>
      </c>
      <c r="S27" s="42">
        <f t="shared" si="4"/>
        <v>135.99250000000001</v>
      </c>
      <c r="T27" s="60">
        <f t="shared" si="5"/>
        <v>35.992500000000007</v>
      </c>
      <c r="U27" s="78">
        <v>75</v>
      </c>
      <c r="V27" s="76">
        <f t="shared" si="6"/>
        <v>13746.3375</v>
      </c>
    </row>
    <row r="28" spans="1:22" ht="16.5" thickBot="1" x14ac:dyDescent="0.3">
      <c r="A28" s="92" t="s">
        <v>37</v>
      </c>
      <c r="B28" s="93"/>
      <c r="C28" s="94"/>
      <c r="D28" s="44">
        <f>SUM(D7:D27)</f>
        <v>435547</v>
      </c>
      <c r="E28" s="45">
        <f>SUM(E7:E27)</f>
        <v>280</v>
      </c>
      <c r="F28" s="45">
        <f t="shared" ref="F28:V28" si="7">SUM(F7:F27)</f>
        <v>450</v>
      </c>
      <c r="G28" s="45">
        <f t="shared" si="7"/>
        <v>260</v>
      </c>
      <c r="H28" s="45">
        <f t="shared" si="7"/>
        <v>1040</v>
      </c>
      <c r="I28" s="45">
        <f t="shared" si="7"/>
        <v>159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457347</v>
      </c>
      <c r="N28" s="45">
        <f t="shared" si="7"/>
        <v>492448</v>
      </c>
      <c r="O28" s="46">
        <f t="shared" si="7"/>
        <v>12577.042500000001</v>
      </c>
      <c r="P28" s="45">
        <f t="shared" si="7"/>
        <v>24705</v>
      </c>
      <c r="Q28" s="45">
        <f t="shared" si="7"/>
        <v>1728</v>
      </c>
      <c r="R28" s="45">
        <f t="shared" si="7"/>
        <v>478142.95750000002</v>
      </c>
      <c r="S28" s="45">
        <f t="shared" si="7"/>
        <v>4344.7965000000004</v>
      </c>
      <c r="T28" s="45">
        <f t="shared" si="7"/>
        <v>2616.7964999999999</v>
      </c>
      <c r="U28" s="45">
        <f t="shared" si="7"/>
        <v>2437</v>
      </c>
      <c r="V28" s="47">
        <f t="shared" si="7"/>
        <v>475705.95750000002</v>
      </c>
    </row>
    <row r="29" spans="1:22" ht="15.75" thickBot="1" x14ac:dyDescent="0.3">
      <c r="A29" s="112" t="s">
        <v>38</v>
      </c>
      <c r="B29" s="113"/>
      <c r="C29" s="114"/>
      <c r="D29" s="77">
        <f>D4+D5-D28</f>
        <v>796177</v>
      </c>
      <c r="E29" s="77">
        <f t="shared" ref="E29:L29" si="8">E4+E5-E28</f>
        <v>2370</v>
      </c>
      <c r="F29" s="77">
        <f t="shared" si="8"/>
        <v>10090</v>
      </c>
      <c r="G29" s="77">
        <f t="shared" si="8"/>
        <v>1490</v>
      </c>
      <c r="H29" s="77">
        <f t="shared" si="8"/>
        <v>10820</v>
      </c>
      <c r="I29" s="77">
        <f t="shared" si="8"/>
        <v>501</v>
      </c>
      <c r="J29" s="77">
        <f t="shared" si="8"/>
        <v>209</v>
      </c>
      <c r="K29" s="77">
        <f t="shared" si="8"/>
        <v>381</v>
      </c>
      <c r="L29" s="77">
        <f t="shared" si="8"/>
        <v>35</v>
      </c>
      <c r="M29" s="115"/>
      <c r="N29" s="115"/>
      <c r="O29" s="115"/>
      <c r="P29" s="115"/>
      <c r="Q29" s="115"/>
      <c r="R29" s="115"/>
      <c r="S29" s="115"/>
      <c r="T29" s="115"/>
      <c r="U29" s="115"/>
      <c r="V29" s="11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1" priority="63" operator="equal">
      <formula>212030016606640</formula>
    </cfRule>
  </conditionalFormatting>
  <conditionalFormatting sqref="D29 E4:E6 E28:K29">
    <cfRule type="cellIs" dxfId="610" priority="61" operator="equal">
      <formula>$E$4</formula>
    </cfRule>
    <cfRule type="cellIs" dxfId="609" priority="62" operator="equal">
      <formula>2120</formula>
    </cfRule>
  </conditionalFormatting>
  <conditionalFormatting sqref="D29:E29 F4:F6 F28:F29">
    <cfRule type="cellIs" dxfId="608" priority="59" operator="equal">
      <formula>$F$4</formula>
    </cfRule>
    <cfRule type="cellIs" dxfId="607" priority="60" operator="equal">
      <formula>300</formula>
    </cfRule>
  </conditionalFormatting>
  <conditionalFormatting sqref="G4:G6 G28:G29">
    <cfRule type="cellIs" dxfId="606" priority="57" operator="equal">
      <formula>$G$4</formula>
    </cfRule>
    <cfRule type="cellIs" dxfId="605" priority="58" operator="equal">
      <formula>1660</formula>
    </cfRule>
  </conditionalFormatting>
  <conditionalFormatting sqref="H4:H6 H28:H29">
    <cfRule type="cellIs" dxfId="604" priority="55" operator="equal">
      <formula>$H$4</formula>
    </cfRule>
    <cfRule type="cellIs" dxfId="603" priority="56" operator="equal">
      <formula>6640</formula>
    </cfRule>
  </conditionalFormatting>
  <conditionalFormatting sqref="T6:T28 U28:V28">
    <cfRule type="cellIs" dxfId="602" priority="54" operator="lessThan">
      <formula>0</formula>
    </cfRule>
  </conditionalFormatting>
  <conditionalFormatting sqref="T7:T27">
    <cfRule type="cellIs" dxfId="601" priority="51" operator="lessThan">
      <formula>0</formula>
    </cfRule>
    <cfRule type="cellIs" dxfId="600" priority="52" operator="lessThan">
      <formula>0</formula>
    </cfRule>
    <cfRule type="cellIs" dxfId="599" priority="53" operator="lessThan">
      <formula>0</formula>
    </cfRule>
  </conditionalFormatting>
  <conditionalFormatting sqref="E4:E6 E28:K28">
    <cfRule type="cellIs" dxfId="598" priority="50" operator="equal">
      <formula>$E$4</formula>
    </cfRule>
  </conditionalFormatting>
  <conditionalFormatting sqref="D28:D29 D6 D4:M4">
    <cfRule type="cellIs" dxfId="597" priority="49" operator="equal">
      <formula>$D$4</formula>
    </cfRule>
  </conditionalFormatting>
  <conditionalFormatting sqref="I4:I6 I28:I29">
    <cfRule type="cellIs" dxfId="596" priority="48" operator="equal">
      <formula>$I$4</formula>
    </cfRule>
  </conditionalFormatting>
  <conditionalFormatting sqref="J4:J6 J28:J29">
    <cfRule type="cellIs" dxfId="595" priority="47" operator="equal">
      <formula>$J$4</formula>
    </cfRule>
  </conditionalFormatting>
  <conditionalFormatting sqref="K4:K6 K28:K29">
    <cfRule type="cellIs" dxfId="594" priority="46" operator="equal">
      <formula>$K$4</formula>
    </cfRule>
  </conditionalFormatting>
  <conditionalFormatting sqref="M4:M6">
    <cfRule type="cellIs" dxfId="593" priority="45" operator="equal">
      <formula>$L$4</formula>
    </cfRule>
  </conditionalFormatting>
  <conditionalFormatting sqref="T7:T28 U28:V28">
    <cfRule type="cellIs" dxfId="592" priority="42" operator="lessThan">
      <formula>0</formula>
    </cfRule>
    <cfRule type="cellIs" dxfId="591" priority="43" operator="lessThan">
      <formula>0</formula>
    </cfRule>
    <cfRule type="cellIs" dxfId="590" priority="44" operator="lessThan">
      <formula>0</formula>
    </cfRule>
  </conditionalFormatting>
  <conditionalFormatting sqref="D5:K5">
    <cfRule type="cellIs" dxfId="589" priority="41" operator="greaterThan">
      <formula>0</formula>
    </cfRule>
  </conditionalFormatting>
  <conditionalFormatting sqref="T6:T28 U28:V28">
    <cfRule type="cellIs" dxfId="588" priority="40" operator="lessThan">
      <formula>0</formula>
    </cfRule>
  </conditionalFormatting>
  <conditionalFormatting sqref="T7:T27">
    <cfRule type="cellIs" dxfId="587" priority="37" operator="lessThan">
      <formula>0</formula>
    </cfRule>
    <cfRule type="cellIs" dxfId="586" priority="38" operator="lessThan">
      <formula>0</formula>
    </cfRule>
    <cfRule type="cellIs" dxfId="585" priority="39" operator="lessThan">
      <formula>0</formula>
    </cfRule>
  </conditionalFormatting>
  <conditionalFormatting sqref="T7:T28 U28:V28">
    <cfRule type="cellIs" dxfId="584" priority="34" operator="lessThan">
      <formula>0</formula>
    </cfRule>
    <cfRule type="cellIs" dxfId="583" priority="35" operator="lessThan">
      <formula>0</formula>
    </cfRule>
    <cfRule type="cellIs" dxfId="582" priority="36" operator="lessThan">
      <formula>0</formula>
    </cfRule>
  </conditionalFormatting>
  <conditionalFormatting sqref="D5:K5">
    <cfRule type="cellIs" dxfId="581" priority="33" operator="greaterThan">
      <formula>0</formula>
    </cfRule>
  </conditionalFormatting>
  <conditionalFormatting sqref="L4 L6 L28:L29">
    <cfRule type="cellIs" dxfId="580" priority="32" operator="equal">
      <formula>$L$4</formula>
    </cfRule>
  </conditionalFormatting>
  <conditionalFormatting sqref="D7:S7">
    <cfRule type="cellIs" dxfId="579" priority="31" operator="greaterThan">
      <formula>0</formula>
    </cfRule>
  </conditionalFormatting>
  <conditionalFormatting sqref="D9:S9">
    <cfRule type="cellIs" dxfId="578" priority="30" operator="greaterThan">
      <formula>0</formula>
    </cfRule>
  </conditionalFormatting>
  <conditionalFormatting sqref="D11:S11">
    <cfRule type="cellIs" dxfId="577" priority="29" operator="greaterThan">
      <formula>0</formula>
    </cfRule>
  </conditionalFormatting>
  <conditionalFormatting sqref="D13:S13">
    <cfRule type="cellIs" dxfId="576" priority="28" operator="greaterThan">
      <formula>0</formula>
    </cfRule>
  </conditionalFormatting>
  <conditionalFormatting sqref="D15:S15">
    <cfRule type="cellIs" dxfId="575" priority="27" operator="greaterThan">
      <formula>0</formula>
    </cfRule>
  </conditionalFormatting>
  <conditionalFormatting sqref="D17:S17">
    <cfRule type="cellIs" dxfId="574" priority="26" operator="greaterThan">
      <formula>0</formula>
    </cfRule>
  </conditionalFormatting>
  <conditionalFormatting sqref="D19:S19">
    <cfRule type="cellIs" dxfId="573" priority="25" operator="greaterThan">
      <formula>0</formula>
    </cfRule>
  </conditionalFormatting>
  <conditionalFormatting sqref="D21:S21">
    <cfRule type="cellIs" dxfId="572" priority="24" operator="greaterThan">
      <formula>0</formula>
    </cfRule>
  </conditionalFormatting>
  <conditionalFormatting sqref="D23:S23">
    <cfRule type="cellIs" dxfId="571" priority="23" operator="greaterThan">
      <formula>0</formula>
    </cfRule>
  </conditionalFormatting>
  <conditionalFormatting sqref="D25:S25">
    <cfRule type="cellIs" dxfId="570" priority="22" operator="greaterThan">
      <formula>0</formula>
    </cfRule>
  </conditionalFormatting>
  <conditionalFormatting sqref="D27:S27">
    <cfRule type="cellIs" dxfId="569" priority="21" operator="greaterThan">
      <formula>0</formula>
    </cfRule>
  </conditionalFormatting>
  <conditionalFormatting sqref="U6">
    <cfRule type="cellIs" dxfId="568" priority="20" operator="lessThan">
      <formula>0</formula>
    </cfRule>
  </conditionalFormatting>
  <conditionalFormatting sqref="U6">
    <cfRule type="cellIs" dxfId="567" priority="19" operator="lessThan">
      <formula>0</formula>
    </cfRule>
  </conditionalFormatting>
  <conditionalFormatting sqref="V6">
    <cfRule type="cellIs" dxfId="566" priority="18" operator="lessThan">
      <formula>0</formula>
    </cfRule>
  </conditionalFormatting>
  <conditionalFormatting sqref="V6">
    <cfRule type="cellIs" dxfId="565" priority="17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179963</v>
      </c>
      <c r="E28" s="45">
        <f>SUM(E7:E27)</f>
        <v>160</v>
      </c>
      <c r="F28" s="45">
        <f t="shared" ref="F28:T28" si="6">SUM(F7:F27)</f>
        <v>140</v>
      </c>
      <c r="G28" s="45">
        <f t="shared" si="6"/>
        <v>0</v>
      </c>
      <c r="H28" s="45">
        <f t="shared" si="6"/>
        <v>620</v>
      </c>
      <c r="I28" s="45">
        <f t="shared" si="6"/>
        <v>80</v>
      </c>
      <c r="J28" s="45">
        <f t="shared" si="6"/>
        <v>26</v>
      </c>
      <c r="K28" s="45">
        <f t="shared" si="6"/>
        <v>25</v>
      </c>
      <c r="L28" s="45">
        <f t="shared" si="6"/>
        <v>0</v>
      </c>
      <c r="M28" s="45">
        <f t="shared" si="6"/>
        <v>190143</v>
      </c>
      <c r="N28" s="45">
        <f t="shared" si="6"/>
        <v>214939</v>
      </c>
      <c r="O28" s="46">
        <f t="shared" si="6"/>
        <v>5228.9324999999999</v>
      </c>
      <c r="P28" s="45">
        <f t="shared" si="6"/>
        <v>30970</v>
      </c>
      <c r="Q28" s="45">
        <f t="shared" si="6"/>
        <v>1682</v>
      </c>
      <c r="R28" s="45">
        <f t="shared" si="6"/>
        <v>208028.06749999995</v>
      </c>
      <c r="S28" s="45">
        <f t="shared" si="6"/>
        <v>1806.3584999999998</v>
      </c>
      <c r="T28" s="47">
        <f t="shared" si="6"/>
        <v>124.35849999999996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587583</v>
      </c>
      <c r="E29" s="48">
        <f t="shared" ref="E29:L29" si="7">E4+E5-E28</f>
        <v>4390</v>
      </c>
      <c r="F29" s="48">
        <f t="shared" si="7"/>
        <v>13020</v>
      </c>
      <c r="G29" s="48">
        <f t="shared" si="7"/>
        <v>0</v>
      </c>
      <c r="H29" s="48">
        <f t="shared" si="7"/>
        <v>10850</v>
      </c>
      <c r="I29" s="48">
        <f t="shared" si="7"/>
        <v>466</v>
      </c>
      <c r="J29" s="48">
        <f t="shared" si="7"/>
        <v>154</v>
      </c>
      <c r="K29" s="48">
        <f t="shared" si="7"/>
        <v>178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6" priority="43" operator="equal">
      <formula>212030016606640</formula>
    </cfRule>
  </conditionalFormatting>
  <conditionalFormatting sqref="D29 E4:E6 E28:K29">
    <cfRule type="cellIs" dxfId="1345" priority="41" operator="equal">
      <formula>$E$4</formula>
    </cfRule>
    <cfRule type="cellIs" dxfId="1344" priority="42" operator="equal">
      <formula>2120</formula>
    </cfRule>
  </conditionalFormatting>
  <conditionalFormatting sqref="D29:E29 F4:F6 F28:F29">
    <cfRule type="cellIs" dxfId="1343" priority="39" operator="equal">
      <formula>$F$4</formula>
    </cfRule>
    <cfRule type="cellIs" dxfId="1342" priority="40" operator="equal">
      <formula>300</formula>
    </cfRule>
  </conditionalFormatting>
  <conditionalFormatting sqref="G4:G6 G28:G29">
    <cfRule type="cellIs" dxfId="1341" priority="37" operator="equal">
      <formula>$G$4</formula>
    </cfRule>
    <cfRule type="cellIs" dxfId="1340" priority="38" operator="equal">
      <formula>1660</formula>
    </cfRule>
  </conditionalFormatting>
  <conditionalFormatting sqref="H4:H6 H28:H29">
    <cfRule type="cellIs" dxfId="1339" priority="35" operator="equal">
      <formula>$H$4</formula>
    </cfRule>
    <cfRule type="cellIs" dxfId="1338" priority="36" operator="equal">
      <formula>6640</formula>
    </cfRule>
  </conditionalFormatting>
  <conditionalFormatting sqref="T6:T28">
    <cfRule type="cellIs" dxfId="1337" priority="34" operator="lessThan">
      <formula>0</formula>
    </cfRule>
  </conditionalFormatting>
  <conditionalFormatting sqref="T7:T27">
    <cfRule type="cellIs" dxfId="1336" priority="31" operator="lessThan">
      <formula>0</formula>
    </cfRule>
    <cfRule type="cellIs" dxfId="1335" priority="32" operator="lessThan">
      <formula>0</formula>
    </cfRule>
    <cfRule type="cellIs" dxfId="1334" priority="33" operator="lessThan">
      <formula>0</formula>
    </cfRule>
  </conditionalFormatting>
  <conditionalFormatting sqref="E4:E6 E28:K28">
    <cfRule type="cellIs" dxfId="1333" priority="30" operator="equal">
      <formula>$E$4</formula>
    </cfRule>
  </conditionalFormatting>
  <conditionalFormatting sqref="D28:D29 D6 D4:M4">
    <cfRule type="cellIs" dxfId="1332" priority="29" operator="equal">
      <formula>$D$4</formula>
    </cfRule>
  </conditionalFormatting>
  <conditionalFormatting sqref="I4:I6 I28:I29">
    <cfRule type="cellIs" dxfId="1331" priority="28" operator="equal">
      <formula>$I$4</formula>
    </cfRule>
  </conditionalFormatting>
  <conditionalFormatting sqref="J4:J6 J28:J29">
    <cfRule type="cellIs" dxfId="1330" priority="27" operator="equal">
      <formula>$J$4</formula>
    </cfRule>
  </conditionalFormatting>
  <conditionalFormatting sqref="K4:K6 K28:K29">
    <cfRule type="cellIs" dxfId="1329" priority="26" operator="equal">
      <formula>$K$4</formula>
    </cfRule>
  </conditionalFormatting>
  <conditionalFormatting sqref="M4:M6">
    <cfRule type="cellIs" dxfId="1328" priority="25" operator="equal">
      <formula>$L$4</formula>
    </cfRule>
  </conditionalFormatting>
  <conditionalFormatting sqref="T7:T28">
    <cfRule type="cellIs" dxfId="1327" priority="22" operator="lessThan">
      <formula>0</formula>
    </cfRule>
    <cfRule type="cellIs" dxfId="1326" priority="23" operator="lessThan">
      <formula>0</formula>
    </cfRule>
    <cfRule type="cellIs" dxfId="1325" priority="24" operator="lessThan">
      <formula>0</formula>
    </cfRule>
  </conditionalFormatting>
  <conditionalFormatting sqref="D5:K5">
    <cfRule type="cellIs" dxfId="1324" priority="21" operator="greaterThan">
      <formula>0</formula>
    </cfRule>
  </conditionalFormatting>
  <conditionalFormatting sqref="T6:T28">
    <cfRule type="cellIs" dxfId="1323" priority="20" operator="lessThan">
      <formula>0</formula>
    </cfRule>
  </conditionalFormatting>
  <conditionalFormatting sqref="T7:T27">
    <cfRule type="cellIs" dxfId="1322" priority="17" operator="lessThan">
      <formula>0</formula>
    </cfRule>
    <cfRule type="cellIs" dxfId="1321" priority="18" operator="lessThan">
      <formula>0</formula>
    </cfRule>
    <cfRule type="cellIs" dxfId="1320" priority="19" operator="lessThan">
      <formula>0</formula>
    </cfRule>
  </conditionalFormatting>
  <conditionalFormatting sqref="T7:T28">
    <cfRule type="cellIs" dxfId="1319" priority="14" operator="lessThan">
      <formula>0</formula>
    </cfRule>
    <cfRule type="cellIs" dxfId="1318" priority="15" operator="lessThan">
      <formula>0</formula>
    </cfRule>
    <cfRule type="cellIs" dxfId="1317" priority="16" operator="lessThan">
      <formula>0</formula>
    </cfRule>
  </conditionalFormatting>
  <conditionalFormatting sqref="D5:K5">
    <cfRule type="cellIs" dxfId="1316" priority="13" operator="greaterThan">
      <formula>0</formula>
    </cfRule>
  </conditionalFormatting>
  <conditionalFormatting sqref="L4 L6 L28:L29">
    <cfRule type="cellIs" dxfId="1315" priority="12" operator="equal">
      <formula>$L$4</formula>
    </cfRule>
  </conditionalFormatting>
  <conditionalFormatting sqref="D7:S7">
    <cfRule type="cellIs" dxfId="1314" priority="11" operator="greaterThan">
      <formula>0</formula>
    </cfRule>
  </conditionalFormatting>
  <conditionalFormatting sqref="D9:S9">
    <cfRule type="cellIs" dxfId="1313" priority="10" operator="greaterThan">
      <formula>0</formula>
    </cfRule>
  </conditionalFormatting>
  <conditionalFormatting sqref="D11:S11">
    <cfRule type="cellIs" dxfId="1312" priority="9" operator="greaterThan">
      <formula>0</formula>
    </cfRule>
  </conditionalFormatting>
  <conditionalFormatting sqref="D13:S13">
    <cfRule type="cellIs" dxfId="1311" priority="8" operator="greaterThan">
      <formula>0</formula>
    </cfRule>
  </conditionalFormatting>
  <conditionalFormatting sqref="D15:S15">
    <cfRule type="cellIs" dxfId="1310" priority="7" operator="greaterThan">
      <formula>0</formula>
    </cfRule>
  </conditionalFormatting>
  <conditionalFormatting sqref="D17:S17">
    <cfRule type="cellIs" dxfId="1309" priority="6" operator="greaterThan">
      <formula>0</formula>
    </cfRule>
  </conditionalFormatting>
  <conditionalFormatting sqref="D19:S19">
    <cfRule type="cellIs" dxfId="1308" priority="5" operator="greaterThan">
      <formula>0</formula>
    </cfRule>
  </conditionalFormatting>
  <conditionalFormatting sqref="D21:S21">
    <cfRule type="cellIs" dxfId="1307" priority="4" operator="greaterThan">
      <formula>0</formula>
    </cfRule>
  </conditionalFormatting>
  <conditionalFormatting sqref="D23:S23">
    <cfRule type="cellIs" dxfId="1306" priority="3" operator="greaterThan">
      <formula>0</formula>
    </cfRule>
  </conditionalFormatting>
  <conditionalFormatting sqref="D25:S25">
    <cfRule type="cellIs" dxfId="1305" priority="2" operator="greaterThan">
      <formula>0</formula>
    </cfRule>
  </conditionalFormatting>
  <conditionalFormatting sqref="D27:S27">
    <cfRule type="cellIs" dxfId="130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3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3" ht="18.75" x14ac:dyDescent="0.25">
      <c r="A3" s="102" t="s">
        <v>74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3" x14ac:dyDescent="0.25">
      <c r="A4" s="106" t="s">
        <v>1</v>
      </c>
      <c r="B4" s="106"/>
      <c r="C4" s="1"/>
      <c r="D4" s="2">
        <f>'19'!D29</f>
        <v>796177</v>
      </c>
      <c r="E4" s="2">
        <f>'19'!E29</f>
        <v>2370</v>
      </c>
      <c r="F4" s="2">
        <f>'19'!F29</f>
        <v>10090</v>
      </c>
      <c r="G4" s="2">
        <f>'19'!G29</f>
        <v>1490</v>
      </c>
      <c r="H4" s="2">
        <f>'19'!H29</f>
        <v>10820</v>
      </c>
      <c r="I4" s="2">
        <f>'19'!I29</f>
        <v>501</v>
      </c>
      <c r="J4" s="2">
        <f>'19'!J29</f>
        <v>209</v>
      </c>
      <c r="K4" s="2">
        <f>'19'!K29</f>
        <v>381</v>
      </c>
      <c r="L4" s="2">
        <f>'19'!L29</f>
        <v>35</v>
      </c>
      <c r="M4" s="3"/>
      <c r="N4" s="107"/>
      <c r="O4" s="107"/>
      <c r="P4" s="107"/>
      <c r="Q4" s="107"/>
      <c r="R4" s="107"/>
      <c r="S4" s="107"/>
      <c r="T4" s="107"/>
      <c r="U4" s="107"/>
      <c r="V4" s="107"/>
    </row>
    <row r="5" spans="1:23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  <c r="U5" s="107"/>
      <c r="V5" s="10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80" t="s">
        <v>15</v>
      </c>
      <c r="N6" s="79" t="s">
        <v>16</v>
      </c>
      <c r="O6" s="17" t="s">
        <v>17</v>
      </c>
      <c r="P6" s="79" t="s">
        <v>18</v>
      </c>
      <c r="Q6" s="79" t="s">
        <v>19</v>
      </c>
      <c r="R6" s="79" t="s">
        <v>20</v>
      </c>
      <c r="S6" s="17" t="s">
        <v>21</v>
      </c>
      <c r="T6" s="18" t="s">
        <v>22</v>
      </c>
      <c r="U6" s="18" t="s">
        <v>73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10719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10719</v>
      </c>
      <c r="N7" s="24">
        <f>D7+E7*20+F7*10+G7*9+H7*9+I7*191+J7*191+K7*182+L7*100</f>
        <v>11865</v>
      </c>
      <c r="O7" s="25">
        <f>M7*2.75%</f>
        <v>294.77249999999998</v>
      </c>
      <c r="P7" s="26"/>
      <c r="Q7" s="26">
        <v>100</v>
      </c>
      <c r="R7" s="29">
        <f>M7-(M7*2.75%)+I7*191+J7*191+K7*182+L7*100-Q7</f>
        <v>11470.227500000001</v>
      </c>
      <c r="S7" s="25">
        <f>M7*0.95%</f>
        <v>101.8305</v>
      </c>
      <c r="T7" s="27">
        <f>S7-Q7</f>
        <v>1.8305000000000007</v>
      </c>
      <c r="U7" s="65">
        <v>15</v>
      </c>
      <c r="V7" s="66">
        <f>R7-U7</f>
        <v>11455.227500000001</v>
      </c>
    </row>
    <row r="8" spans="1:23" ht="16.5" customHeight="1" x14ac:dyDescent="0.25">
      <c r="A8" s="28">
        <v>2</v>
      </c>
      <c r="B8" s="20">
        <v>1908446135</v>
      </c>
      <c r="C8" s="23" t="s">
        <v>31</v>
      </c>
      <c r="D8" s="29">
        <v>14384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14384</v>
      </c>
      <c r="N8" s="24">
        <f t="shared" ref="N8:N27" si="1">D8+E8*20+F8*10+G8*9+H8*9+I8*191+J8*191+K8*182+L8*100</f>
        <v>14384</v>
      </c>
      <c r="O8" s="25">
        <f t="shared" ref="O8:O27" si="2">M8*2.75%</f>
        <v>395.56</v>
      </c>
      <c r="P8" s="26"/>
      <c r="Q8" s="26">
        <v>260</v>
      </c>
      <c r="R8" s="29">
        <f t="shared" ref="R8:R27" si="3">M8-(M8*2.75%)+I8*191+J8*191+K8*182+L8*100-Q8</f>
        <v>13728.44</v>
      </c>
      <c r="S8" s="25">
        <f t="shared" ref="S8:S27" si="4">M8*0.95%</f>
        <v>136.648</v>
      </c>
      <c r="T8" s="27">
        <f t="shared" ref="T8:T27" si="5">S8-Q8</f>
        <v>-123.352</v>
      </c>
      <c r="U8" s="65">
        <v>82</v>
      </c>
      <c r="V8" s="66">
        <f t="shared" ref="V8:V27" si="6">R8-U8</f>
        <v>13646.44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30627</v>
      </c>
      <c r="E9" s="30"/>
      <c r="F9" s="30"/>
      <c r="G9" s="30"/>
      <c r="H9" s="30"/>
      <c r="I9" s="20">
        <v>4</v>
      </c>
      <c r="J9" s="20"/>
      <c r="K9" s="20"/>
      <c r="L9" s="20"/>
      <c r="M9" s="20">
        <f t="shared" si="0"/>
        <v>30627</v>
      </c>
      <c r="N9" s="24">
        <f t="shared" si="1"/>
        <v>31391</v>
      </c>
      <c r="O9" s="25">
        <f t="shared" si="2"/>
        <v>842.24249999999995</v>
      </c>
      <c r="P9" s="26"/>
      <c r="Q9" s="26">
        <v>124</v>
      </c>
      <c r="R9" s="29">
        <f t="shared" si="3"/>
        <v>30424.7575</v>
      </c>
      <c r="S9" s="25">
        <f t="shared" si="4"/>
        <v>290.95650000000001</v>
      </c>
      <c r="T9" s="27">
        <f t="shared" si="5"/>
        <v>166.95650000000001</v>
      </c>
      <c r="U9" s="65">
        <v>195</v>
      </c>
      <c r="V9" s="66">
        <f t="shared" si="6"/>
        <v>30229.7575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5342</v>
      </c>
      <c r="E10" s="30"/>
      <c r="F10" s="30"/>
      <c r="G10" s="30"/>
      <c r="H10" s="30"/>
      <c r="I10" s="20">
        <v>7</v>
      </c>
      <c r="J10" s="20"/>
      <c r="K10" s="20"/>
      <c r="L10" s="20"/>
      <c r="M10" s="20">
        <f t="shared" si="0"/>
        <v>5342</v>
      </c>
      <c r="N10" s="24">
        <f t="shared" si="1"/>
        <v>6679</v>
      </c>
      <c r="O10" s="25">
        <f t="shared" si="2"/>
        <v>146.905</v>
      </c>
      <c r="P10" s="26"/>
      <c r="Q10" s="26">
        <v>27</v>
      </c>
      <c r="R10" s="29">
        <f t="shared" si="3"/>
        <v>6505.0950000000003</v>
      </c>
      <c r="S10" s="25">
        <f t="shared" si="4"/>
        <v>50.748999999999995</v>
      </c>
      <c r="T10" s="27">
        <f t="shared" si="5"/>
        <v>23.748999999999995</v>
      </c>
      <c r="U10" s="65">
        <v>15</v>
      </c>
      <c r="V10" s="66">
        <f t="shared" si="6"/>
        <v>6490.0950000000003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9504</v>
      </c>
      <c r="E11" s="30">
        <v>100</v>
      </c>
      <c r="F11" s="30">
        <v>100</v>
      </c>
      <c r="G11" s="32"/>
      <c r="H11" s="30">
        <v>500</v>
      </c>
      <c r="I11" s="20"/>
      <c r="J11" s="20"/>
      <c r="K11" s="20"/>
      <c r="L11" s="20"/>
      <c r="M11" s="20">
        <f t="shared" si="0"/>
        <v>17004</v>
      </c>
      <c r="N11" s="24">
        <f t="shared" si="1"/>
        <v>17004</v>
      </c>
      <c r="O11" s="25">
        <f t="shared" si="2"/>
        <v>467.61</v>
      </c>
      <c r="P11" s="26"/>
      <c r="Q11" s="26">
        <v>58</v>
      </c>
      <c r="R11" s="29">
        <f t="shared" si="3"/>
        <v>16478.39</v>
      </c>
      <c r="S11" s="25">
        <f t="shared" si="4"/>
        <v>161.53799999999998</v>
      </c>
      <c r="T11" s="27">
        <f t="shared" si="5"/>
        <v>103.53799999999998</v>
      </c>
      <c r="U11" s="65">
        <v>108</v>
      </c>
      <c r="V11" s="66">
        <f t="shared" si="6"/>
        <v>16370.39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4971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4971</v>
      </c>
      <c r="N12" s="24">
        <f t="shared" si="1"/>
        <v>4971</v>
      </c>
      <c r="O12" s="25">
        <f t="shared" si="2"/>
        <v>136.70250000000001</v>
      </c>
      <c r="P12" s="26"/>
      <c r="Q12" s="26">
        <v>29</v>
      </c>
      <c r="R12" s="29">
        <f t="shared" si="3"/>
        <v>4805.2974999999997</v>
      </c>
      <c r="S12" s="25">
        <f t="shared" si="4"/>
        <v>47.224499999999999</v>
      </c>
      <c r="T12" s="27">
        <f t="shared" si="5"/>
        <v>18.224499999999999</v>
      </c>
      <c r="U12" s="65">
        <v>15</v>
      </c>
      <c r="V12" s="66">
        <f t="shared" si="6"/>
        <v>4790.2974999999997</v>
      </c>
    </row>
    <row r="13" spans="1:23" ht="15.75" x14ac:dyDescent="0.25">
      <c r="A13" s="28">
        <v>7</v>
      </c>
      <c r="B13" s="20">
        <v>1908446140</v>
      </c>
      <c r="C13" s="20" t="s">
        <v>41</v>
      </c>
      <c r="D13" s="29">
        <v>3509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4049</v>
      </c>
      <c r="N13" s="24">
        <f t="shared" si="1"/>
        <v>4049</v>
      </c>
      <c r="O13" s="25">
        <f t="shared" si="2"/>
        <v>111.3475</v>
      </c>
      <c r="P13" s="26"/>
      <c r="Q13" s="26"/>
      <c r="R13" s="29">
        <f t="shared" si="3"/>
        <v>3937.6525000000001</v>
      </c>
      <c r="S13" s="25">
        <f t="shared" si="4"/>
        <v>38.465499999999999</v>
      </c>
      <c r="T13" s="27">
        <f t="shared" si="5"/>
        <v>38.465499999999999</v>
      </c>
      <c r="U13" s="65"/>
      <c r="V13" s="66">
        <f t="shared" si="6"/>
        <v>3937.6525000000001</v>
      </c>
    </row>
    <row r="14" spans="1:23" ht="15.75" x14ac:dyDescent="0.25">
      <c r="A14" s="28">
        <v>8</v>
      </c>
      <c r="B14" s="20">
        <v>1908446141</v>
      </c>
      <c r="C14" s="20" t="s">
        <v>43</v>
      </c>
      <c r="D14" s="29">
        <v>14343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0"/>
        <v>14343</v>
      </c>
      <c r="N14" s="24">
        <f t="shared" si="1"/>
        <v>14916</v>
      </c>
      <c r="O14" s="25">
        <f t="shared" si="2"/>
        <v>394.4325</v>
      </c>
      <c r="P14" s="26"/>
      <c r="Q14" s="26"/>
      <c r="R14" s="29">
        <f t="shared" si="3"/>
        <v>14521.567499999999</v>
      </c>
      <c r="S14" s="25">
        <f t="shared" si="4"/>
        <v>136.2585</v>
      </c>
      <c r="T14" s="27">
        <f t="shared" si="5"/>
        <v>136.2585</v>
      </c>
      <c r="U14" s="65">
        <v>45</v>
      </c>
      <c r="V14" s="66">
        <f t="shared" si="6"/>
        <v>14476.567499999999</v>
      </c>
      <c r="W14">
        <v>-77</v>
      </c>
    </row>
    <row r="15" spans="1:23" ht="15.75" x14ac:dyDescent="0.25">
      <c r="A15" s="28">
        <v>9</v>
      </c>
      <c r="B15" s="20">
        <v>1908446142</v>
      </c>
      <c r="C15" s="33" t="s">
        <v>28</v>
      </c>
      <c r="D15" s="29">
        <v>22730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>
        <v>1</v>
      </c>
      <c r="K15" s="20"/>
      <c r="L15" s="20"/>
      <c r="M15" s="20">
        <f t="shared" si="0"/>
        <v>24310</v>
      </c>
      <c r="N15" s="24">
        <f t="shared" si="1"/>
        <v>25265</v>
      </c>
      <c r="O15" s="25">
        <f t="shared" si="2"/>
        <v>668.52499999999998</v>
      </c>
      <c r="P15" s="26"/>
      <c r="Q15" s="26">
        <v>136</v>
      </c>
      <c r="R15" s="29">
        <f t="shared" si="3"/>
        <v>24460.474999999999</v>
      </c>
      <c r="S15" s="25">
        <f t="shared" si="4"/>
        <v>230.94499999999999</v>
      </c>
      <c r="T15" s="27">
        <f t="shared" si="5"/>
        <v>94.944999999999993</v>
      </c>
      <c r="U15" s="65">
        <v>120</v>
      </c>
      <c r="V15" s="66">
        <f t="shared" si="6"/>
        <v>24340.474999999999</v>
      </c>
    </row>
    <row r="16" spans="1:23" ht="15.75" x14ac:dyDescent="0.25">
      <c r="A16" s="28">
        <v>10</v>
      </c>
      <c r="B16" s="20">
        <v>1908446143</v>
      </c>
      <c r="C16" s="20" t="s">
        <v>29</v>
      </c>
      <c r="D16" s="29">
        <v>18524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18524</v>
      </c>
      <c r="N16" s="24">
        <f t="shared" si="1"/>
        <v>18524</v>
      </c>
      <c r="O16" s="25">
        <f t="shared" si="2"/>
        <v>509.41</v>
      </c>
      <c r="P16" s="26"/>
      <c r="Q16" s="26">
        <v>130</v>
      </c>
      <c r="R16" s="29">
        <f t="shared" si="3"/>
        <v>17884.59</v>
      </c>
      <c r="S16" s="25">
        <f t="shared" si="4"/>
        <v>175.97800000000001</v>
      </c>
      <c r="T16" s="27">
        <f t="shared" si="5"/>
        <v>45.978000000000009</v>
      </c>
      <c r="U16" s="65">
        <v>45</v>
      </c>
      <c r="V16" s="66">
        <f t="shared" si="6"/>
        <v>17839.59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19679</v>
      </c>
      <c r="E17" s="30"/>
      <c r="F17" s="30"/>
      <c r="G17" s="30"/>
      <c r="H17" s="30"/>
      <c r="I17" s="20">
        <v>11</v>
      </c>
      <c r="J17" s="20"/>
      <c r="K17" s="20"/>
      <c r="L17" s="20"/>
      <c r="M17" s="20">
        <f t="shared" si="0"/>
        <v>19679</v>
      </c>
      <c r="N17" s="24">
        <f t="shared" si="1"/>
        <v>21780</v>
      </c>
      <c r="O17" s="25">
        <f t="shared" si="2"/>
        <v>541.17250000000001</v>
      </c>
      <c r="P17" s="26"/>
      <c r="Q17" s="26">
        <v>100</v>
      </c>
      <c r="R17" s="29">
        <f t="shared" si="3"/>
        <v>21138.827499999999</v>
      </c>
      <c r="S17" s="25">
        <f t="shared" si="4"/>
        <v>186.95050000000001</v>
      </c>
      <c r="T17" s="27">
        <f t="shared" si="5"/>
        <v>86.950500000000005</v>
      </c>
      <c r="U17" s="65">
        <v>120</v>
      </c>
      <c r="V17" s="66">
        <f t="shared" si="6"/>
        <v>21018.827499999999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17343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17343</v>
      </c>
      <c r="N18" s="24">
        <f t="shared" si="1"/>
        <v>17343</v>
      </c>
      <c r="O18" s="25">
        <f t="shared" si="2"/>
        <v>476.9325</v>
      </c>
      <c r="P18" s="26"/>
      <c r="Q18" s="26">
        <v>151</v>
      </c>
      <c r="R18" s="29">
        <f t="shared" si="3"/>
        <v>16715.067500000001</v>
      </c>
      <c r="S18" s="25">
        <f t="shared" si="4"/>
        <v>164.7585</v>
      </c>
      <c r="T18" s="27">
        <f t="shared" si="5"/>
        <v>13.758499999999998</v>
      </c>
      <c r="U18" s="65">
        <v>75</v>
      </c>
      <c r="V18" s="66">
        <f t="shared" si="6"/>
        <v>16640.067500000001</v>
      </c>
    </row>
    <row r="19" spans="1:22" ht="15.75" x14ac:dyDescent="0.25">
      <c r="A19" s="28">
        <v>13</v>
      </c>
      <c r="B19" s="20">
        <v>1908446146</v>
      </c>
      <c r="C19" s="20">
        <v>8750</v>
      </c>
      <c r="D19" s="29">
        <v>12351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12351</v>
      </c>
      <c r="N19" s="24">
        <f t="shared" si="1"/>
        <v>12351</v>
      </c>
      <c r="O19" s="25">
        <f t="shared" si="2"/>
        <v>339.65249999999997</v>
      </c>
      <c r="P19" s="26"/>
      <c r="Q19" s="26">
        <v>148</v>
      </c>
      <c r="R19" s="29">
        <f t="shared" si="3"/>
        <v>11863.3475</v>
      </c>
      <c r="S19" s="25">
        <f t="shared" si="4"/>
        <v>117.33449999999999</v>
      </c>
      <c r="T19" s="27">
        <f t="shared" si="5"/>
        <v>-30.665500000000009</v>
      </c>
      <c r="U19" s="65">
        <v>15</v>
      </c>
      <c r="V19" s="66">
        <f t="shared" si="6"/>
        <v>11848.3475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  <c r="U20" s="65"/>
      <c r="V20" s="66">
        <f t="shared" si="6"/>
        <v>0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9962</v>
      </c>
      <c r="E21" s="30"/>
      <c r="F21" s="30">
        <v>100</v>
      </c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11412</v>
      </c>
      <c r="N21" s="24">
        <f t="shared" si="1"/>
        <v>11603</v>
      </c>
      <c r="O21" s="25">
        <f t="shared" si="2"/>
        <v>313.83</v>
      </c>
      <c r="P21" s="26"/>
      <c r="Q21" s="26">
        <v>40</v>
      </c>
      <c r="R21" s="29">
        <f t="shared" si="3"/>
        <v>11249.17</v>
      </c>
      <c r="S21" s="25">
        <f t="shared" si="4"/>
        <v>108.414</v>
      </c>
      <c r="T21" s="27">
        <f t="shared" si="5"/>
        <v>68.414000000000001</v>
      </c>
      <c r="U21" s="65">
        <v>37</v>
      </c>
      <c r="V21" s="66">
        <f t="shared" si="6"/>
        <v>11212.17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19133</v>
      </c>
      <c r="E22" s="30"/>
      <c r="F22" s="30"/>
      <c r="G22" s="20"/>
      <c r="H22" s="30">
        <v>250</v>
      </c>
      <c r="I22" s="20">
        <v>5</v>
      </c>
      <c r="J22" s="20"/>
      <c r="K22" s="20">
        <v>15</v>
      </c>
      <c r="L22" s="20"/>
      <c r="M22" s="20">
        <f t="shared" si="0"/>
        <v>21383</v>
      </c>
      <c r="N22" s="24">
        <f t="shared" si="1"/>
        <v>25068</v>
      </c>
      <c r="O22" s="25">
        <f t="shared" si="2"/>
        <v>588.03250000000003</v>
      </c>
      <c r="P22" s="26"/>
      <c r="Q22" s="26">
        <v>100</v>
      </c>
      <c r="R22" s="29">
        <f t="shared" si="3"/>
        <v>24379.967499999999</v>
      </c>
      <c r="S22" s="25">
        <f t="shared" si="4"/>
        <v>203.13849999999999</v>
      </c>
      <c r="T22" s="27">
        <f t="shared" si="5"/>
        <v>103.13849999999999</v>
      </c>
      <c r="U22" s="65">
        <v>100</v>
      </c>
      <c r="V22" s="66">
        <f t="shared" si="6"/>
        <v>24279.967499999999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11296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11296</v>
      </c>
      <c r="N23" s="24">
        <f t="shared" si="1"/>
        <v>11296</v>
      </c>
      <c r="O23" s="25">
        <f t="shared" si="2"/>
        <v>310.64</v>
      </c>
      <c r="P23" s="26"/>
      <c r="Q23" s="26">
        <v>100</v>
      </c>
      <c r="R23" s="29">
        <f t="shared" si="3"/>
        <v>10885.36</v>
      </c>
      <c r="S23" s="25">
        <f t="shared" si="4"/>
        <v>107.312</v>
      </c>
      <c r="T23" s="27">
        <f t="shared" si="5"/>
        <v>7.3119999999999976</v>
      </c>
      <c r="U23" s="65">
        <v>60</v>
      </c>
      <c r="V23" s="66">
        <f t="shared" si="6"/>
        <v>10825.36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11745</v>
      </c>
      <c r="E24" s="30"/>
      <c r="F24" s="30"/>
      <c r="G24" s="30">
        <v>20</v>
      </c>
      <c r="H24" s="30">
        <v>40</v>
      </c>
      <c r="I24" s="20"/>
      <c r="J24" s="20"/>
      <c r="K24" s="20"/>
      <c r="L24" s="20"/>
      <c r="M24" s="20">
        <f t="shared" si="0"/>
        <v>12285</v>
      </c>
      <c r="N24" s="24">
        <f t="shared" si="1"/>
        <v>12285</v>
      </c>
      <c r="O24" s="25">
        <f t="shared" si="2"/>
        <v>337.83749999999998</v>
      </c>
      <c r="P24" s="26"/>
      <c r="Q24" s="26"/>
      <c r="R24" s="29">
        <f t="shared" si="3"/>
        <v>11947.1625</v>
      </c>
      <c r="S24" s="25">
        <f t="shared" si="4"/>
        <v>116.7075</v>
      </c>
      <c r="T24" s="27">
        <f t="shared" si="5"/>
        <v>116.7075</v>
      </c>
      <c r="U24" s="65">
        <v>15</v>
      </c>
      <c r="V24" s="66">
        <f t="shared" si="6"/>
        <v>11932.1625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9124</v>
      </c>
      <c r="E25" s="30">
        <v>10</v>
      </c>
      <c r="F25" s="30"/>
      <c r="G25" s="30">
        <v>40</v>
      </c>
      <c r="H25" s="30">
        <v>20</v>
      </c>
      <c r="I25" s="20">
        <v>4</v>
      </c>
      <c r="J25" s="20"/>
      <c r="K25" s="20"/>
      <c r="L25" s="20"/>
      <c r="M25" s="20">
        <f t="shared" si="0"/>
        <v>9864</v>
      </c>
      <c r="N25" s="24">
        <f t="shared" si="1"/>
        <v>10628</v>
      </c>
      <c r="O25" s="25">
        <f t="shared" si="2"/>
        <v>271.26</v>
      </c>
      <c r="P25" s="26"/>
      <c r="Q25" s="26">
        <v>94</v>
      </c>
      <c r="R25" s="29">
        <f t="shared" si="3"/>
        <v>10262.74</v>
      </c>
      <c r="S25" s="25">
        <f t="shared" si="4"/>
        <v>93.707999999999998</v>
      </c>
      <c r="T25" s="27">
        <f t="shared" si="5"/>
        <v>-0.29200000000000159</v>
      </c>
      <c r="U25" s="65">
        <v>15</v>
      </c>
      <c r="V25" s="66">
        <f t="shared" si="6"/>
        <v>10247.74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13298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13298</v>
      </c>
      <c r="N26" s="24">
        <f t="shared" si="1"/>
        <v>15208</v>
      </c>
      <c r="O26" s="25">
        <f t="shared" si="2"/>
        <v>365.69499999999999</v>
      </c>
      <c r="P26" s="26"/>
      <c r="Q26" s="26">
        <v>120</v>
      </c>
      <c r="R26" s="29">
        <f t="shared" si="3"/>
        <v>14722.305</v>
      </c>
      <c r="S26" s="25">
        <f t="shared" si="4"/>
        <v>126.331</v>
      </c>
      <c r="T26" s="27">
        <f t="shared" si="5"/>
        <v>6.3310000000000031</v>
      </c>
      <c r="U26" s="65">
        <v>60</v>
      </c>
      <c r="V26" s="66">
        <f t="shared" si="6"/>
        <v>14662.305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7405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7405</v>
      </c>
      <c r="N27" s="24">
        <f t="shared" si="1"/>
        <v>7405</v>
      </c>
      <c r="O27" s="25">
        <f t="shared" si="2"/>
        <v>203.63749999999999</v>
      </c>
      <c r="P27" s="26"/>
      <c r="Q27" s="26">
        <v>100</v>
      </c>
      <c r="R27" s="29">
        <f t="shared" si="3"/>
        <v>7101.3625000000002</v>
      </c>
      <c r="S27" s="25">
        <f t="shared" si="4"/>
        <v>70.347499999999997</v>
      </c>
      <c r="T27" s="27">
        <f t="shared" si="5"/>
        <v>-29.652500000000003</v>
      </c>
      <c r="U27" s="65">
        <v>30</v>
      </c>
      <c r="V27" s="66">
        <f t="shared" si="6"/>
        <v>7071.3625000000002</v>
      </c>
    </row>
    <row r="28" spans="1:22" ht="16.5" thickBot="1" x14ac:dyDescent="0.3">
      <c r="A28" s="92" t="s">
        <v>37</v>
      </c>
      <c r="B28" s="93"/>
      <c r="C28" s="94"/>
      <c r="D28" s="44">
        <f>SUM(D7:D27)</f>
        <v>265989</v>
      </c>
      <c r="E28" s="45">
        <f>SUM(E7:E27)</f>
        <v>120</v>
      </c>
      <c r="F28" s="45">
        <f t="shared" ref="F28:V28" si="7">SUM(F7:F27)</f>
        <v>230</v>
      </c>
      <c r="G28" s="45">
        <f t="shared" si="7"/>
        <v>60</v>
      </c>
      <c r="H28" s="45">
        <f t="shared" si="7"/>
        <v>1040</v>
      </c>
      <c r="I28" s="45">
        <f t="shared" si="7"/>
        <v>55</v>
      </c>
      <c r="J28" s="45">
        <f t="shared" si="7"/>
        <v>1</v>
      </c>
      <c r="K28" s="45">
        <f t="shared" si="7"/>
        <v>15</v>
      </c>
      <c r="L28" s="45">
        <f t="shared" si="7"/>
        <v>0</v>
      </c>
      <c r="M28" s="64">
        <f t="shared" si="7"/>
        <v>280589</v>
      </c>
      <c r="N28" s="64">
        <f t="shared" si="7"/>
        <v>294015</v>
      </c>
      <c r="O28" s="81">
        <f t="shared" si="7"/>
        <v>7716.1974999999993</v>
      </c>
      <c r="P28" s="64">
        <f t="shared" si="7"/>
        <v>0</v>
      </c>
      <c r="Q28" s="64">
        <f t="shared" si="7"/>
        <v>1817</v>
      </c>
      <c r="R28" s="64">
        <f t="shared" si="7"/>
        <v>284481.80250000005</v>
      </c>
      <c r="S28" s="64">
        <f t="shared" si="7"/>
        <v>2665.5954999999999</v>
      </c>
      <c r="T28" s="64">
        <f t="shared" si="7"/>
        <v>848.5954999999999</v>
      </c>
      <c r="U28" s="64">
        <f t="shared" si="7"/>
        <v>1167</v>
      </c>
      <c r="V28" s="64">
        <f t="shared" si="7"/>
        <v>283314.80250000005</v>
      </c>
    </row>
    <row r="29" spans="1:22" ht="15.75" thickBot="1" x14ac:dyDescent="0.3">
      <c r="A29" s="95" t="s">
        <v>38</v>
      </c>
      <c r="B29" s="96"/>
      <c r="C29" s="97"/>
      <c r="D29" s="48">
        <f>D4+D5-D28</f>
        <v>530188</v>
      </c>
      <c r="E29" s="48">
        <f t="shared" ref="E29:L29" si="8">E4+E5-E28</f>
        <v>2250</v>
      </c>
      <c r="F29" s="48">
        <f t="shared" si="8"/>
        <v>9860</v>
      </c>
      <c r="G29" s="48">
        <f t="shared" si="8"/>
        <v>1430</v>
      </c>
      <c r="H29" s="48">
        <f t="shared" si="8"/>
        <v>9780</v>
      </c>
      <c r="I29" s="48">
        <f t="shared" si="8"/>
        <v>446</v>
      </c>
      <c r="J29" s="48">
        <f t="shared" si="8"/>
        <v>208</v>
      </c>
      <c r="K29" s="48">
        <f t="shared" si="8"/>
        <v>366</v>
      </c>
      <c r="L29" s="48">
        <f t="shared" si="8"/>
        <v>35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4" priority="63" operator="equal">
      <formula>212030016606640</formula>
    </cfRule>
  </conditionalFormatting>
  <conditionalFormatting sqref="D29 E4:E6 E28:K29">
    <cfRule type="cellIs" dxfId="563" priority="61" operator="equal">
      <formula>$E$4</formula>
    </cfRule>
    <cfRule type="cellIs" dxfId="562" priority="62" operator="equal">
      <formula>2120</formula>
    </cfRule>
  </conditionalFormatting>
  <conditionalFormatting sqref="D29:E29 F4:F6 F28:F29">
    <cfRule type="cellIs" dxfId="561" priority="59" operator="equal">
      <formula>$F$4</formula>
    </cfRule>
    <cfRule type="cellIs" dxfId="560" priority="60" operator="equal">
      <formula>300</formula>
    </cfRule>
  </conditionalFormatting>
  <conditionalFormatting sqref="G4:G6 G28:G29">
    <cfRule type="cellIs" dxfId="559" priority="57" operator="equal">
      <formula>$G$4</formula>
    </cfRule>
    <cfRule type="cellIs" dxfId="558" priority="58" operator="equal">
      <formula>1660</formula>
    </cfRule>
  </conditionalFormatting>
  <conditionalFormatting sqref="H4:H6 H28:H29">
    <cfRule type="cellIs" dxfId="557" priority="55" operator="equal">
      <formula>$H$4</formula>
    </cfRule>
    <cfRule type="cellIs" dxfId="556" priority="56" operator="equal">
      <formula>6640</formula>
    </cfRule>
  </conditionalFormatting>
  <conditionalFormatting sqref="T6:T28 U28:V28">
    <cfRule type="cellIs" dxfId="555" priority="54" operator="lessThan">
      <formula>0</formula>
    </cfRule>
  </conditionalFormatting>
  <conditionalFormatting sqref="T7:T27">
    <cfRule type="cellIs" dxfId="554" priority="51" operator="lessThan">
      <formula>0</formula>
    </cfRule>
    <cfRule type="cellIs" dxfId="553" priority="52" operator="lessThan">
      <formula>0</formula>
    </cfRule>
    <cfRule type="cellIs" dxfId="552" priority="53" operator="lessThan">
      <formula>0</formula>
    </cfRule>
  </conditionalFormatting>
  <conditionalFormatting sqref="E4:E6 E28:K28">
    <cfRule type="cellIs" dxfId="551" priority="50" operator="equal">
      <formula>$E$4</formula>
    </cfRule>
  </conditionalFormatting>
  <conditionalFormatting sqref="D28:D29 D6 D4:M4">
    <cfRule type="cellIs" dxfId="550" priority="49" operator="equal">
      <formula>$D$4</formula>
    </cfRule>
  </conditionalFormatting>
  <conditionalFormatting sqref="I4:I6 I28:I29">
    <cfRule type="cellIs" dxfId="549" priority="48" operator="equal">
      <formula>$I$4</formula>
    </cfRule>
  </conditionalFormatting>
  <conditionalFormatting sqref="J4:J6 J28:J29">
    <cfRule type="cellIs" dxfId="548" priority="47" operator="equal">
      <formula>$J$4</formula>
    </cfRule>
  </conditionalFormatting>
  <conditionalFormatting sqref="K4:K6 K28:K29">
    <cfRule type="cellIs" dxfId="547" priority="46" operator="equal">
      <formula>$K$4</formula>
    </cfRule>
  </conditionalFormatting>
  <conditionalFormatting sqref="M4:M6">
    <cfRule type="cellIs" dxfId="546" priority="45" operator="equal">
      <formula>$L$4</formula>
    </cfRule>
  </conditionalFormatting>
  <conditionalFormatting sqref="T7:T28 U28:V28">
    <cfRule type="cellIs" dxfId="545" priority="42" operator="lessThan">
      <formula>0</formula>
    </cfRule>
    <cfRule type="cellIs" dxfId="544" priority="43" operator="lessThan">
      <formula>0</formula>
    </cfRule>
    <cfRule type="cellIs" dxfId="543" priority="44" operator="lessThan">
      <formula>0</formula>
    </cfRule>
  </conditionalFormatting>
  <conditionalFormatting sqref="D5:K5">
    <cfRule type="cellIs" dxfId="542" priority="41" operator="greaterThan">
      <formula>0</formula>
    </cfRule>
  </conditionalFormatting>
  <conditionalFormatting sqref="T6:T28 U28:V28">
    <cfRule type="cellIs" dxfId="541" priority="40" operator="lessThan">
      <formula>0</formula>
    </cfRule>
  </conditionalFormatting>
  <conditionalFormatting sqref="T7:T27">
    <cfRule type="cellIs" dxfId="540" priority="37" operator="lessThan">
      <formula>0</formula>
    </cfRule>
    <cfRule type="cellIs" dxfId="539" priority="38" operator="lessThan">
      <formula>0</formula>
    </cfRule>
    <cfRule type="cellIs" dxfId="538" priority="39" operator="lessThan">
      <formula>0</formula>
    </cfRule>
  </conditionalFormatting>
  <conditionalFormatting sqref="T7:T28 U28:V28">
    <cfRule type="cellIs" dxfId="537" priority="34" operator="lessThan">
      <formula>0</formula>
    </cfRule>
    <cfRule type="cellIs" dxfId="536" priority="35" operator="lessThan">
      <formula>0</formula>
    </cfRule>
    <cfRule type="cellIs" dxfId="535" priority="36" operator="lessThan">
      <formula>0</formula>
    </cfRule>
  </conditionalFormatting>
  <conditionalFormatting sqref="D5:K5">
    <cfRule type="cellIs" dxfId="534" priority="33" operator="greaterThan">
      <formula>0</formula>
    </cfRule>
  </conditionalFormatting>
  <conditionalFormatting sqref="L4 L6 L28:L29">
    <cfRule type="cellIs" dxfId="533" priority="32" operator="equal">
      <formula>$L$4</formula>
    </cfRule>
  </conditionalFormatting>
  <conditionalFormatting sqref="D7:S7">
    <cfRule type="cellIs" dxfId="532" priority="31" operator="greaterThan">
      <formula>0</formula>
    </cfRule>
  </conditionalFormatting>
  <conditionalFormatting sqref="D9:S9">
    <cfRule type="cellIs" dxfId="531" priority="30" operator="greaterThan">
      <formula>0</formula>
    </cfRule>
  </conditionalFormatting>
  <conditionalFormatting sqref="D11:S11">
    <cfRule type="cellIs" dxfId="530" priority="29" operator="greaterThan">
      <formula>0</formula>
    </cfRule>
  </conditionalFormatting>
  <conditionalFormatting sqref="D13:S13">
    <cfRule type="cellIs" dxfId="529" priority="28" operator="greaterThan">
      <formula>0</formula>
    </cfRule>
  </conditionalFormatting>
  <conditionalFormatting sqref="D15:S15">
    <cfRule type="cellIs" dxfId="528" priority="27" operator="greaterThan">
      <formula>0</formula>
    </cfRule>
  </conditionalFormatting>
  <conditionalFormatting sqref="D17:S17">
    <cfRule type="cellIs" dxfId="527" priority="26" operator="greaterThan">
      <formula>0</formula>
    </cfRule>
  </conditionalFormatting>
  <conditionalFormatting sqref="D19:S19">
    <cfRule type="cellIs" dxfId="526" priority="25" operator="greaterThan">
      <formula>0</formula>
    </cfRule>
  </conditionalFormatting>
  <conditionalFormatting sqref="D21:S21">
    <cfRule type="cellIs" dxfId="525" priority="24" operator="greaterThan">
      <formula>0</formula>
    </cfRule>
  </conditionalFormatting>
  <conditionalFormatting sqref="D23:S23">
    <cfRule type="cellIs" dxfId="524" priority="23" operator="greaterThan">
      <formula>0</formula>
    </cfRule>
  </conditionalFormatting>
  <conditionalFormatting sqref="D25:S25">
    <cfRule type="cellIs" dxfId="523" priority="22" operator="greaterThan">
      <formula>0</formula>
    </cfRule>
  </conditionalFormatting>
  <conditionalFormatting sqref="D27:S27">
    <cfRule type="cellIs" dxfId="522" priority="21" operator="greaterThan">
      <formula>0</formula>
    </cfRule>
  </conditionalFormatting>
  <conditionalFormatting sqref="U6">
    <cfRule type="cellIs" dxfId="521" priority="4" operator="lessThan">
      <formula>0</formula>
    </cfRule>
  </conditionalFormatting>
  <conditionalFormatting sqref="U6">
    <cfRule type="cellIs" dxfId="520" priority="3" operator="lessThan">
      <formula>0</formula>
    </cfRule>
  </conditionalFormatting>
  <conditionalFormatting sqref="V6">
    <cfRule type="cellIs" dxfId="519" priority="2" operator="lessThan">
      <formula>0</formula>
    </cfRule>
  </conditionalFormatting>
  <conditionalFormatting sqref="V6">
    <cfRule type="cellIs" dxfId="518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J16" sqref="J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'20'!D29</f>
        <v>530188</v>
      </c>
      <c r="E4" s="2">
        <f>'20'!E29</f>
        <v>2250</v>
      </c>
      <c r="F4" s="2">
        <f>'20'!F29</f>
        <v>9860</v>
      </c>
      <c r="G4" s="2">
        <f>'20'!G29</f>
        <v>1430</v>
      </c>
      <c r="H4" s="2">
        <f>'20'!H29</f>
        <v>9780</v>
      </c>
      <c r="I4" s="2">
        <f>'20'!I29</f>
        <v>446</v>
      </c>
      <c r="J4" s="2">
        <f>'20'!J29</f>
        <v>208</v>
      </c>
      <c r="K4" s="2">
        <f>'20'!K29</f>
        <v>366</v>
      </c>
      <c r="L4" s="2">
        <f>'20'!L29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7162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7702</v>
      </c>
      <c r="N7" s="24">
        <f>D7+E7*20+F7*10+G7*9+H7*9+I7*191+J7*191+K7*182+L7*100</f>
        <v>7702</v>
      </c>
      <c r="O7" s="25">
        <f>M7*2.75%</f>
        <v>211.80500000000001</v>
      </c>
      <c r="P7" s="26"/>
      <c r="Q7" s="26">
        <v>90</v>
      </c>
      <c r="R7" s="24">
        <f>M7-(M7*2.75%)+I7*191+J7*191+K7*182+L7*100-Q7</f>
        <v>7400.1949999999997</v>
      </c>
      <c r="S7" s="25">
        <f>M7*0.95%</f>
        <v>73.168999999999997</v>
      </c>
      <c r="T7" s="27">
        <f>S7-Q7</f>
        <v>-16.831000000000003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6277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6277</v>
      </c>
      <c r="N8" s="24">
        <f t="shared" ref="N8:N27" si="1">D8+E8*20+F8*10+G8*9+H8*9+I8*191+J8*191+K8*182+L8*100</f>
        <v>6277</v>
      </c>
      <c r="O8" s="25">
        <f t="shared" ref="O8:O27" si="2">M8*2.75%</f>
        <v>172.61750000000001</v>
      </c>
      <c r="P8" s="26"/>
      <c r="Q8" s="26">
        <v>99</v>
      </c>
      <c r="R8" s="24">
        <f t="shared" ref="R8:R27" si="3">M8-(M8*2.75%)+I8*191+J8*191+K8*182+L8*100-Q8</f>
        <v>6005.3824999999997</v>
      </c>
      <c r="S8" s="25">
        <f t="shared" ref="S8:S27" si="4">M8*0.95%</f>
        <v>59.631499999999996</v>
      </c>
      <c r="T8" s="27">
        <f t="shared" ref="T8:T27" si="5">S8-Q8</f>
        <v>-39.368500000000004</v>
      </c>
    </row>
    <row r="9" spans="1:20" ht="15.75" x14ac:dyDescent="0.25">
      <c r="A9" s="19">
        <v>3</v>
      </c>
      <c r="B9" s="20">
        <v>1908446136</v>
      </c>
      <c r="C9" s="20" t="s">
        <v>24</v>
      </c>
      <c r="D9" s="29">
        <v>9761</v>
      </c>
      <c r="E9" s="30">
        <v>10</v>
      </c>
      <c r="F9" s="30">
        <v>50</v>
      </c>
      <c r="G9" s="30"/>
      <c r="H9" s="30">
        <v>160</v>
      </c>
      <c r="I9" s="20">
        <v>2</v>
      </c>
      <c r="J9" s="20"/>
      <c r="K9" s="20"/>
      <c r="L9" s="20"/>
      <c r="M9" s="20">
        <f t="shared" si="0"/>
        <v>11901</v>
      </c>
      <c r="N9" s="24">
        <f t="shared" si="1"/>
        <v>12283</v>
      </c>
      <c r="O9" s="25">
        <f t="shared" si="2"/>
        <v>327.27749999999997</v>
      </c>
      <c r="P9" s="26">
        <v>-500</v>
      </c>
      <c r="Q9" s="26">
        <v>113</v>
      </c>
      <c r="R9" s="24">
        <f t="shared" si="3"/>
        <v>11842.7225</v>
      </c>
      <c r="S9" s="25">
        <f t="shared" si="4"/>
        <v>113.0595</v>
      </c>
      <c r="T9" s="27">
        <f t="shared" si="5"/>
        <v>5.9499999999999886E-2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3403</v>
      </c>
      <c r="N10" s="24">
        <f t="shared" si="1"/>
        <v>5313</v>
      </c>
      <c r="O10" s="25">
        <f t="shared" si="2"/>
        <v>93.582499999999996</v>
      </c>
      <c r="P10" s="26"/>
      <c r="Q10" s="26">
        <v>63</v>
      </c>
      <c r="R10" s="24">
        <f t="shared" si="3"/>
        <v>5156.4174999999996</v>
      </c>
      <c r="S10" s="25">
        <f t="shared" si="4"/>
        <v>32.328499999999998</v>
      </c>
      <c r="T10" s="27">
        <f t="shared" si="5"/>
        <v>-30.671500000000002</v>
      </c>
    </row>
    <row r="11" spans="1:20" ht="15.75" x14ac:dyDescent="0.25">
      <c r="A11" s="19">
        <v>5</v>
      </c>
      <c r="B11" s="20">
        <v>1908446138</v>
      </c>
      <c r="C11" s="31" t="s">
        <v>26</v>
      </c>
      <c r="D11" s="29">
        <v>8639</v>
      </c>
      <c r="E11" s="30"/>
      <c r="F11" s="30"/>
      <c r="G11" s="32"/>
      <c r="H11" s="30">
        <v>50</v>
      </c>
      <c r="I11" s="20">
        <v>7</v>
      </c>
      <c r="J11" s="20"/>
      <c r="K11" s="20"/>
      <c r="L11" s="20"/>
      <c r="M11" s="20">
        <f t="shared" si="0"/>
        <v>9089</v>
      </c>
      <c r="N11" s="24">
        <f t="shared" si="1"/>
        <v>10426</v>
      </c>
      <c r="O11" s="25">
        <f t="shared" si="2"/>
        <v>249.94749999999999</v>
      </c>
      <c r="P11" s="26"/>
      <c r="Q11" s="26">
        <v>29</v>
      </c>
      <c r="R11" s="24">
        <f t="shared" si="3"/>
        <v>10147.0525</v>
      </c>
      <c r="S11" s="25">
        <f t="shared" si="4"/>
        <v>86.345500000000001</v>
      </c>
      <c r="T11" s="27">
        <f t="shared" si="5"/>
        <v>57.345500000000001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25</v>
      </c>
      <c r="J12" s="20">
        <v>25</v>
      </c>
      <c r="K12" s="20"/>
      <c r="L12" s="20"/>
      <c r="M12" s="20">
        <f t="shared" si="0"/>
        <v>5037</v>
      </c>
      <c r="N12" s="24">
        <f t="shared" si="1"/>
        <v>14587</v>
      </c>
      <c r="O12" s="25">
        <f t="shared" si="2"/>
        <v>138.51750000000001</v>
      </c>
      <c r="P12" s="26"/>
      <c r="Q12" s="26">
        <v>28</v>
      </c>
      <c r="R12" s="24">
        <f t="shared" si="3"/>
        <v>14420.4825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19">
        <v>7</v>
      </c>
      <c r="B13" s="20">
        <v>1908446140</v>
      </c>
      <c r="C13" s="20" t="s">
        <v>41</v>
      </c>
      <c r="D13" s="29">
        <v>3858</v>
      </c>
      <c r="E13" s="30">
        <v>20</v>
      </c>
      <c r="F13" s="30">
        <v>30</v>
      </c>
      <c r="G13" s="30"/>
      <c r="H13" s="30"/>
      <c r="I13" s="20">
        <v>31</v>
      </c>
      <c r="J13" s="20">
        <v>25</v>
      </c>
      <c r="K13" s="20"/>
      <c r="L13" s="20"/>
      <c r="M13" s="20">
        <f t="shared" si="0"/>
        <v>4558</v>
      </c>
      <c r="N13" s="24">
        <f t="shared" si="1"/>
        <v>15254</v>
      </c>
      <c r="O13" s="25">
        <f t="shared" si="2"/>
        <v>125.345</v>
      </c>
      <c r="P13" s="26"/>
      <c r="Q13" s="26">
        <v>8</v>
      </c>
      <c r="R13" s="24">
        <f t="shared" si="3"/>
        <v>15120.654999999999</v>
      </c>
      <c r="S13" s="25">
        <f t="shared" si="4"/>
        <v>43.301000000000002</v>
      </c>
      <c r="T13" s="27">
        <f t="shared" si="5"/>
        <v>35.301000000000002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9976</v>
      </c>
      <c r="E14" s="30">
        <v>30</v>
      </c>
      <c r="F14" s="30">
        <v>50</v>
      </c>
      <c r="G14" s="30"/>
      <c r="H14" s="30"/>
      <c r="I14" s="20">
        <v>3</v>
      </c>
      <c r="J14" s="20"/>
      <c r="K14" s="20"/>
      <c r="L14" s="20"/>
      <c r="M14" s="20">
        <f t="shared" si="0"/>
        <v>11076</v>
      </c>
      <c r="N14" s="24">
        <f t="shared" si="1"/>
        <v>11649</v>
      </c>
      <c r="O14" s="25">
        <f t="shared" si="2"/>
        <v>304.58999999999997</v>
      </c>
      <c r="P14" s="26"/>
      <c r="Q14" s="26"/>
      <c r="R14" s="24">
        <f t="shared" si="3"/>
        <v>11344.41</v>
      </c>
      <c r="S14" s="25">
        <f t="shared" si="4"/>
        <v>105.22199999999999</v>
      </c>
      <c r="T14" s="27">
        <f t="shared" si="5"/>
        <v>105.22199999999999</v>
      </c>
    </row>
    <row r="15" spans="1:20" ht="15.75" x14ac:dyDescent="0.25">
      <c r="A15" s="19">
        <v>9</v>
      </c>
      <c r="B15" s="20">
        <v>1908446142</v>
      </c>
      <c r="C15" s="33" t="s">
        <v>28</v>
      </c>
      <c r="D15" s="29">
        <v>15240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15240</v>
      </c>
      <c r="N15" s="24">
        <f t="shared" si="1"/>
        <v>15240</v>
      </c>
      <c r="O15" s="25">
        <f t="shared" si="2"/>
        <v>419.1</v>
      </c>
      <c r="P15" s="26"/>
      <c r="Q15" s="26">
        <v>121</v>
      </c>
      <c r="R15" s="24">
        <f t="shared" si="3"/>
        <v>14699.9</v>
      </c>
      <c r="S15" s="25">
        <f t="shared" si="4"/>
        <v>144.78</v>
      </c>
      <c r="T15" s="27">
        <f t="shared" si="5"/>
        <v>23.78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4574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4574</v>
      </c>
      <c r="N16" s="24">
        <f t="shared" si="1"/>
        <v>4574</v>
      </c>
      <c r="O16" s="25">
        <f t="shared" si="2"/>
        <v>125.785</v>
      </c>
      <c r="P16" s="26"/>
      <c r="Q16" s="26">
        <v>48</v>
      </c>
      <c r="R16" s="24">
        <f t="shared" si="3"/>
        <v>4400.2150000000001</v>
      </c>
      <c r="S16" s="25">
        <f t="shared" si="4"/>
        <v>43.452999999999996</v>
      </c>
      <c r="T16" s="27">
        <f t="shared" si="5"/>
        <v>-4.5470000000000041</v>
      </c>
    </row>
    <row r="17" spans="1:21" ht="15.75" x14ac:dyDescent="0.25">
      <c r="A17" s="19">
        <v>11</v>
      </c>
      <c r="B17" s="20">
        <v>1908446144</v>
      </c>
      <c r="C17" s="33" t="s">
        <v>30</v>
      </c>
      <c r="D17" s="29">
        <v>6422</v>
      </c>
      <c r="E17" s="30"/>
      <c r="F17" s="30"/>
      <c r="G17" s="30">
        <v>150</v>
      </c>
      <c r="H17" s="30">
        <v>100</v>
      </c>
      <c r="I17" s="20"/>
      <c r="J17" s="20"/>
      <c r="K17" s="20"/>
      <c r="L17" s="20"/>
      <c r="M17" s="20">
        <f t="shared" si="0"/>
        <v>8672</v>
      </c>
      <c r="N17" s="24">
        <f t="shared" si="1"/>
        <v>8672</v>
      </c>
      <c r="O17" s="25">
        <f t="shared" si="2"/>
        <v>238.48</v>
      </c>
      <c r="P17" s="26"/>
      <c r="Q17" s="26">
        <v>1</v>
      </c>
      <c r="R17" s="24">
        <f t="shared" si="3"/>
        <v>8432.52</v>
      </c>
      <c r="S17" s="25">
        <f t="shared" si="4"/>
        <v>82.384</v>
      </c>
      <c r="T17" s="27">
        <f t="shared" si="5"/>
        <v>81.384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>
        <v>8240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8240</v>
      </c>
      <c r="N18" s="24">
        <f t="shared" si="1"/>
        <v>8240</v>
      </c>
      <c r="O18" s="25">
        <f t="shared" si="2"/>
        <v>226.6</v>
      </c>
      <c r="P18" s="26"/>
      <c r="Q18" s="26">
        <v>103</v>
      </c>
      <c r="R18" s="24">
        <f t="shared" si="3"/>
        <v>7910.4</v>
      </c>
      <c r="S18" s="25">
        <f t="shared" si="4"/>
        <v>78.28</v>
      </c>
      <c r="T18" s="27">
        <f t="shared" si="5"/>
        <v>-24.72</v>
      </c>
    </row>
    <row r="19" spans="1:21" ht="15.75" x14ac:dyDescent="0.25">
      <c r="A19" s="19">
        <v>13</v>
      </c>
      <c r="B19" s="20">
        <v>1908446146</v>
      </c>
      <c r="C19" s="20">
        <v>5150</v>
      </c>
      <c r="D19" s="29">
        <v>10588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10588</v>
      </c>
      <c r="N19" s="24">
        <f t="shared" si="1"/>
        <v>10588</v>
      </c>
      <c r="O19" s="25">
        <f t="shared" si="2"/>
        <v>291.17</v>
      </c>
      <c r="P19" s="26">
        <v>26734</v>
      </c>
      <c r="Q19" s="26">
        <v>193</v>
      </c>
      <c r="R19" s="24">
        <f t="shared" si="3"/>
        <v>10103.83</v>
      </c>
      <c r="S19" s="25">
        <f t="shared" si="4"/>
        <v>100.586</v>
      </c>
      <c r="T19" s="27">
        <f t="shared" si="5"/>
        <v>-92.414000000000001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>
        <v>40</v>
      </c>
      <c r="R20" s="24">
        <f t="shared" si="3"/>
        <v>2959.19</v>
      </c>
      <c r="S20" s="25">
        <f t="shared" si="4"/>
        <v>29.297999999999998</v>
      </c>
      <c r="T20" s="27">
        <f t="shared" si="5"/>
        <v>-10.702000000000002</v>
      </c>
    </row>
    <row r="21" spans="1:21" ht="15.75" x14ac:dyDescent="0.25">
      <c r="A21" s="19">
        <v>15</v>
      </c>
      <c r="B21" s="20">
        <v>1908446148</v>
      </c>
      <c r="C21" s="20" t="s">
        <v>44</v>
      </c>
      <c r="D21" s="29">
        <v>3807</v>
      </c>
      <c r="E21" s="30"/>
      <c r="F21" s="30"/>
      <c r="G21" s="30"/>
      <c r="H21" s="30"/>
      <c r="I21" s="20">
        <v>6</v>
      </c>
      <c r="J21" s="20"/>
      <c r="K21" s="20"/>
      <c r="L21" s="20"/>
      <c r="M21" s="20">
        <f t="shared" si="0"/>
        <v>3807</v>
      </c>
      <c r="N21" s="24">
        <f t="shared" si="1"/>
        <v>4953</v>
      </c>
      <c r="O21" s="25">
        <f t="shared" si="2"/>
        <v>104.6925</v>
      </c>
      <c r="P21" s="26"/>
      <c r="Q21" s="26">
        <v>20</v>
      </c>
      <c r="R21" s="24">
        <f t="shared" si="3"/>
        <v>4828.3074999999999</v>
      </c>
      <c r="S21" s="25">
        <f t="shared" si="4"/>
        <v>36.166499999999999</v>
      </c>
      <c r="T21" s="27">
        <f t="shared" si="5"/>
        <v>16.166499999999999</v>
      </c>
    </row>
    <row r="22" spans="1:21" ht="15.75" x14ac:dyDescent="0.25">
      <c r="A22" s="28">
        <v>16</v>
      </c>
      <c r="B22" s="20">
        <v>1908446149</v>
      </c>
      <c r="C22" s="34">
        <v>-120</v>
      </c>
      <c r="D22" s="29">
        <v>22000</v>
      </c>
      <c r="E22" s="30"/>
      <c r="F22" s="30"/>
      <c r="G22" s="20"/>
      <c r="H22" s="30">
        <v>100</v>
      </c>
      <c r="I22" s="20">
        <v>20</v>
      </c>
      <c r="J22" s="20"/>
      <c r="K22" s="20"/>
      <c r="L22" s="20"/>
      <c r="M22" s="20">
        <f t="shared" si="0"/>
        <v>22900</v>
      </c>
      <c r="N22" s="24">
        <f t="shared" si="1"/>
        <v>26720</v>
      </c>
      <c r="O22" s="25">
        <f t="shared" si="2"/>
        <v>629.75</v>
      </c>
      <c r="P22" s="26"/>
      <c r="Q22" s="26">
        <v>150</v>
      </c>
      <c r="R22" s="24">
        <f t="shared" si="3"/>
        <v>25940.25</v>
      </c>
      <c r="S22" s="25">
        <f t="shared" si="4"/>
        <v>217.54999999999998</v>
      </c>
      <c r="T22" s="27">
        <f t="shared" si="5"/>
        <v>67.549999999999983</v>
      </c>
      <c r="U22">
        <v>-40</v>
      </c>
    </row>
    <row r="23" spans="1:21" ht="15.75" x14ac:dyDescent="0.25">
      <c r="A23" s="19">
        <v>17</v>
      </c>
      <c r="B23" s="20">
        <v>1908446150</v>
      </c>
      <c r="C23" s="20" t="s">
        <v>33</v>
      </c>
      <c r="D23" s="35">
        <v>4023</v>
      </c>
      <c r="E23" s="30"/>
      <c r="F23" s="30"/>
      <c r="G23" s="30"/>
      <c r="H23" s="30">
        <v>300</v>
      </c>
      <c r="I23" s="20">
        <v>15</v>
      </c>
      <c r="J23" s="20"/>
      <c r="K23" s="20"/>
      <c r="L23" s="20"/>
      <c r="M23" s="20">
        <f t="shared" si="0"/>
        <v>6723</v>
      </c>
      <c r="N23" s="24">
        <f t="shared" si="1"/>
        <v>9588</v>
      </c>
      <c r="O23" s="25">
        <f t="shared" si="2"/>
        <v>184.88249999999999</v>
      </c>
      <c r="P23" s="26">
        <v>22850</v>
      </c>
      <c r="Q23" s="26">
        <v>40</v>
      </c>
      <c r="R23" s="24">
        <f t="shared" si="3"/>
        <v>9363.1175000000003</v>
      </c>
      <c r="S23" s="25">
        <f t="shared" si="4"/>
        <v>63.868499999999997</v>
      </c>
      <c r="T23" s="27">
        <f t="shared" si="5"/>
        <v>23.868499999999997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16653</v>
      </c>
      <c r="E24" s="30"/>
      <c r="F24" s="30"/>
      <c r="G24" s="30"/>
      <c r="H24" s="30"/>
      <c r="I24" s="20">
        <v>2</v>
      </c>
      <c r="J24" s="20"/>
      <c r="K24" s="20">
        <v>5</v>
      </c>
      <c r="L24" s="20"/>
      <c r="M24" s="20">
        <f t="shared" si="0"/>
        <v>16653</v>
      </c>
      <c r="N24" s="24">
        <f t="shared" si="1"/>
        <v>17945</v>
      </c>
      <c r="O24" s="25">
        <f t="shared" si="2"/>
        <v>457.95749999999998</v>
      </c>
      <c r="P24" s="26">
        <v>2500</v>
      </c>
      <c r="Q24" s="26"/>
      <c r="R24" s="24">
        <f t="shared" si="3"/>
        <v>17487.0425</v>
      </c>
      <c r="S24" s="25">
        <f t="shared" si="4"/>
        <v>158.20349999999999</v>
      </c>
      <c r="T24" s="27">
        <f t="shared" si="5"/>
        <v>158.20349999999999</v>
      </c>
    </row>
    <row r="25" spans="1:21" ht="15.75" x14ac:dyDescent="0.25">
      <c r="A25" s="19">
        <v>19</v>
      </c>
      <c r="B25" s="20">
        <v>1908446152</v>
      </c>
      <c r="C25" s="20" t="s">
        <v>35</v>
      </c>
      <c r="D25" s="29">
        <v>4200</v>
      </c>
      <c r="E25" s="30">
        <v>20</v>
      </c>
      <c r="F25" s="30"/>
      <c r="G25" s="30">
        <v>120</v>
      </c>
      <c r="H25" s="30">
        <v>130</v>
      </c>
      <c r="I25" s="20"/>
      <c r="J25" s="20"/>
      <c r="K25" s="20">
        <v>1</v>
      </c>
      <c r="L25" s="20"/>
      <c r="M25" s="20">
        <f t="shared" si="0"/>
        <v>6850</v>
      </c>
      <c r="N25" s="24">
        <f t="shared" si="1"/>
        <v>7032</v>
      </c>
      <c r="O25" s="25">
        <f t="shared" si="2"/>
        <v>188.375</v>
      </c>
      <c r="P25" s="26">
        <v>6700</v>
      </c>
      <c r="Q25" s="26">
        <v>85</v>
      </c>
      <c r="R25" s="24">
        <f t="shared" si="3"/>
        <v>6758.625</v>
      </c>
      <c r="S25" s="25">
        <f t="shared" si="4"/>
        <v>65.075000000000003</v>
      </c>
      <c r="T25" s="27">
        <f t="shared" si="5"/>
        <v>-19.924999999999997</v>
      </c>
    </row>
    <row r="26" spans="1:21" ht="15.75" x14ac:dyDescent="0.25">
      <c r="A26" s="28">
        <v>20</v>
      </c>
      <c r="B26" s="20">
        <v>1908446153</v>
      </c>
      <c r="C26" s="36" t="s">
        <v>45</v>
      </c>
      <c r="D26" s="29">
        <v>5918</v>
      </c>
      <c r="E26" s="29"/>
      <c r="F26" s="30"/>
      <c r="G26" s="30"/>
      <c r="H26" s="30">
        <v>60</v>
      </c>
      <c r="I26" s="20">
        <v>5</v>
      </c>
      <c r="J26" s="20"/>
      <c r="K26" s="20"/>
      <c r="L26" s="20"/>
      <c r="M26" s="20">
        <f t="shared" si="0"/>
        <v>6458</v>
      </c>
      <c r="N26" s="24">
        <f t="shared" si="1"/>
        <v>7413</v>
      </c>
      <c r="O26" s="25">
        <f t="shared" si="2"/>
        <v>177.595</v>
      </c>
      <c r="P26" s="26"/>
      <c r="Q26" s="26">
        <v>85</v>
      </c>
      <c r="R26" s="24">
        <f t="shared" si="3"/>
        <v>7150.4049999999997</v>
      </c>
      <c r="S26" s="25">
        <f t="shared" si="4"/>
        <v>61.350999999999999</v>
      </c>
      <c r="T26" s="27">
        <f t="shared" si="5"/>
        <v>-23.649000000000001</v>
      </c>
    </row>
    <row r="27" spans="1:21" ht="19.5" thickBot="1" x14ac:dyDescent="0.35">
      <c r="A27" s="19">
        <v>21</v>
      </c>
      <c r="B27" s="20">
        <v>1908446154</v>
      </c>
      <c r="C27" s="20" t="s">
        <v>36</v>
      </c>
      <c r="D27" s="37">
        <v>12627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12627</v>
      </c>
      <c r="N27" s="40">
        <f t="shared" si="1"/>
        <v>12627</v>
      </c>
      <c r="O27" s="25">
        <f t="shared" si="2"/>
        <v>347.24250000000001</v>
      </c>
      <c r="P27" s="41">
        <v>20000</v>
      </c>
      <c r="Q27" s="41">
        <v>100</v>
      </c>
      <c r="R27" s="24">
        <f t="shared" si="3"/>
        <v>12179.7575</v>
      </c>
      <c r="S27" s="42">
        <f t="shared" si="4"/>
        <v>119.95649999999999</v>
      </c>
      <c r="T27" s="43">
        <f t="shared" si="5"/>
        <v>19.956499999999991</v>
      </c>
    </row>
    <row r="28" spans="1:21" ht="16.5" thickBot="1" x14ac:dyDescent="0.3">
      <c r="A28" s="92" t="s">
        <v>37</v>
      </c>
      <c r="B28" s="93"/>
      <c r="C28" s="94"/>
      <c r="D28" s="44">
        <f>SUM(D7:D27)</f>
        <v>171489</v>
      </c>
      <c r="E28" s="45">
        <f>SUM(E7:E27)</f>
        <v>80</v>
      </c>
      <c r="F28" s="45">
        <f t="shared" ref="F28:T28" si="6">SUM(F7:F27)</f>
        <v>130</v>
      </c>
      <c r="G28" s="45">
        <f t="shared" si="6"/>
        <v>270</v>
      </c>
      <c r="H28" s="45">
        <f t="shared" si="6"/>
        <v>960</v>
      </c>
      <c r="I28" s="45">
        <f t="shared" si="6"/>
        <v>126</v>
      </c>
      <c r="J28" s="45">
        <f t="shared" si="6"/>
        <v>50</v>
      </c>
      <c r="K28" s="45">
        <f t="shared" si="6"/>
        <v>6</v>
      </c>
      <c r="L28" s="45">
        <f t="shared" si="6"/>
        <v>0</v>
      </c>
      <c r="M28" s="45">
        <f t="shared" si="6"/>
        <v>185459</v>
      </c>
      <c r="N28" s="45">
        <f t="shared" si="6"/>
        <v>220167</v>
      </c>
      <c r="O28" s="46">
        <f t="shared" si="6"/>
        <v>5100.1225000000004</v>
      </c>
      <c r="P28" s="45">
        <f t="shared" si="6"/>
        <v>78284</v>
      </c>
      <c r="Q28" s="45">
        <f t="shared" si="6"/>
        <v>1416</v>
      </c>
      <c r="R28" s="45">
        <f t="shared" si="6"/>
        <v>213650.8775</v>
      </c>
      <c r="S28" s="45">
        <f t="shared" si="6"/>
        <v>1761.8605</v>
      </c>
      <c r="T28" s="47">
        <f t="shared" si="6"/>
        <v>345.86049999999994</v>
      </c>
    </row>
    <row r="29" spans="1:21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3" sqref="A3:B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'21'!D29</f>
        <v>670387</v>
      </c>
      <c r="E4" s="2">
        <f>'21'!E29</f>
        <v>2170</v>
      </c>
      <c r="F4" s="2">
        <f>'21'!F29</f>
        <v>9730</v>
      </c>
      <c r="G4" s="2">
        <f>'21'!G29</f>
        <v>1160</v>
      </c>
      <c r="H4" s="2">
        <f>'21'!H29</f>
        <v>8820</v>
      </c>
      <c r="I4" s="2">
        <f>'21'!I29</f>
        <v>320</v>
      </c>
      <c r="J4" s="2">
        <f>'21'!J29</f>
        <v>158</v>
      </c>
      <c r="K4" s="2">
        <f>'21'!K29</f>
        <v>360</v>
      </c>
      <c r="L4" s="2">
        <f>'21'!L29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12" sqref="Q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'22'!D29</f>
        <v>670387</v>
      </c>
      <c r="E4" s="2">
        <f>'22'!E29</f>
        <v>2170</v>
      </c>
      <c r="F4" s="2">
        <f>'22'!F29</f>
        <v>9730</v>
      </c>
      <c r="G4" s="2">
        <f>'22'!G29</f>
        <v>1160</v>
      </c>
      <c r="H4" s="2">
        <f>'22'!H29</f>
        <v>8820</v>
      </c>
      <c r="I4" s="2">
        <f>'22'!I29</f>
        <v>320</v>
      </c>
      <c r="J4" s="2">
        <f>'22'!J29</f>
        <v>158</v>
      </c>
      <c r="K4" s="2">
        <f>'22'!K29</f>
        <v>360</v>
      </c>
      <c r="L4" s="2">
        <f>'22'!L29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11971</v>
      </c>
      <c r="E7" s="22"/>
      <c r="F7" s="22">
        <v>20</v>
      </c>
      <c r="G7" s="22"/>
      <c r="H7" s="22">
        <v>30</v>
      </c>
      <c r="I7" s="23">
        <v>1</v>
      </c>
      <c r="J7" s="23"/>
      <c r="K7" s="23"/>
      <c r="L7" s="23"/>
      <c r="M7" s="20">
        <f>D7+E7*20+F7*10+G7*9+H7*9</f>
        <v>12441</v>
      </c>
      <c r="N7" s="24">
        <f>D7+E7*20+F7*10+G7*9+H7*9+I7*191+J7*191+K7*182+L7*100</f>
        <v>12632</v>
      </c>
      <c r="O7" s="25">
        <f>M7*2.75%</f>
        <v>342.1275</v>
      </c>
      <c r="P7" s="26"/>
      <c r="Q7" s="26">
        <v>100</v>
      </c>
      <c r="R7" s="24">
        <f>M7-(M7*2.75%)+I7*191+J7*191+K7*182+L7*100-Q7</f>
        <v>12189.872499999999</v>
      </c>
      <c r="S7" s="25">
        <f>M7*0.95%</f>
        <v>118.1895</v>
      </c>
      <c r="T7" s="27">
        <f>S7-Q7</f>
        <v>18.189499999999995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5346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5346</v>
      </c>
      <c r="N8" s="24">
        <f t="shared" ref="N8:N27" si="1">D8+E8*20+F8*10+G8*9+H8*9+I8*191+J8*191+K8*182+L8*100</f>
        <v>5346</v>
      </c>
      <c r="O8" s="25">
        <f t="shared" ref="O8:O27" si="2">M8*2.75%</f>
        <v>147.01500000000001</v>
      </c>
      <c r="P8" s="26"/>
      <c r="Q8" s="26">
        <v>48</v>
      </c>
      <c r="R8" s="24">
        <f t="shared" ref="R8:R27" si="3">M8-(M8*2.75%)+I8*191+J8*191+K8*182+L8*100-Q8</f>
        <v>5150.9849999999997</v>
      </c>
      <c r="S8" s="25">
        <f t="shared" ref="S8:S27" si="4">M8*0.95%</f>
        <v>50.786999999999999</v>
      </c>
      <c r="T8" s="27">
        <f t="shared" ref="T8:T27" si="5">S8-Q8</f>
        <v>2.786999999999999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18485</v>
      </c>
      <c r="E9" s="30"/>
      <c r="F9" s="30">
        <v>50</v>
      </c>
      <c r="G9" s="30">
        <v>50</v>
      </c>
      <c r="H9" s="30">
        <v>230</v>
      </c>
      <c r="I9" s="20">
        <v>14</v>
      </c>
      <c r="J9" s="20"/>
      <c r="K9" s="20"/>
      <c r="L9" s="20"/>
      <c r="M9" s="20">
        <f t="shared" si="0"/>
        <v>21505</v>
      </c>
      <c r="N9" s="24">
        <f t="shared" si="1"/>
        <v>24179</v>
      </c>
      <c r="O9" s="25">
        <f t="shared" si="2"/>
        <v>591.38750000000005</v>
      </c>
      <c r="P9" s="26"/>
      <c r="Q9" s="26">
        <v>118</v>
      </c>
      <c r="R9" s="24">
        <f t="shared" si="3"/>
        <v>23469.612499999999</v>
      </c>
      <c r="S9" s="25">
        <f t="shared" si="4"/>
        <v>204.29749999999999</v>
      </c>
      <c r="T9" s="27">
        <f t="shared" si="5"/>
        <v>86.297499999999985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3969</v>
      </c>
      <c r="E10" s="30">
        <v>10</v>
      </c>
      <c r="F10" s="30">
        <v>10</v>
      </c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4449</v>
      </c>
      <c r="N10" s="24">
        <f t="shared" si="1"/>
        <v>5404</v>
      </c>
      <c r="O10" s="25">
        <f>M10*2.75%</f>
        <v>122.3475</v>
      </c>
      <c r="P10" s="26"/>
      <c r="Q10" s="26">
        <v>31</v>
      </c>
      <c r="R10" s="24">
        <f t="shared" si="3"/>
        <v>5250.6525000000001</v>
      </c>
      <c r="S10" s="25">
        <f t="shared" si="4"/>
        <v>42.265499999999996</v>
      </c>
      <c r="T10" s="27">
        <f t="shared" si="5"/>
        <v>11.265499999999996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7713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7713</v>
      </c>
      <c r="N11" s="24">
        <f t="shared" si="1"/>
        <v>7713</v>
      </c>
      <c r="O11" s="25">
        <f t="shared" si="2"/>
        <v>212.10749999999999</v>
      </c>
      <c r="P11" s="26"/>
      <c r="Q11" s="26">
        <v>70</v>
      </c>
      <c r="R11" s="24">
        <f t="shared" si="3"/>
        <v>7430.8924999999999</v>
      </c>
      <c r="S11" s="25">
        <f t="shared" si="4"/>
        <v>73.273499999999999</v>
      </c>
      <c r="T11" s="27">
        <f t="shared" si="5"/>
        <v>3.2734999999999985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5762</v>
      </c>
      <c r="E13" s="30">
        <v>50</v>
      </c>
      <c r="F13" s="30"/>
      <c r="G13" s="30">
        <v>100</v>
      </c>
      <c r="H13" s="30">
        <v>20</v>
      </c>
      <c r="I13" s="20"/>
      <c r="J13" s="20"/>
      <c r="K13" s="20"/>
      <c r="L13" s="20"/>
      <c r="M13" s="20">
        <f t="shared" si="0"/>
        <v>7842</v>
      </c>
      <c r="N13" s="24">
        <f t="shared" si="1"/>
        <v>7842</v>
      </c>
      <c r="O13" s="25">
        <f t="shared" si="2"/>
        <v>215.655</v>
      </c>
      <c r="P13" s="26"/>
      <c r="Q13" s="26">
        <v>21</v>
      </c>
      <c r="R13" s="24">
        <f t="shared" si="3"/>
        <v>7605.3450000000003</v>
      </c>
      <c r="S13" s="25">
        <f t="shared" si="4"/>
        <v>74.498999999999995</v>
      </c>
      <c r="T13" s="27">
        <f t="shared" si="5"/>
        <v>53.498999999999995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15834</v>
      </c>
      <c r="E14" s="30"/>
      <c r="F14" s="30"/>
      <c r="G14" s="30"/>
      <c r="H14" s="30">
        <v>50</v>
      </c>
      <c r="I14" s="20">
        <v>14</v>
      </c>
      <c r="J14" s="20"/>
      <c r="K14" s="20"/>
      <c r="L14" s="20"/>
      <c r="M14" s="20">
        <f t="shared" si="0"/>
        <v>16284</v>
      </c>
      <c r="N14" s="24">
        <f t="shared" si="1"/>
        <v>18958</v>
      </c>
      <c r="O14" s="25">
        <f t="shared" si="2"/>
        <v>447.81</v>
      </c>
      <c r="P14" s="26"/>
      <c r="Q14" s="26">
        <v>660</v>
      </c>
      <c r="R14" s="24">
        <f t="shared" si="3"/>
        <v>17850.190000000002</v>
      </c>
      <c r="S14" s="25">
        <f t="shared" si="4"/>
        <v>154.69800000000001</v>
      </c>
      <c r="T14" s="27">
        <f t="shared" si="5"/>
        <v>-505.30200000000002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16467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/>
      <c r="K15" s="20">
        <v>2</v>
      </c>
      <c r="L15" s="20"/>
      <c r="M15" s="20">
        <f t="shared" si="0"/>
        <v>18047</v>
      </c>
      <c r="N15" s="24">
        <f t="shared" si="1"/>
        <v>19175</v>
      </c>
      <c r="O15" s="25">
        <f t="shared" si="2"/>
        <v>496.29250000000002</v>
      </c>
      <c r="P15" s="26"/>
      <c r="Q15" s="26">
        <v>138</v>
      </c>
      <c r="R15" s="24">
        <f t="shared" si="3"/>
        <v>18540.7075</v>
      </c>
      <c r="S15" s="25">
        <f t="shared" si="4"/>
        <v>171.44649999999999</v>
      </c>
      <c r="T15" s="27">
        <f t="shared" si="5"/>
        <v>33.446499999999986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15465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15465</v>
      </c>
      <c r="N16" s="24">
        <f t="shared" si="1"/>
        <v>15465</v>
      </c>
      <c r="O16" s="25">
        <f t="shared" si="2"/>
        <v>425.28750000000002</v>
      </c>
      <c r="P16" s="26"/>
      <c r="Q16" s="26">
        <v>120</v>
      </c>
      <c r="R16" s="24">
        <f t="shared" si="3"/>
        <v>14919.7125</v>
      </c>
      <c r="S16" s="25">
        <f t="shared" si="4"/>
        <v>146.91749999999999</v>
      </c>
      <c r="T16" s="27">
        <f t="shared" si="5"/>
        <v>26.91749999999999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9118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9118</v>
      </c>
      <c r="N18" s="24">
        <f t="shared" si="1"/>
        <v>9118</v>
      </c>
      <c r="O18" s="25">
        <f t="shared" si="2"/>
        <v>250.745</v>
      </c>
      <c r="P18" s="26"/>
      <c r="Q18" s="26">
        <v>147</v>
      </c>
      <c r="R18" s="24">
        <f t="shared" si="3"/>
        <v>8720.2549999999992</v>
      </c>
      <c r="S18" s="25">
        <f t="shared" si="4"/>
        <v>86.620999999999995</v>
      </c>
      <c r="T18" s="27">
        <f t="shared" si="5"/>
        <v>-60.379000000000005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16036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16036</v>
      </c>
      <c r="N19" s="24">
        <f t="shared" si="1"/>
        <v>16036</v>
      </c>
      <c r="O19" s="25">
        <f t="shared" si="2"/>
        <v>440.99</v>
      </c>
      <c r="P19" s="26">
        <v>5150</v>
      </c>
      <c r="Q19" s="26">
        <v>150</v>
      </c>
      <c r="R19" s="24">
        <f t="shared" si="3"/>
        <v>15445.01</v>
      </c>
      <c r="S19" s="25">
        <f t="shared" si="4"/>
        <v>152.34199999999998</v>
      </c>
      <c r="T19" s="27">
        <f t="shared" si="5"/>
        <v>2.3419999999999845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4419</v>
      </c>
      <c r="N20" s="24">
        <f t="shared" si="1"/>
        <v>4419</v>
      </c>
      <c r="O20" s="25">
        <f t="shared" si="2"/>
        <v>121.52249999999999</v>
      </c>
      <c r="P20" s="26"/>
      <c r="Q20" s="26">
        <v>77</v>
      </c>
      <c r="R20" s="24">
        <f t="shared" si="3"/>
        <v>4220.4775</v>
      </c>
      <c r="S20" s="25">
        <f t="shared" si="4"/>
        <v>41.980499999999999</v>
      </c>
      <c r="T20" s="27">
        <f t="shared" si="5"/>
        <v>-35.019500000000001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6224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6224</v>
      </c>
      <c r="N21" s="24">
        <f t="shared" si="1"/>
        <v>6797</v>
      </c>
      <c r="O21" s="25">
        <f t="shared" si="2"/>
        <v>171.16</v>
      </c>
      <c r="P21" s="26"/>
      <c r="Q21" s="26">
        <v>20</v>
      </c>
      <c r="R21" s="24">
        <f t="shared" si="3"/>
        <v>6605.84</v>
      </c>
      <c r="S21" s="25">
        <f t="shared" si="4"/>
        <v>59.128</v>
      </c>
      <c r="T21" s="27">
        <f t="shared" si="5"/>
        <v>39.128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10032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12282</v>
      </c>
      <c r="N22" s="24">
        <f t="shared" si="1"/>
        <v>12282</v>
      </c>
      <c r="O22" s="25">
        <f t="shared" si="2"/>
        <v>337.755</v>
      </c>
      <c r="P22" s="26"/>
      <c r="Q22" s="26">
        <v>100</v>
      </c>
      <c r="R22" s="24">
        <f t="shared" si="3"/>
        <v>11844.245000000001</v>
      </c>
      <c r="S22" s="25">
        <f t="shared" si="4"/>
        <v>116.679</v>
      </c>
      <c r="T22" s="27">
        <f t="shared" si="5"/>
        <v>16.679000000000002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7043</v>
      </c>
      <c r="E23" s="30"/>
      <c r="F23" s="30"/>
      <c r="G23" s="30"/>
      <c r="H23" s="30">
        <v>100</v>
      </c>
      <c r="I23" s="20">
        <v>5</v>
      </c>
      <c r="J23" s="20"/>
      <c r="K23" s="20"/>
      <c r="L23" s="20"/>
      <c r="M23" s="20">
        <f t="shared" si="0"/>
        <v>7943</v>
      </c>
      <c r="N23" s="24">
        <f t="shared" si="1"/>
        <v>8898</v>
      </c>
      <c r="O23" s="25">
        <f t="shared" si="2"/>
        <v>218.4325</v>
      </c>
      <c r="P23" s="26">
        <v>5702</v>
      </c>
      <c r="Q23" s="26">
        <v>70</v>
      </c>
      <c r="R23" s="24">
        <f t="shared" si="3"/>
        <v>8609.567500000001</v>
      </c>
      <c r="S23" s="25">
        <f t="shared" si="4"/>
        <v>75.458500000000001</v>
      </c>
      <c r="T23" s="27">
        <f t="shared" si="5"/>
        <v>5.4585000000000008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10090</v>
      </c>
      <c r="E24" s="30">
        <v>60</v>
      </c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11830</v>
      </c>
      <c r="N24" s="24">
        <f t="shared" si="1"/>
        <v>11830</v>
      </c>
      <c r="O24" s="25">
        <f t="shared" si="2"/>
        <v>325.32499999999999</v>
      </c>
      <c r="P24" s="26"/>
      <c r="Q24" s="26">
        <v>480</v>
      </c>
      <c r="R24" s="24">
        <f t="shared" si="3"/>
        <v>11024.674999999999</v>
      </c>
      <c r="S24" s="25">
        <f t="shared" si="4"/>
        <v>112.38499999999999</v>
      </c>
      <c r="T24" s="27">
        <f t="shared" si="5"/>
        <v>-367.61500000000001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8660</v>
      </c>
      <c r="E25" s="30">
        <v>30</v>
      </c>
      <c r="F25" s="30"/>
      <c r="G25" s="30">
        <v>10</v>
      </c>
      <c r="H25" s="30">
        <v>90</v>
      </c>
      <c r="I25" s="20">
        <v>3</v>
      </c>
      <c r="J25" s="20"/>
      <c r="K25" s="20"/>
      <c r="L25" s="20"/>
      <c r="M25" s="20">
        <f t="shared" si="0"/>
        <v>10160</v>
      </c>
      <c r="N25" s="24">
        <f t="shared" si="1"/>
        <v>10733</v>
      </c>
      <c r="O25" s="25">
        <f t="shared" si="2"/>
        <v>279.39999999999998</v>
      </c>
      <c r="P25" s="26">
        <v>23000</v>
      </c>
      <c r="Q25" s="26">
        <v>85</v>
      </c>
      <c r="R25" s="24">
        <f t="shared" si="3"/>
        <v>10368.6</v>
      </c>
      <c r="S25" s="25">
        <f t="shared" si="4"/>
        <v>96.52</v>
      </c>
      <c r="T25" s="27">
        <f t="shared" si="5"/>
        <v>11.519999999999996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13829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13829</v>
      </c>
      <c r="N26" s="24">
        <f t="shared" si="1"/>
        <v>13829</v>
      </c>
      <c r="O26" s="25">
        <f t="shared" si="2"/>
        <v>380.29750000000001</v>
      </c>
      <c r="P26" s="26"/>
      <c r="Q26" s="26">
        <v>118</v>
      </c>
      <c r="R26" s="24">
        <f t="shared" si="3"/>
        <v>13330.702499999999</v>
      </c>
      <c r="S26" s="25">
        <f t="shared" si="4"/>
        <v>131.37549999999999</v>
      </c>
      <c r="T26" s="27">
        <f t="shared" si="5"/>
        <v>13.375499999999988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5860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5860</v>
      </c>
      <c r="N27" s="40">
        <f t="shared" si="1"/>
        <v>5860</v>
      </c>
      <c r="O27" s="25">
        <f t="shared" si="2"/>
        <v>161.15</v>
      </c>
      <c r="P27" s="41">
        <v>5600</v>
      </c>
      <c r="Q27" s="41">
        <v>100</v>
      </c>
      <c r="R27" s="24">
        <f t="shared" si="3"/>
        <v>5598.85</v>
      </c>
      <c r="S27" s="42">
        <f t="shared" si="4"/>
        <v>55.67</v>
      </c>
      <c r="T27" s="43">
        <f t="shared" si="5"/>
        <v>-44.33</v>
      </c>
    </row>
    <row r="28" spans="1:20" ht="16.5" thickBot="1" x14ac:dyDescent="0.3">
      <c r="A28" s="92" t="s">
        <v>37</v>
      </c>
      <c r="B28" s="93"/>
      <c r="C28" s="94"/>
      <c r="D28" s="44">
        <f>SUM(D7:D27)</f>
        <v>192323</v>
      </c>
      <c r="E28" s="45">
        <f>SUM(E7:E27)</f>
        <v>160</v>
      </c>
      <c r="F28" s="45">
        <f t="shared" ref="F28:T28" si="6">SUM(F7:F27)</f>
        <v>110</v>
      </c>
      <c r="G28" s="45">
        <f t="shared" si="6"/>
        <v>160</v>
      </c>
      <c r="H28" s="45">
        <f t="shared" si="6"/>
        <v>970</v>
      </c>
      <c r="I28" s="45">
        <f t="shared" si="6"/>
        <v>49</v>
      </c>
      <c r="J28" s="45">
        <f t="shared" si="6"/>
        <v>0</v>
      </c>
      <c r="K28" s="45">
        <f t="shared" si="6"/>
        <v>2</v>
      </c>
      <c r="L28" s="45">
        <f t="shared" si="6"/>
        <v>0</v>
      </c>
      <c r="M28" s="45">
        <f t="shared" si="6"/>
        <v>206793</v>
      </c>
      <c r="N28" s="45">
        <f t="shared" si="6"/>
        <v>216516</v>
      </c>
      <c r="O28" s="46">
        <f t="shared" si="6"/>
        <v>5686.807499999999</v>
      </c>
      <c r="P28" s="45">
        <f t="shared" si="6"/>
        <v>39452</v>
      </c>
      <c r="Q28" s="45">
        <f t="shared" si="6"/>
        <v>2653</v>
      </c>
      <c r="R28" s="45">
        <f t="shared" si="6"/>
        <v>208176.19250000003</v>
      </c>
      <c r="S28" s="45">
        <f t="shared" si="6"/>
        <v>1964.5335</v>
      </c>
      <c r="T28" s="47">
        <f t="shared" si="6"/>
        <v>-688.46650000000022</v>
      </c>
    </row>
    <row r="29" spans="1:20" ht="15.75" thickBot="1" x14ac:dyDescent="0.3">
      <c r="A29" s="95" t="s">
        <v>38</v>
      </c>
      <c r="B29" s="96"/>
      <c r="C29" s="97"/>
      <c r="D29" s="48">
        <f>D4+D5-D28</f>
        <v>478064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Q13" sqref="Q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7.7109375" bestFit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'23'!D29</f>
        <v>478064</v>
      </c>
      <c r="E4" s="2">
        <f>'23'!E29</f>
        <v>2010</v>
      </c>
      <c r="F4" s="2">
        <f>'23'!F29</f>
        <v>9620</v>
      </c>
      <c r="G4" s="2">
        <f>'23'!G29</f>
        <v>1000</v>
      </c>
      <c r="H4" s="2">
        <f>'23'!H29</f>
        <v>7850</v>
      </c>
      <c r="I4" s="2">
        <f>'23'!I29</f>
        <v>271</v>
      </c>
      <c r="J4" s="2">
        <f>'23'!J29</f>
        <v>158</v>
      </c>
      <c r="K4" s="2">
        <f>'23'!K29</f>
        <v>358</v>
      </c>
      <c r="L4" s="2">
        <f>'23'!L29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10326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10866</v>
      </c>
      <c r="N7" s="24">
        <f>D7+E7*20+F7*10+G7*9+H7*9+I7*191+J7*191+K7*182+L7*100</f>
        <v>10866</v>
      </c>
      <c r="O7" s="25">
        <f>M7*2.75%</f>
        <v>298.815</v>
      </c>
      <c r="P7" s="26"/>
      <c r="Q7" s="26">
        <v>97</v>
      </c>
      <c r="R7" s="29">
        <f>M7-(M7*2.75%)+I7*191+J7*191+K7*182+L7*100-Q7</f>
        <v>10470.184999999999</v>
      </c>
      <c r="S7" s="25">
        <f>M7*0.95%</f>
        <v>103.227</v>
      </c>
      <c r="T7" s="27">
        <f>S7-Q7</f>
        <v>6.2270000000000039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6144</v>
      </c>
      <c r="E8" s="30"/>
      <c r="F8" s="30">
        <v>70</v>
      </c>
      <c r="G8" s="30"/>
      <c r="H8" s="30">
        <v>100</v>
      </c>
      <c r="I8" s="20">
        <v>1</v>
      </c>
      <c r="J8" s="20"/>
      <c r="K8" s="20"/>
      <c r="L8" s="20"/>
      <c r="M8" s="20">
        <f t="shared" ref="M8:M27" si="0">D8+E8*20+F8*10+G8*9+H8*9</f>
        <v>7744</v>
      </c>
      <c r="N8" s="24">
        <f t="shared" ref="N8:N27" si="1">D8+E8*20+F8*10+G8*9+H8*9+I8*191+J8*191+K8*182+L8*100</f>
        <v>7935</v>
      </c>
      <c r="O8" s="25">
        <f t="shared" ref="O8:O27" si="2">M8*2.75%</f>
        <v>212.96</v>
      </c>
      <c r="P8" s="26"/>
      <c r="Q8" s="26"/>
      <c r="R8" s="29">
        <f t="shared" ref="R8:R27" si="3">M8-(M8*2.75%)+I8*191+J8*191+K8*182+L8*100-Q8</f>
        <v>7722.04</v>
      </c>
      <c r="S8" s="25">
        <f t="shared" ref="S8:S27" si="4">M8*0.95%</f>
        <v>73.567999999999998</v>
      </c>
      <c r="T8" s="27">
        <f t="shared" ref="T8:T27" si="5">S8-Q8</f>
        <v>73.567999999999998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10288</v>
      </c>
      <c r="E9" s="30"/>
      <c r="F9" s="30"/>
      <c r="G9" s="30"/>
      <c r="H9" s="30">
        <v>120</v>
      </c>
      <c r="I9" s="20">
        <v>6</v>
      </c>
      <c r="J9" s="20"/>
      <c r="K9" s="20">
        <v>2</v>
      </c>
      <c r="L9" s="20"/>
      <c r="M9" s="20">
        <f t="shared" si="0"/>
        <v>11368</v>
      </c>
      <c r="N9" s="24">
        <f t="shared" si="1"/>
        <v>12878</v>
      </c>
      <c r="O9" s="25">
        <f t="shared" si="2"/>
        <v>312.62</v>
      </c>
      <c r="P9" s="26">
        <v>500</v>
      </c>
      <c r="Q9" s="26">
        <v>105</v>
      </c>
      <c r="R9" s="29">
        <f t="shared" si="3"/>
        <v>12460.38</v>
      </c>
      <c r="S9" s="25">
        <f t="shared" si="4"/>
        <v>107.996</v>
      </c>
      <c r="T9" s="27">
        <f t="shared" si="5"/>
        <v>2.9959999999999951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4067</v>
      </c>
      <c r="E10" s="30"/>
      <c r="F10" s="30"/>
      <c r="G10" s="30"/>
      <c r="H10" s="30">
        <v>30</v>
      </c>
      <c r="I10" s="20">
        <v>4</v>
      </c>
      <c r="J10" s="20"/>
      <c r="K10" s="20"/>
      <c r="L10" s="20"/>
      <c r="M10" s="20">
        <f t="shared" si="0"/>
        <v>4337</v>
      </c>
      <c r="N10" s="24">
        <f t="shared" si="1"/>
        <v>5101</v>
      </c>
      <c r="O10" s="25">
        <f t="shared" si="2"/>
        <v>119.2675</v>
      </c>
      <c r="P10" s="26"/>
      <c r="Q10" s="26">
        <v>32</v>
      </c>
      <c r="R10" s="29">
        <f t="shared" si="3"/>
        <v>4949.7325000000001</v>
      </c>
      <c r="S10" s="25">
        <f t="shared" si="4"/>
        <v>41.201499999999996</v>
      </c>
      <c r="T10" s="27">
        <f t="shared" si="5"/>
        <v>9.2014999999999958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5965</v>
      </c>
      <c r="E11" s="30"/>
      <c r="F11" s="30"/>
      <c r="G11" s="32"/>
      <c r="H11" s="30"/>
      <c r="I11" s="20">
        <v>10</v>
      </c>
      <c r="J11" s="20"/>
      <c r="K11" s="20"/>
      <c r="L11" s="20"/>
      <c r="M11" s="20">
        <f t="shared" si="0"/>
        <v>5965</v>
      </c>
      <c r="N11" s="24">
        <f t="shared" si="1"/>
        <v>7875</v>
      </c>
      <c r="O11" s="25">
        <f t="shared" si="2"/>
        <v>164.03749999999999</v>
      </c>
      <c r="P11" s="26"/>
      <c r="Q11" s="26">
        <v>54</v>
      </c>
      <c r="R11" s="29">
        <f t="shared" si="3"/>
        <v>7656.9624999999996</v>
      </c>
      <c r="S11" s="25">
        <f t="shared" si="4"/>
        <v>56.667499999999997</v>
      </c>
      <c r="T11" s="27">
        <f t="shared" si="5"/>
        <v>2.6674999999999969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6375</v>
      </c>
      <c r="N12" s="24">
        <f t="shared" si="1"/>
        <v>6375</v>
      </c>
      <c r="O12" s="25">
        <f t="shared" si="2"/>
        <v>175.3125</v>
      </c>
      <c r="P12" s="26"/>
      <c r="Q12" s="26">
        <v>30</v>
      </c>
      <c r="R12" s="29">
        <f t="shared" si="3"/>
        <v>6169.6875</v>
      </c>
      <c r="S12" s="25">
        <f t="shared" si="4"/>
        <v>60.5625</v>
      </c>
      <c r="T12" s="27">
        <f t="shared" si="5"/>
        <v>30.5625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5929</v>
      </c>
      <c r="E13" s="30"/>
      <c r="F13" s="30"/>
      <c r="G13" s="30"/>
      <c r="H13" s="30">
        <v>10</v>
      </c>
      <c r="I13" s="20">
        <v>1</v>
      </c>
      <c r="J13" s="20"/>
      <c r="K13" s="20"/>
      <c r="L13" s="20"/>
      <c r="M13" s="20">
        <f t="shared" si="0"/>
        <v>6019</v>
      </c>
      <c r="N13" s="24">
        <f t="shared" si="1"/>
        <v>6210</v>
      </c>
      <c r="O13" s="25">
        <f t="shared" si="2"/>
        <v>165.52250000000001</v>
      </c>
      <c r="P13" s="26"/>
      <c r="Q13" s="26"/>
      <c r="R13" s="29">
        <f t="shared" si="3"/>
        <v>6044.4775</v>
      </c>
      <c r="S13" s="25">
        <f t="shared" si="4"/>
        <v>57.180500000000002</v>
      </c>
      <c r="T13" s="27">
        <f t="shared" si="5"/>
        <v>57.180500000000002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17607</v>
      </c>
      <c r="E14" s="30"/>
      <c r="F14" s="30"/>
      <c r="G14" s="30">
        <v>60</v>
      </c>
      <c r="H14" s="30"/>
      <c r="I14" s="20">
        <v>5</v>
      </c>
      <c r="J14" s="20"/>
      <c r="K14" s="20">
        <v>5</v>
      </c>
      <c r="L14" s="20"/>
      <c r="M14" s="20">
        <f t="shared" si="0"/>
        <v>18147</v>
      </c>
      <c r="N14" s="24">
        <f t="shared" si="1"/>
        <v>20012</v>
      </c>
      <c r="O14" s="25">
        <f t="shared" si="2"/>
        <v>499.04250000000002</v>
      </c>
      <c r="P14" s="26"/>
      <c r="Q14" s="26"/>
      <c r="R14" s="29">
        <f t="shared" si="3"/>
        <v>19512.9575</v>
      </c>
      <c r="S14" s="25">
        <f t="shared" si="4"/>
        <v>172.3965</v>
      </c>
      <c r="T14" s="27">
        <f t="shared" si="5"/>
        <v>172.3965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13908</v>
      </c>
      <c r="E15" s="30"/>
      <c r="F15" s="30">
        <v>10</v>
      </c>
      <c r="G15" s="30">
        <v>10</v>
      </c>
      <c r="H15" s="30">
        <v>80</v>
      </c>
      <c r="I15" s="20"/>
      <c r="J15" s="20"/>
      <c r="K15" s="20"/>
      <c r="L15" s="20"/>
      <c r="M15" s="20">
        <f t="shared" si="0"/>
        <v>14818</v>
      </c>
      <c r="N15" s="24">
        <f t="shared" si="1"/>
        <v>14818</v>
      </c>
      <c r="O15" s="25">
        <f t="shared" si="2"/>
        <v>407.495</v>
      </c>
      <c r="P15" s="26"/>
      <c r="Q15" s="26">
        <v>131</v>
      </c>
      <c r="R15" s="29">
        <f t="shared" si="3"/>
        <v>14279.504999999999</v>
      </c>
      <c r="S15" s="25">
        <f t="shared" si="4"/>
        <v>140.77099999999999</v>
      </c>
      <c r="T15" s="27">
        <f t="shared" si="5"/>
        <v>9.7709999999999866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6575</v>
      </c>
      <c r="E16" s="30"/>
      <c r="F16" s="30"/>
      <c r="G16" s="30"/>
      <c r="H16" s="30">
        <v>200</v>
      </c>
      <c r="I16" s="20">
        <v>11</v>
      </c>
      <c r="J16" s="20">
        <v>2</v>
      </c>
      <c r="K16" s="20"/>
      <c r="L16" s="20"/>
      <c r="M16" s="20">
        <f t="shared" si="0"/>
        <v>8375</v>
      </c>
      <c r="N16" s="24">
        <f t="shared" si="1"/>
        <v>10858</v>
      </c>
      <c r="O16" s="25">
        <f t="shared" si="2"/>
        <v>230.3125</v>
      </c>
      <c r="P16" s="26"/>
      <c r="Q16" s="26">
        <v>98</v>
      </c>
      <c r="R16" s="29">
        <f t="shared" si="3"/>
        <v>10529.6875</v>
      </c>
      <c r="S16" s="25">
        <f t="shared" si="4"/>
        <v>79.5625</v>
      </c>
      <c r="T16" s="27">
        <f t="shared" si="5"/>
        <v>-18.4375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8659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8659</v>
      </c>
      <c r="N17" s="24">
        <f t="shared" si="1"/>
        <v>8659</v>
      </c>
      <c r="O17" s="25">
        <f t="shared" si="2"/>
        <v>238.1225</v>
      </c>
      <c r="P17" s="26"/>
      <c r="Q17" s="26">
        <v>81</v>
      </c>
      <c r="R17" s="29">
        <f t="shared" si="3"/>
        <v>8339.8775000000005</v>
      </c>
      <c r="S17" s="25">
        <f t="shared" si="4"/>
        <v>82.260499999999993</v>
      </c>
      <c r="T17" s="27">
        <f t="shared" si="5"/>
        <v>1.2604999999999933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11626</v>
      </c>
      <c r="N18" s="24">
        <f t="shared" si="1"/>
        <v>11626</v>
      </c>
      <c r="O18" s="25">
        <f t="shared" si="2"/>
        <v>319.71499999999997</v>
      </c>
      <c r="P18" s="26"/>
      <c r="Q18" s="26">
        <v>106</v>
      </c>
      <c r="R18" s="29">
        <f t="shared" si="3"/>
        <v>11200.285</v>
      </c>
      <c r="S18" s="25">
        <f t="shared" si="4"/>
        <v>110.447</v>
      </c>
      <c r="T18" s="27">
        <f t="shared" si="5"/>
        <v>4.4470000000000027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8010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8010</v>
      </c>
      <c r="N19" s="24">
        <f t="shared" si="1"/>
        <v>8010</v>
      </c>
      <c r="O19" s="25">
        <f t="shared" si="2"/>
        <v>220.27500000000001</v>
      </c>
      <c r="P19" s="26"/>
      <c r="Q19" s="26">
        <v>150</v>
      </c>
      <c r="R19" s="29">
        <f t="shared" si="3"/>
        <v>7639.7250000000004</v>
      </c>
      <c r="S19" s="25">
        <f t="shared" si="4"/>
        <v>76.094999999999999</v>
      </c>
      <c r="T19" s="27">
        <f t="shared" si="5"/>
        <v>-73.905000000000001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6578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6578</v>
      </c>
      <c r="N20" s="24">
        <f t="shared" si="1"/>
        <v>6578</v>
      </c>
      <c r="O20" s="25">
        <f t="shared" si="2"/>
        <v>180.89500000000001</v>
      </c>
      <c r="P20" s="26"/>
      <c r="Q20" s="26">
        <v>117</v>
      </c>
      <c r="R20" s="29">
        <f t="shared" si="3"/>
        <v>6280.1049999999996</v>
      </c>
      <c r="S20" s="25">
        <f t="shared" si="4"/>
        <v>62.491</v>
      </c>
      <c r="T20" s="27">
        <f t="shared" si="5"/>
        <v>-54.509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6275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6275</v>
      </c>
      <c r="N21" s="24">
        <f t="shared" si="1"/>
        <v>7039</v>
      </c>
      <c r="O21" s="25">
        <f t="shared" si="2"/>
        <v>172.5625</v>
      </c>
      <c r="P21" s="26"/>
      <c r="Q21" s="26">
        <v>21</v>
      </c>
      <c r="R21" s="29">
        <f t="shared" si="3"/>
        <v>6845.4375</v>
      </c>
      <c r="S21" s="25">
        <f t="shared" si="4"/>
        <v>59.612499999999997</v>
      </c>
      <c r="T21" s="27">
        <f t="shared" si="5"/>
        <v>38.612499999999997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17997</v>
      </c>
      <c r="E22" s="30">
        <v>30</v>
      </c>
      <c r="F22" s="30">
        <v>50</v>
      </c>
      <c r="G22" s="20"/>
      <c r="H22" s="30"/>
      <c r="I22" s="20"/>
      <c r="J22" s="20"/>
      <c r="K22" s="20">
        <v>5</v>
      </c>
      <c r="L22" s="20"/>
      <c r="M22" s="20">
        <f t="shared" si="0"/>
        <v>19097</v>
      </c>
      <c r="N22" s="24">
        <f t="shared" si="1"/>
        <v>20007</v>
      </c>
      <c r="O22" s="25">
        <f t="shared" si="2"/>
        <v>525.16750000000002</v>
      </c>
      <c r="P22" s="26"/>
      <c r="Q22" s="26">
        <v>150</v>
      </c>
      <c r="R22" s="29">
        <f t="shared" si="3"/>
        <v>19331.8325</v>
      </c>
      <c r="S22" s="25">
        <f t="shared" si="4"/>
        <v>181.42150000000001</v>
      </c>
      <c r="T22" s="27">
        <f t="shared" si="5"/>
        <v>31.421500000000009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7534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7534</v>
      </c>
      <c r="N23" s="24">
        <f t="shared" si="1"/>
        <v>7534</v>
      </c>
      <c r="O23" s="25">
        <f t="shared" si="2"/>
        <v>207.185</v>
      </c>
      <c r="P23" s="26"/>
      <c r="Q23" s="26">
        <v>70</v>
      </c>
      <c r="R23" s="29">
        <f t="shared" si="3"/>
        <v>7256.8149999999996</v>
      </c>
      <c r="S23" s="25">
        <f t="shared" si="4"/>
        <v>71.572999999999993</v>
      </c>
      <c r="T23" s="27">
        <f t="shared" si="5"/>
        <v>1.5729999999999933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18000</v>
      </c>
      <c r="E24" s="30">
        <v>30</v>
      </c>
      <c r="F24" s="30"/>
      <c r="G24" s="30">
        <v>50</v>
      </c>
      <c r="H24" s="30">
        <v>200</v>
      </c>
      <c r="I24" s="20">
        <v>10</v>
      </c>
      <c r="J24" s="20"/>
      <c r="K24" s="20"/>
      <c r="L24" s="20"/>
      <c r="M24" s="20">
        <f t="shared" si="0"/>
        <v>20850</v>
      </c>
      <c r="N24" s="24">
        <f t="shared" si="1"/>
        <v>22760</v>
      </c>
      <c r="O24" s="25">
        <f t="shared" si="2"/>
        <v>573.375</v>
      </c>
      <c r="P24" s="26"/>
      <c r="Q24" s="26"/>
      <c r="R24" s="29">
        <f t="shared" si="3"/>
        <v>22186.625</v>
      </c>
      <c r="S24" s="25">
        <f t="shared" si="4"/>
        <v>198.07499999999999</v>
      </c>
      <c r="T24" s="27">
        <f t="shared" si="5"/>
        <v>198.07499999999999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8754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8844</v>
      </c>
      <c r="N25" s="24">
        <f t="shared" si="1"/>
        <v>8844</v>
      </c>
      <c r="O25" s="25">
        <f t="shared" si="2"/>
        <v>243.21</v>
      </c>
      <c r="P25" s="26">
        <v>18450</v>
      </c>
      <c r="Q25" s="26">
        <v>88</v>
      </c>
      <c r="R25" s="29">
        <f t="shared" si="3"/>
        <v>8512.7900000000009</v>
      </c>
      <c r="S25" s="25">
        <f t="shared" si="4"/>
        <v>84.018000000000001</v>
      </c>
      <c r="T25" s="27">
        <f t="shared" si="5"/>
        <v>-3.9819999999999993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6621</v>
      </c>
      <c r="E26" s="29"/>
      <c r="F26" s="30"/>
      <c r="G26" s="30">
        <v>10</v>
      </c>
      <c r="H26" s="30">
        <v>20</v>
      </c>
      <c r="I26" s="20"/>
      <c r="J26" s="20"/>
      <c r="K26" s="20"/>
      <c r="L26" s="20"/>
      <c r="M26" s="20">
        <f t="shared" si="0"/>
        <v>6891</v>
      </c>
      <c r="N26" s="24">
        <f t="shared" si="1"/>
        <v>6891</v>
      </c>
      <c r="O26" s="25">
        <f t="shared" si="2"/>
        <v>189.5025</v>
      </c>
      <c r="P26" s="26"/>
      <c r="Q26" s="26">
        <v>86</v>
      </c>
      <c r="R26" s="29">
        <f t="shared" si="3"/>
        <v>6615.4975000000004</v>
      </c>
      <c r="S26" s="25">
        <f t="shared" si="4"/>
        <v>65.464500000000001</v>
      </c>
      <c r="T26" s="27">
        <f t="shared" si="5"/>
        <v>-20.535499999999999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6961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6961</v>
      </c>
      <c r="N27" s="40">
        <f t="shared" si="1"/>
        <v>6961</v>
      </c>
      <c r="O27" s="25">
        <f t="shared" si="2"/>
        <v>191.42750000000001</v>
      </c>
      <c r="P27" s="41"/>
      <c r="Q27" s="41">
        <v>100</v>
      </c>
      <c r="R27" s="29">
        <f t="shared" si="3"/>
        <v>6669.5725000000002</v>
      </c>
      <c r="S27" s="42">
        <f t="shared" si="4"/>
        <v>66.129499999999993</v>
      </c>
      <c r="T27" s="43">
        <f t="shared" si="5"/>
        <v>-33.870500000000007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194199</v>
      </c>
      <c r="E28" s="45">
        <f>SUM(E7:E27)</f>
        <v>60</v>
      </c>
      <c r="F28" s="45">
        <f t="shared" ref="F28:T28" si="6">SUM(F7:F27)</f>
        <v>130</v>
      </c>
      <c r="G28" s="45">
        <f t="shared" si="6"/>
        <v>140</v>
      </c>
      <c r="H28" s="45">
        <f t="shared" si="6"/>
        <v>820</v>
      </c>
      <c r="I28" s="45">
        <f t="shared" si="6"/>
        <v>52</v>
      </c>
      <c r="J28" s="45">
        <f t="shared" si="6"/>
        <v>2</v>
      </c>
      <c r="K28" s="45">
        <f t="shared" si="6"/>
        <v>12</v>
      </c>
      <c r="L28" s="45">
        <f t="shared" si="6"/>
        <v>0</v>
      </c>
      <c r="M28" s="45">
        <f t="shared" si="6"/>
        <v>205339</v>
      </c>
      <c r="N28" s="45">
        <f t="shared" si="6"/>
        <v>217837</v>
      </c>
      <c r="O28" s="46">
        <f t="shared" si="6"/>
        <v>5646.8225000000002</v>
      </c>
      <c r="P28" s="45">
        <f t="shared" si="6"/>
        <v>18950</v>
      </c>
      <c r="Q28" s="45">
        <f t="shared" si="6"/>
        <v>1516</v>
      </c>
      <c r="R28" s="45">
        <f t="shared" si="6"/>
        <v>210674.17750000002</v>
      </c>
      <c r="S28" s="45">
        <f t="shared" si="6"/>
        <v>1950.7205000000001</v>
      </c>
      <c r="T28" s="47">
        <f t="shared" si="6"/>
        <v>434.72049999999984</v>
      </c>
    </row>
    <row r="29" spans="1:20" ht="15.75" thickBot="1" x14ac:dyDescent="0.3">
      <c r="A29" s="95" t="s">
        <v>38</v>
      </c>
      <c r="B29" s="96"/>
      <c r="C29" s="97"/>
      <c r="D29" s="48">
        <f>D4+D5-D28</f>
        <v>496333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Q13" sqref="Q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'24'!D29</f>
        <v>496333</v>
      </c>
      <c r="E4" s="2">
        <f>'24'!E29</f>
        <v>1950</v>
      </c>
      <c r="F4" s="2">
        <f>'24'!F29</f>
        <v>9490</v>
      </c>
      <c r="G4" s="2">
        <f>'24'!G29</f>
        <v>860</v>
      </c>
      <c r="H4" s="2">
        <f>'24'!H29</f>
        <v>7030</v>
      </c>
      <c r="I4" s="2">
        <f>'24'!I29</f>
        <v>219</v>
      </c>
      <c r="J4" s="2">
        <f>'24'!J29</f>
        <v>156</v>
      </c>
      <c r="K4" s="2">
        <f>'24'!K29</f>
        <v>346</v>
      </c>
      <c r="L4" s="2">
        <f>'24'!L29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9667</v>
      </c>
      <c r="E7" s="22">
        <v>10</v>
      </c>
      <c r="F7" s="22">
        <v>10</v>
      </c>
      <c r="G7" s="22"/>
      <c r="H7" s="22">
        <v>100</v>
      </c>
      <c r="I7" s="23">
        <v>1</v>
      </c>
      <c r="J7" s="23"/>
      <c r="K7" s="23"/>
      <c r="L7" s="23"/>
      <c r="M7" s="20">
        <f>D7+E7*20+F7*10+G7*9+H7*9</f>
        <v>10867</v>
      </c>
      <c r="N7" s="24">
        <f>D7+E7*20+F7*10+G7*9+H7*9+I7*191+J7*191+K7*182+L7*100</f>
        <v>11058</v>
      </c>
      <c r="O7" s="25">
        <f>M7*2.75%</f>
        <v>298.84250000000003</v>
      </c>
      <c r="P7" s="26"/>
      <c r="Q7" s="26">
        <v>99</v>
      </c>
      <c r="R7" s="29">
        <f>M7-(M7*2.75%)+I7*191+J7*191+K7*182+L7*100-Q7</f>
        <v>10660.157499999999</v>
      </c>
      <c r="S7" s="25">
        <f>M7*0.95%</f>
        <v>103.23649999999999</v>
      </c>
      <c r="T7" s="27">
        <f>S7-Q7</f>
        <v>4.2364999999999924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5659</v>
      </c>
      <c r="E8" s="30"/>
      <c r="F8" s="30">
        <v>20</v>
      </c>
      <c r="G8" s="30">
        <v>20</v>
      </c>
      <c r="H8" s="30">
        <v>40</v>
      </c>
      <c r="I8" s="20">
        <v>2</v>
      </c>
      <c r="J8" s="20"/>
      <c r="K8" s="20"/>
      <c r="L8" s="20"/>
      <c r="M8" s="20">
        <f t="shared" ref="M8:M27" si="0">D8+E8*20+F8*10+G8*9+H8*9</f>
        <v>6399</v>
      </c>
      <c r="N8" s="24">
        <f t="shared" ref="N8:N27" si="1">D8+E8*20+F8*10+G8*9+H8*9+I8*191+J8*191+K8*182+L8*100</f>
        <v>6781</v>
      </c>
      <c r="O8" s="25">
        <f t="shared" ref="O8:O27" si="2">M8*2.75%</f>
        <v>175.9725</v>
      </c>
      <c r="P8" s="26"/>
      <c r="Q8" s="26"/>
      <c r="R8" s="29">
        <f t="shared" ref="R8:R27" si="3">M8-(M8*2.75%)+I8*191+J8*191+K8*182+L8*100-Q8</f>
        <v>6605.0275000000001</v>
      </c>
      <c r="S8" s="25">
        <f t="shared" ref="S8:S27" si="4">M8*0.95%</f>
        <v>60.790500000000002</v>
      </c>
      <c r="T8" s="27">
        <f t="shared" ref="T8:T27" si="5">S8-Q8</f>
        <v>60.790500000000002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16553</v>
      </c>
      <c r="E9" s="30"/>
      <c r="F9" s="30"/>
      <c r="G9" s="30"/>
      <c r="H9" s="30">
        <v>250</v>
      </c>
      <c r="I9" s="20">
        <v>3</v>
      </c>
      <c r="J9" s="20"/>
      <c r="K9" s="20">
        <v>1</v>
      </c>
      <c r="L9" s="20"/>
      <c r="M9" s="20">
        <f t="shared" si="0"/>
        <v>18803</v>
      </c>
      <c r="N9" s="24">
        <f t="shared" si="1"/>
        <v>19558</v>
      </c>
      <c r="O9" s="25">
        <f t="shared" si="2"/>
        <v>517.08249999999998</v>
      </c>
      <c r="P9" s="26"/>
      <c r="Q9" s="26">
        <v>111</v>
      </c>
      <c r="R9" s="29">
        <f>M9-(M9*2.75%)+I9*191+J9*191+K9*182+L9*100-Q9</f>
        <v>18929.9175</v>
      </c>
      <c r="S9" s="25">
        <f t="shared" si="4"/>
        <v>178.6285</v>
      </c>
      <c r="T9" s="27">
        <f t="shared" si="5"/>
        <v>67.628500000000003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4627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4627</v>
      </c>
      <c r="N10" s="24">
        <f t="shared" si="1"/>
        <v>4627</v>
      </c>
      <c r="O10" s="25">
        <f t="shared" si="2"/>
        <v>127.24250000000001</v>
      </c>
      <c r="P10" s="26"/>
      <c r="Q10" s="26">
        <v>30</v>
      </c>
      <c r="R10" s="29">
        <f t="shared" si="3"/>
        <v>4469.7574999999997</v>
      </c>
      <c r="S10" s="25">
        <f t="shared" si="4"/>
        <v>43.956499999999998</v>
      </c>
      <c r="T10" s="27">
        <f t="shared" si="5"/>
        <v>13.956499999999998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5813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5813</v>
      </c>
      <c r="N11" s="24">
        <f t="shared" si="1"/>
        <v>5813</v>
      </c>
      <c r="O11" s="25">
        <f t="shared" si="2"/>
        <v>159.85749999999999</v>
      </c>
      <c r="P11" s="26"/>
      <c r="Q11" s="26">
        <v>33</v>
      </c>
      <c r="R11" s="29">
        <f t="shared" si="3"/>
        <v>5620.1424999999999</v>
      </c>
      <c r="S11" s="25">
        <f t="shared" si="4"/>
        <v>55.223500000000001</v>
      </c>
      <c r="T11" s="27">
        <f t="shared" si="5"/>
        <v>22.223500000000001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5251</v>
      </c>
      <c r="E12" s="30">
        <v>250</v>
      </c>
      <c r="F12" s="30">
        <v>250</v>
      </c>
      <c r="G12" s="30"/>
      <c r="H12" s="30">
        <v>250</v>
      </c>
      <c r="I12" s="20">
        <v>25</v>
      </c>
      <c r="J12" s="20">
        <v>25</v>
      </c>
      <c r="K12" s="20"/>
      <c r="L12" s="20"/>
      <c r="M12" s="20">
        <f t="shared" si="0"/>
        <v>15001</v>
      </c>
      <c r="N12" s="24">
        <f t="shared" si="1"/>
        <v>24551</v>
      </c>
      <c r="O12" s="25">
        <f t="shared" si="2"/>
        <v>412.52749999999997</v>
      </c>
      <c r="P12" s="26"/>
      <c r="Q12" s="26">
        <v>38</v>
      </c>
      <c r="R12" s="29">
        <f t="shared" si="3"/>
        <v>24100.4725</v>
      </c>
      <c r="S12" s="25">
        <f t="shared" si="4"/>
        <v>142.5095</v>
      </c>
      <c r="T12" s="27">
        <f t="shared" si="5"/>
        <v>104.5095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5040</v>
      </c>
      <c r="E13" s="30"/>
      <c r="F13" s="30"/>
      <c r="G13" s="30"/>
      <c r="H13" s="30">
        <v>60</v>
      </c>
      <c r="I13" s="20"/>
      <c r="J13" s="20">
        <v>25</v>
      </c>
      <c r="K13" s="20"/>
      <c r="L13" s="20"/>
      <c r="M13" s="20">
        <f t="shared" si="0"/>
        <v>5580</v>
      </c>
      <c r="N13" s="24">
        <f t="shared" si="1"/>
        <v>10355</v>
      </c>
      <c r="O13" s="25">
        <f t="shared" si="2"/>
        <v>153.44999999999999</v>
      </c>
      <c r="P13" s="26"/>
      <c r="Q13" s="26"/>
      <c r="R13" s="29">
        <f t="shared" si="3"/>
        <v>10201.549999999999</v>
      </c>
      <c r="S13" s="25">
        <f t="shared" si="4"/>
        <v>53.01</v>
      </c>
      <c r="T13" s="27">
        <f t="shared" si="5"/>
        <v>53.01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11837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12737</v>
      </c>
      <c r="N14" s="24">
        <f t="shared" si="1"/>
        <v>12737</v>
      </c>
      <c r="O14" s="25">
        <f t="shared" si="2"/>
        <v>350.26749999999998</v>
      </c>
      <c r="P14" s="26"/>
      <c r="Q14" s="26"/>
      <c r="R14" s="29">
        <f t="shared" si="3"/>
        <v>12386.7325</v>
      </c>
      <c r="S14" s="25">
        <f t="shared" si="4"/>
        <v>121.00149999999999</v>
      </c>
      <c r="T14" s="27">
        <f t="shared" si="5"/>
        <v>121.00149999999999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14117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14117</v>
      </c>
      <c r="N15" s="24">
        <f t="shared" si="1"/>
        <v>15072</v>
      </c>
      <c r="O15" s="25">
        <f t="shared" si="2"/>
        <v>388.21750000000003</v>
      </c>
      <c r="P15" s="26"/>
      <c r="Q15" s="26">
        <v>134</v>
      </c>
      <c r="R15" s="29">
        <f t="shared" si="3"/>
        <v>14549.782499999999</v>
      </c>
      <c r="S15" s="25">
        <f t="shared" si="4"/>
        <v>134.11150000000001</v>
      </c>
      <c r="T15" s="27">
        <f t="shared" si="5"/>
        <v>0.11150000000000659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10911</v>
      </c>
      <c r="E16" s="30"/>
      <c r="F16" s="30"/>
      <c r="G16" s="30"/>
      <c r="H16" s="30">
        <v>10</v>
      </c>
      <c r="I16" s="20">
        <v>2</v>
      </c>
      <c r="J16" s="20"/>
      <c r="K16" s="20"/>
      <c r="L16" s="20"/>
      <c r="M16" s="20">
        <f t="shared" si="0"/>
        <v>11001</v>
      </c>
      <c r="N16" s="24">
        <f t="shared" si="1"/>
        <v>11383</v>
      </c>
      <c r="O16" s="25">
        <f t="shared" si="2"/>
        <v>302.52749999999997</v>
      </c>
      <c r="P16" s="26"/>
      <c r="Q16" s="26">
        <v>103</v>
      </c>
      <c r="R16" s="29">
        <f t="shared" si="3"/>
        <v>10977.4725</v>
      </c>
      <c r="S16" s="25">
        <f t="shared" si="4"/>
        <v>104.5095</v>
      </c>
      <c r="T16" s="27">
        <f t="shared" si="5"/>
        <v>1.5095000000000027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13275</v>
      </c>
      <c r="E17" s="30"/>
      <c r="F17" s="30">
        <v>50</v>
      </c>
      <c r="G17" s="30">
        <v>100</v>
      </c>
      <c r="H17" s="30"/>
      <c r="I17" s="20">
        <v>8</v>
      </c>
      <c r="J17" s="20"/>
      <c r="K17" s="20">
        <v>5</v>
      </c>
      <c r="L17" s="20"/>
      <c r="M17" s="20">
        <f t="shared" si="0"/>
        <v>14675</v>
      </c>
      <c r="N17" s="24">
        <f t="shared" si="1"/>
        <v>17113</v>
      </c>
      <c r="O17" s="25">
        <f t="shared" si="2"/>
        <v>403.5625</v>
      </c>
      <c r="P17" s="26"/>
      <c r="Q17" s="26">
        <v>100</v>
      </c>
      <c r="R17" s="29">
        <f t="shared" si="3"/>
        <v>16609.4375</v>
      </c>
      <c r="S17" s="25">
        <f t="shared" si="4"/>
        <v>139.41249999999999</v>
      </c>
      <c r="T17" s="27">
        <f t="shared" si="5"/>
        <v>39.412499999999994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8950</v>
      </c>
      <c r="E18" s="30">
        <v>50</v>
      </c>
      <c r="F18" s="30">
        <v>110</v>
      </c>
      <c r="G18" s="30"/>
      <c r="H18" s="30">
        <v>200</v>
      </c>
      <c r="I18" s="20"/>
      <c r="J18" s="20"/>
      <c r="K18" s="20"/>
      <c r="L18" s="20"/>
      <c r="M18" s="20">
        <f t="shared" si="0"/>
        <v>12850</v>
      </c>
      <c r="N18" s="24">
        <f t="shared" si="1"/>
        <v>12850</v>
      </c>
      <c r="O18" s="25">
        <f t="shared" si="2"/>
        <v>353.375</v>
      </c>
      <c r="P18" s="26"/>
      <c r="Q18" s="26">
        <v>147</v>
      </c>
      <c r="R18" s="29">
        <f t="shared" si="3"/>
        <v>12349.625</v>
      </c>
      <c r="S18" s="25">
        <f t="shared" si="4"/>
        <v>122.075</v>
      </c>
      <c r="T18" s="27">
        <f t="shared" si="5"/>
        <v>-24.924999999999997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6475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6475</v>
      </c>
      <c r="N19" s="24">
        <f t="shared" si="1"/>
        <v>6475</v>
      </c>
      <c r="O19" s="25">
        <f t="shared" si="2"/>
        <v>178.0625</v>
      </c>
      <c r="P19" s="26"/>
      <c r="Q19" s="26">
        <v>147</v>
      </c>
      <c r="R19" s="29">
        <f t="shared" si="3"/>
        <v>6149.9375</v>
      </c>
      <c r="S19" s="25">
        <f t="shared" si="4"/>
        <v>61.512499999999996</v>
      </c>
      <c r="T19" s="27">
        <f t="shared" si="5"/>
        <v>-85.487500000000011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2157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2157</v>
      </c>
      <c r="N20" s="24">
        <f t="shared" si="1"/>
        <v>2157</v>
      </c>
      <c r="O20" s="25">
        <f t="shared" si="2"/>
        <v>59.317500000000003</v>
      </c>
      <c r="P20" s="26"/>
      <c r="Q20" s="26">
        <v>28</v>
      </c>
      <c r="R20" s="29">
        <f t="shared" si="3"/>
        <v>2069.6824999999999</v>
      </c>
      <c r="S20" s="25">
        <f t="shared" si="4"/>
        <v>20.491499999999998</v>
      </c>
      <c r="T20" s="27">
        <f t="shared" si="5"/>
        <v>-7.5085000000000015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6379</v>
      </c>
      <c r="E21" s="30"/>
      <c r="F21" s="30">
        <v>100</v>
      </c>
      <c r="G21" s="30"/>
      <c r="H21" s="30"/>
      <c r="I21" s="20">
        <v>2</v>
      </c>
      <c r="J21" s="20"/>
      <c r="K21" s="20"/>
      <c r="L21" s="20"/>
      <c r="M21" s="20">
        <f t="shared" si="0"/>
        <v>7379</v>
      </c>
      <c r="N21" s="24">
        <f t="shared" si="1"/>
        <v>7761</v>
      </c>
      <c r="O21" s="25">
        <f t="shared" si="2"/>
        <v>202.92250000000001</v>
      </c>
      <c r="P21" s="26"/>
      <c r="Q21" s="26">
        <v>18</v>
      </c>
      <c r="R21" s="29">
        <f t="shared" si="3"/>
        <v>7540.0775000000003</v>
      </c>
      <c r="S21" s="25">
        <f t="shared" si="4"/>
        <v>70.100499999999997</v>
      </c>
      <c r="T21" s="27">
        <f t="shared" si="5"/>
        <v>52.100499999999997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11041</v>
      </c>
      <c r="N22" s="24">
        <f t="shared" si="1"/>
        <v>11041</v>
      </c>
      <c r="O22" s="25">
        <f t="shared" si="2"/>
        <v>303.6275</v>
      </c>
      <c r="P22" s="26"/>
      <c r="Q22" s="26">
        <v>105</v>
      </c>
      <c r="R22" s="29">
        <f t="shared" si="3"/>
        <v>10632.372499999999</v>
      </c>
      <c r="S22" s="25">
        <f t="shared" si="4"/>
        <v>104.8895</v>
      </c>
      <c r="T22" s="27">
        <f t="shared" si="5"/>
        <v>-0.11050000000000182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6169</v>
      </c>
      <c r="N23" s="24">
        <f t="shared" si="1"/>
        <v>6169</v>
      </c>
      <c r="O23" s="25">
        <f t="shared" si="2"/>
        <v>169.64750000000001</v>
      </c>
      <c r="P23" s="26">
        <v>14035</v>
      </c>
      <c r="Q23" s="26">
        <v>60</v>
      </c>
      <c r="R23" s="29">
        <f t="shared" si="3"/>
        <v>5939.3525</v>
      </c>
      <c r="S23" s="25">
        <f t="shared" si="4"/>
        <v>58.605499999999999</v>
      </c>
      <c r="T23" s="27">
        <f t="shared" si="5"/>
        <v>-1.3945000000000007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12643</v>
      </c>
      <c r="N24" s="24">
        <f t="shared" si="1"/>
        <v>12643</v>
      </c>
      <c r="O24" s="25">
        <f t="shared" si="2"/>
        <v>347.6825</v>
      </c>
      <c r="P24" s="26"/>
      <c r="Q24" s="26">
        <v>95</v>
      </c>
      <c r="R24" s="29">
        <f t="shared" si="3"/>
        <v>12200.317499999999</v>
      </c>
      <c r="S24" s="25">
        <f t="shared" si="4"/>
        <v>120.10849999999999</v>
      </c>
      <c r="T24" s="27">
        <f t="shared" si="5"/>
        <v>25.108499999999992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5553</v>
      </c>
      <c r="E25" s="30"/>
      <c r="F25" s="30"/>
      <c r="G25" s="30"/>
      <c r="H25" s="30"/>
      <c r="I25" s="20"/>
      <c r="J25" s="20"/>
      <c r="K25" s="20">
        <v>1</v>
      </c>
      <c r="L25" s="20"/>
      <c r="M25" s="20">
        <f t="shared" si="0"/>
        <v>5553</v>
      </c>
      <c r="N25" s="24">
        <f t="shared" si="1"/>
        <v>5735</v>
      </c>
      <c r="O25" s="25">
        <f t="shared" si="2"/>
        <v>152.70750000000001</v>
      </c>
      <c r="P25" s="26"/>
      <c r="Q25" s="26">
        <v>82</v>
      </c>
      <c r="R25" s="29">
        <f t="shared" si="3"/>
        <v>5500.2924999999996</v>
      </c>
      <c r="S25" s="25">
        <f t="shared" si="4"/>
        <v>52.753499999999995</v>
      </c>
      <c r="T25" s="27">
        <f t="shared" si="5"/>
        <v>-29.246500000000005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7914</v>
      </c>
      <c r="E26" s="29">
        <v>100</v>
      </c>
      <c r="F26" s="30">
        <v>100</v>
      </c>
      <c r="G26" s="30"/>
      <c r="H26" s="30">
        <v>70</v>
      </c>
      <c r="I26" s="20">
        <v>15</v>
      </c>
      <c r="J26" s="20"/>
      <c r="K26" s="20"/>
      <c r="L26" s="20"/>
      <c r="M26" s="20">
        <f t="shared" si="0"/>
        <v>11544</v>
      </c>
      <c r="N26" s="24">
        <f t="shared" si="1"/>
        <v>14409</v>
      </c>
      <c r="O26" s="25">
        <f t="shared" si="2"/>
        <v>317.45999999999998</v>
      </c>
      <c r="P26" s="26"/>
      <c r="Q26" s="26">
        <v>117</v>
      </c>
      <c r="R26" s="29">
        <f t="shared" si="3"/>
        <v>13974.54</v>
      </c>
      <c r="S26" s="25">
        <f t="shared" si="4"/>
        <v>109.66799999999999</v>
      </c>
      <c r="T26" s="27">
        <f t="shared" si="5"/>
        <v>-7.3320000000000078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9457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9457</v>
      </c>
      <c r="N27" s="40">
        <f t="shared" si="1"/>
        <v>9457</v>
      </c>
      <c r="O27" s="25">
        <f t="shared" si="2"/>
        <v>260.0675</v>
      </c>
      <c r="P27" s="41">
        <v>15000</v>
      </c>
      <c r="Q27" s="41">
        <v>100</v>
      </c>
      <c r="R27" s="29">
        <f t="shared" si="3"/>
        <v>9096.9325000000008</v>
      </c>
      <c r="S27" s="42">
        <f t="shared" si="4"/>
        <v>89.841499999999996</v>
      </c>
      <c r="T27" s="43">
        <f t="shared" si="5"/>
        <v>-10.158500000000004</v>
      </c>
    </row>
    <row r="28" spans="1:20" ht="16.5" thickBot="1" x14ac:dyDescent="0.3">
      <c r="A28" s="92" t="s">
        <v>37</v>
      </c>
      <c r="B28" s="93"/>
      <c r="C28" s="94"/>
      <c r="D28" s="44">
        <f>SUM(D7:D27)</f>
        <v>179488</v>
      </c>
      <c r="E28" s="45">
        <f>SUM(E7:E27)</f>
        <v>410</v>
      </c>
      <c r="F28" s="45">
        <f t="shared" ref="F28:T28" si="6">SUM(F7:F27)</f>
        <v>640</v>
      </c>
      <c r="G28" s="45">
        <f t="shared" si="6"/>
        <v>120</v>
      </c>
      <c r="H28" s="45">
        <f t="shared" si="6"/>
        <v>1080</v>
      </c>
      <c r="I28" s="45">
        <f t="shared" si="6"/>
        <v>63</v>
      </c>
      <c r="J28" s="45">
        <f t="shared" si="6"/>
        <v>50</v>
      </c>
      <c r="K28" s="45">
        <f t="shared" si="6"/>
        <v>7</v>
      </c>
      <c r="L28" s="45">
        <f t="shared" si="6"/>
        <v>0</v>
      </c>
      <c r="M28" s="45">
        <f t="shared" si="6"/>
        <v>204888</v>
      </c>
      <c r="N28" s="45">
        <f t="shared" si="6"/>
        <v>227745</v>
      </c>
      <c r="O28" s="46">
        <f t="shared" si="6"/>
        <v>5634.420000000001</v>
      </c>
      <c r="P28" s="45">
        <f t="shared" si="6"/>
        <v>29035</v>
      </c>
      <c r="Q28" s="45">
        <f t="shared" si="6"/>
        <v>1547</v>
      </c>
      <c r="R28" s="45">
        <f t="shared" si="6"/>
        <v>220563.58000000005</v>
      </c>
      <c r="S28" s="45">
        <f t="shared" si="6"/>
        <v>1946.4359999999999</v>
      </c>
      <c r="T28" s="47">
        <f t="shared" si="6"/>
        <v>399.43599999999992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K12" sqref="K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8554687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'25'!D29</f>
        <v>524637</v>
      </c>
      <c r="E4" s="2">
        <f>'25'!E29</f>
        <v>1540</v>
      </c>
      <c r="F4" s="2">
        <f>'25'!F29</f>
        <v>8850</v>
      </c>
      <c r="G4" s="2">
        <f>'25'!G29</f>
        <v>740</v>
      </c>
      <c r="H4" s="2">
        <f>'25'!H29</f>
        <v>5950</v>
      </c>
      <c r="I4" s="2">
        <f>'25'!I29</f>
        <v>656</v>
      </c>
      <c r="J4" s="2">
        <f>'25'!J29</f>
        <v>106</v>
      </c>
      <c r="K4" s="2">
        <f>'25'!K29</f>
        <v>339</v>
      </c>
      <c r="L4" s="2">
        <f>'25'!L29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207793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8501</v>
      </c>
      <c r="E7" s="22"/>
      <c r="F7" s="22"/>
      <c r="G7" s="22">
        <v>50</v>
      </c>
      <c r="H7" s="22"/>
      <c r="I7" s="23">
        <v>5</v>
      </c>
      <c r="J7" s="23">
        <v>1</v>
      </c>
      <c r="K7" s="23">
        <v>1</v>
      </c>
      <c r="L7" s="23"/>
      <c r="M7" s="20">
        <f>D7+E7*20+F7*10+G7*9+H7*9</f>
        <v>8951</v>
      </c>
      <c r="N7" s="24">
        <f>D7+E7*20+F7*10+G7*9+H7*9+I7*191+J7*191+K7*182+L7*100</f>
        <v>10279</v>
      </c>
      <c r="O7" s="25">
        <f>M7*2.75%</f>
        <v>246.1525</v>
      </c>
      <c r="P7" s="26"/>
      <c r="Q7" s="26">
        <v>97</v>
      </c>
      <c r="R7" s="24">
        <f>M7-(M7*2.75%)+I7*191+J7*191+K7*182+L7*100-Q7</f>
        <v>9935.8474999999999</v>
      </c>
      <c r="S7" s="25">
        <f>M7*0.95%</f>
        <v>85.034499999999994</v>
      </c>
      <c r="T7" s="27">
        <f>S7-Q7</f>
        <v>-11.965500000000006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4219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4759</v>
      </c>
      <c r="N8" s="24">
        <f t="shared" ref="N8:N27" si="1">D8+E8*20+F8*10+G8*9+H8*9+I8*191+J8*191+K8*182+L8*100</f>
        <v>4759</v>
      </c>
      <c r="O8" s="25">
        <f t="shared" ref="O8:O27" si="2">M8*2.75%</f>
        <v>130.8725</v>
      </c>
      <c r="P8" s="26"/>
      <c r="Q8" s="26"/>
      <c r="R8" s="24">
        <f t="shared" ref="R8:R27" si="3">M8-(M8*2.75%)+I8*191+J8*191+K8*182+L8*100-Q8</f>
        <v>4628.1274999999996</v>
      </c>
      <c r="S8" s="25">
        <f t="shared" ref="S8:S27" si="4">M8*0.95%</f>
        <v>45.210499999999996</v>
      </c>
      <c r="T8" s="27">
        <f t="shared" ref="T8:T27" si="5">S8-Q8</f>
        <v>45.210499999999996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11455</v>
      </c>
      <c r="E9" s="30"/>
      <c r="F9" s="30"/>
      <c r="G9" s="30"/>
      <c r="H9" s="30"/>
      <c r="I9" s="20">
        <v>3</v>
      </c>
      <c r="J9" s="20"/>
      <c r="K9" s="20"/>
      <c r="L9" s="20"/>
      <c r="M9" s="20">
        <f t="shared" si="0"/>
        <v>11455</v>
      </c>
      <c r="N9" s="24">
        <f t="shared" si="1"/>
        <v>12028</v>
      </c>
      <c r="O9" s="25">
        <f t="shared" si="2"/>
        <v>315.01249999999999</v>
      </c>
      <c r="P9" s="26"/>
      <c r="Q9" s="26">
        <v>103</v>
      </c>
      <c r="R9" s="24">
        <f t="shared" si="3"/>
        <v>11609.987499999999</v>
      </c>
      <c r="S9" s="25">
        <f t="shared" si="4"/>
        <v>108.82249999999999</v>
      </c>
      <c r="T9" s="27">
        <f t="shared" si="5"/>
        <v>5.8224999999999909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4634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4634</v>
      </c>
      <c r="N10" s="24">
        <f t="shared" si="1"/>
        <v>5589</v>
      </c>
      <c r="O10" s="25">
        <f t="shared" si="2"/>
        <v>127.435</v>
      </c>
      <c r="P10" s="26"/>
      <c r="Q10" s="26">
        <v>26</v>
      </c>
      <c r="R10" s="24">
        <f t="shared" si="3"/>
        <v>5435.5649999999996</v>
      </c>
      <c r="S10" s="25">
        <f t="shared" si="4"/>
        <v>44.022999999999996</v>
      </c>
      <c r="T10" s="27">
        <f t="shared" si="5"/>
        <v>18.022999999999996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7304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7304</v>
      </c>
      <c r="N11" s="24">
        <f t="shared" si="1"/>
        <v>8068</v>
      </c>
      <c r="O11" s="25">
        <f t="shared" si="2"/>
        <v>200.86</v>
      </c>
      <c r="P11" s="26"/>
      <c r="Q11" s="26">
        <v>63</v>
      </c>
      <c r="R11" s="24">
        <f t="shared" si="3"/>
        <v>7804.14</v>
      </c>
      <c r="S11" s="25">
        <f t="shared" si="4"/>
        <v>69.388000000000005</v>
      </c>
      <c r="T11" s="27">
        <f t="shared" si="5"/>
        <v>6.3880000000000052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5618</v>
      </c>
      <c r="E12" s="30"/>
      <c r="F12" s="30"/>
      <c r="G12" s="30"/>
      <c r="H12" s="30">
        <v>100</v>
      </c>
      <c r="I12" s="20">
        <v>50</v>
      </c>
      <c r="J12" s="20"/>
      <c r="K12" s="20"/>
      <c r="L12" s="20"/>
      <c r="M12" s="20">
        <f t="shared" si="0"/>
        <v>6518</v>
      </c>
      <c r="N12" s="24">
        <f t="shared" si="1"/>
        <v>16068</v>
      </c>
      <c r="O12" s="25">
        <f t="shared" si="2"/>
        <v>179.245</v>
      </c>
      <c r="P12" s="26"/>
      <c r="Q12" s="26">
        <v>28</v>
      </c>
      <c r="R12" s="24">
        <f t="shared" si="3"/>
        <v>15860.755000000001</v>
      </c>
      <c r="S12" s="25">
        <f t="shared" si="4"/>
        <v>61.920999999999999</v>
      </c>
      <c r="T12" s="27">
        <f t="shared" si="5"/>
        <v>33.920999999999999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4287</v>
      </c>
      <c r="E13" s="30"/>
      <c r="F13" s="30">
        <v>10</v>
      </c>
      <c r="G13" s="30">
        <v>10</v>
      </c>
      <c r="H13" s="30">
        <v>50</v>
      </c>
      <c r="I13" s="20">
        <v>1</v>
      </c>
      <c r="J13" s="20"/>
      <c r="K13" s="20"/>
      <c r="L13" s="20"/>
      <c r="M13" s="20">
        <f t="shared" si="0"/>
        <v>4927</v>
      </c>
      <c r="N13" s="24">
        <f t="shared" si="1"/>
        <v>5118</v>
      </c>
      <c r="O13" s="25">
        <f t="shared" si="2"/>
        <v>135.49250000000001</v>
      </c>
      <c r="P13" s="26"/>
      <c r="Q13" s="26">
        <v>2</v>
      </c>
      <c r="R13" s="24">
        <f t="shared" si="3"/>
        <v>4980.5074999999997</v>
      </c>
      <c r="S13" s="25">
        <f t="shared" si="4"/>
        <v>46.8065</v>
      </c>
      <c r="T13" s="27">
        <f t="shared" si="5"/>
        <v>44.8065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9522</v>
      </c>
      <c r="E14" s="30"/>
      <c r="F14" s="30"/>
      <c r="G14" s="30"/>
      <c r="H14" s="30">
        <v>100</v>
      </c>
      <c r="I14" s="20">
        <v>1</v>
      </c>
      <c r="J14" s="20"/>
      <c r="K14" s="20"/>
      <c r="L14" s="20"/>
      <c r="M14" s="20">
        <f t="shared" si="0"/>
        <v>10422</v>
      </c>
      <c r="N14" s="24">
        <f t="shared" si="1"/>
        <v>10613</v>
      </c>
      <c r="O14" s="25">
        <f t="shared" si="2"/>
        <v>286.60500000000002</v>
      </c>
      <c r="P14" s="26"/>
      <c r="Q14" s="26"/>
      <c r="R14" s="24">
        <f t="shared" si="3"/>
        <v>10326.395</v>
      </c>
      <c r="S14" s="25">
        <f t="shared" si="4"/>
        <v>99.009</v>
      </c>
      <c r="T14" s="27">
        <f t="shared" si="5"/>
        <v>99.009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12811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12811</v>
      </c>
      <c r="N15" s="24">
        <f t="shared" si="1"/>
        <v>12811</v>
      </c>
      <c r="O15" s="25">
        <f t="shared" si="2"/>
        <v>352.30250000000001</v>
      </c>
      <c r="P15" s="26"/>
      <c r="Q15" s="26">
        <v>129</v>
      </c>
      <c r="R15" s="24">
        <f t="shared" si="3"/>
        <v>12329.6975</v>
      </c>
      <c r="S15" s="25">
        <f t="shared" si="4"/>
        <v>121.7045</v>
      </c>
      <c r="T15" s="27">
        <f t="shared" si="5"/>
        <v>-7.2955000000000041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11230</v>
      </c>
      <c r="E16" s="30"/>
      <c r="F16" s="30"/>
      <c r="G16" s="30">
        <v>50</v>
      </c>
      <c r="H16" s="30">
        <v>10</v>
      </c>
      <c r="I16" s="20"/>
      <c r="J16" s="20">
        <v>6</v>
      </c>
      <c r="K16" s="20">
        <v>2</v>
      </c>
      <c r="L16" s="20"/>
      <c r="M16" s="20">
        <f t="shared" si="0"/>
        <v>11770</v>
      </c>
      <c r="N16" s="24">
        <f t="shared" si="1"/>
        <v>13280</v>
      </c>
      <c r="O16" s="25">
        <f t="shared" si="2"/>
        <v>323.67500000000001</v>
      </c>
      <c r="P16" s="26"/>
      <c r="Q16" s="26">
        <v>106</v>
      </c>
      <c r="R16" s="24">
        <f t="shared" si="3"/>
        <v>12850.325000000001</v>
      </c>
      <c r="S16" s="25">
        <f t="shared" si="4"/>
        <v>111.815</v>
      </c>
      <c r="T16" s="27">
        <f t="shared" si="5"/>
        <v>5.8149999999999977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>
        <v>7190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/>
      <c r="L17" s="20"/>
      <c r="M17" s="20">
        <f t="shared" si="0"/>
        <v>9040</v>
      </c>
      <c r="N17" s="24">
        <f t="shared" si="1"/>
        <v>9995</v>
      </c>
      <c r="O17" s="25">
        <f t="shared" si="2"/>
        <v>248.6</v>
      </c>
      <c r="P17" s="26"/>
      <c r="Q17" s="26">
        <v>76</v>
      </c>
      <c r="R17" s="24">
        <f t="shared" si="3"/>
        <v>9670.4</v>
      </c>
      <c r="S17" s="25">
        <f t="shared" si="4"/>
        <v>85.88</v>
      </c>
      <c r="T17" s="27">
        <f t="shared" si="5"/>
        <v>9.8799999999999955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>
        <v>11932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11932</v>
      </c>
      <c r="N18" s="24">
        <f t="shared" si="1"/>
        <v>11932</v>
      </c>
      <c r="O18" s="25">
        <f t="shared" si="2"/>
        <v>328.13</v>
      </c>
      <c r="P18" s="26"/>
      <c r="Q18" s="26">
        <v>103</v>
      </c>
      <c r="R18" s="24">
        <f t="shared" si="3"/>
        <v>11500.87</v>
      </c>
      <c r="S18" s="25">
        <f t="shared" si="4"/>
        <v>113.354</v>
      </c>
      <c r="T18" s="27">
        <f t="shared" si="5"/>
        <v>10.353999999999999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>
        <v>8220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8220</v>
      </c>
      <c r="N19" s="24">
        <f t="shared" si="1"/>
        <v>8220</v>
      </c>
      <c r="O19" s="25">
        <f t="shared" si="2"/>
        <v>226.05</v>
      </c>
      <c r="P19" s="26"/>
      <c r="Q19" s="26">
        <v>149</v>
      </c>
      <c r="R19" s="24">
        <f t="shared" si="3"/>
        <v>7844.95</v>
      </c>
      <c r="S19" s="25">
        <f t="shared" si="4"/>
        <v>78.09</v>
      </c>
      <c r="T19" s="27">
        <f t="shared" si="5"/>
        <v>-70.91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30</v>
      </c>
      <c r="R20" s="24">
        <f t="shared" si="3"/>
        <v>1969.46</v>
      </c>
      <c r="S20" s="25">
        <f t="shared" si="4"/>
        <v>19.532</v>
      </c>
      <c r="T20" s="27">
        <f t="shared" si="5"/>
        <v>-10.468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6229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6229</v>
      </c>
      <c r="N21" s="24">
        <f t="shared" si="1"/>
        <v>6611</v>
      </c>
      <c r="O21" s="25">
        <f t="shared" si="2"/>
        <v>171.29750000000001</v>
      </c>
      <c r="P21" s="26"/>
      <c r="Q21" s="26">
        <v>20</v>
      </c>
      <c r="R21" s="24">
        <f t="shared" si="3"/>
        <v>6419.7025000000003</v>
      </c>
      <c r="S21" s="25">
        <f t="shared" si="4"/>
        <v>59.1755</v>
      </c>
      <c r="T21" s="27">
        <f t="shared" si="5"/>
        <v>39.1755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15833</v>
      </c>
      <c r="E22" s="30"/>
      <c r="F22" s="30"/>
      <c r="G22" s="20"/>
      <c r="H22" s="30"/>
      <c r="I22" s="20"/>
      <c r="J22" s="20">
        <v>3</v>
      </c>
      <c r="K22" s="20"/>
      <c r="L22" s="20"/>
      <c r="M22" s="20">
        <f t="shared" si="0"/>
        <v>15833</v>
      </c>
      <c r="N22" s="24">
        <f t="shared" si="1"/>
        <v>16406</v>
      </c>
      <c r="O22" s="25">
        <f t="shared" si="2"/>
        <v>435.40750000000003</v>
      </c>
      <c r="P22" s="26"/>
      <c r="Q22" s="26">
        <v>210</v>
      </c>
      <c r="R22" s="24">
        <f t="shared" si="3"/>
        <v>15760.592500000001</v>
      </c>
      <c r="S22" s="25">
        <f t="shared" si="4"/>
        <v>150.4135</v>
      </c>
      <c r="T22" s="27">
        <f t="shared" si="5"/>
        <v>-59.586500000000001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>
        <v>7195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7195</v>
      </c>
      <c r="N23" s="24">
        <f t="shared" si="1"/>
        <v>8150</v>
      </c>
      <c r="O23" s="25">
        <f t="shared" si="2"/>
        <v>197.86250000000001</v>
      </c>
      <c r="P23" s="26"/>
      <c r="Q23" s="26">
        <v>70</v>
      </c>
      <c r="R23" s="24">
        <f t="shared" si="3"/>
        <v>7882.1374999999998</v>
      </c>
      <c r="S23" s="25">
        <f t="shared" si="4"/>
        <v>68.352499999999992</v>
      </c>
      <c r="T23" s="27">
        <f t="shared" si="5"/>
        <v>-1.647500000000008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21195</v>
      </c>
      <c r="E24" s="30"/>
      <c r="F24" s="30">
        <v>100</v>
      </c>
      <c r="G24" s="30">
        <v>300</v>
      </c>
      <c r="H24" s="30">
        <v>720</v>
      </c>
      <c r="I24" s="20"/>
      <c r="J24" s="20"/>
      <c r="K24" s="20"/>
      <c r="L24" s="20"/>
      <c r="M24" s="20">
        <f t="shared" si="0"/>
        <v>31375</v>
      </c>
      <c r="N24" s="24">
        <f t="shared" si="1"/>
        <v>31375</v>
      </c>
      <c r="O24" s="25">
        <f t="shared" si="2"/>
        <v>862.8125</v>
      </c>
      <c r="P24" s="26"/>
      <c r="Q24" s="26"/>
      <c r="R24" s="24">
        <f t="shared" si="3"/>
        <v>30512.1875</v>
      </c>
      <c r="S24" s="25">
        <f t="shared" si="4"/>
        <v>298.0625</v>
      </c>
      <c r="T24" s="27">
        <f t="shared" si="5"/>
        <v>298.0625</v>
      </c>
      <c r="U24">
        <v>4000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7533</v>
      </c>
      <c r="E25" s="30"/>
      <c r="F25" s="30"/>
      <c r="G25" s="30">
        <v>20</v>
      </c>
      <c r="H25" s="30"/>
      <c r="I25" s="20"/>
      <c r="J25" s="20"/>
      <c r="K25" s="20"/>
      <c r="L25" s="20"/>
      <c r="M25" s="20">
        <f t="shared" si="0"/>
        <v>7713</v>
      </c>
      <c r="N25" s="24">
        <f t="shared" si="1"/>
        <v>7713</v>
      </c>
      <c r="O25" s="25">
        <f t="shared" si="2"/>
        <v>212.10749999999999</v>
      </c>
      <c r="P25" s="26"/>
      <c r="Q25" s="26">
        <v>86</v>
      </c>
      <c r="R25" s="24">
        <f t="shared" si="3"/>
        <v>7414.8924999999999</v>
      </c>
      <c r="S25" s="25">
        <f t="shared" si="4"/>
        <v>73.273499999999999</v>
      </c>
      <c r="T25" s="27">
        <f t="shared" si="5"/>
        <v>-12.726500000000001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7740</v>
      </c>
      <c r="E26" s="29"/>
      <c r="F26" s="30"/>
      <c r="G26" s="30">
        <v>10</v>
      </c>
      <c r="H26" s="30">
        <v>50</v>
      </c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82</v>
      </c>
      <c r="R26" s="24">
        <f t="shared" si="3"/>
        <v>7970.3</v>
      </c>
      <c r="S26" s="25">
        <f t="shared" si="4"/>
        <v>78.66</v>
      </c>
      <c r="T26" s="27">
        <f t="shared" si="5"/>
        <v>-3.3400000000000034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>
        <v>9930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9930</v>
      </c>
      <c r="N27" s="40">
        <f t="shared" si="1"/>
        <v>9930</v>
      </c>
      <c r="O27" s="25">
        <f t="shared" si="2"/>
        <v>273.07499999999999</v>
      </c>
      <c r="P27" s="41">
        <v>9500</v>
      </c>
      <c r="Q27" s="41">
        <v>100</v>
      </c>
      <c r="R27" s="24">
        <f t="shared" si="3"/>
        <v>9556.9249999999993</v>
      </c>
      <c r="S27" s="42">
        <f t="shared" si="4"/>
        <v>94.334999999999994</v>
      </c>
      <c r="T27" s="43">
        <f t="shared" si="5"/>
        <v>-5.6650000000000063</v>
      </c>
    </row>
    <row r="28" spans="1:21" ht="16.5" thickBot="1" x14ac:dyDescent="0.3">
      <c r="A28" s="92" t="s">
        <v>37</v>
      </c>
      <c r="B28" s="93"/>
      <c r="C28" s="94"/>
      <c r="D28" s="44">
        <f>SUM(D7:D27)</f>
        <v>184634</v>
      </c>
      <c r="E28" s="45">
        <f>SUM(E7:E27)</f>
        <v>0</v>
      </c>
      <c r="F28" s="45">
        <f t="shared" ref="F28:T28" si="6">SUM(F7:F27)</f>
        <v>160</v>
      </c>
      <c r="G28" s="45">
        <f t="shared" si="6"/>
        <v>490</v>
      </c>
      <c r="H28" s="45">
        <f t="shared" si="6"/>
        <v>1190</v>
      </c>
      <c r="I28" s="45">
        <f t="shared" si="6"/>
        <v>81</v>
      </c>
      <c r="J28" s="45">
        <f t="shared" si="6"/>
        <v>10</v>
      </c>
      <c r="K28" s="45">
        <f t="shared" si="6"/>
        <v>3</v>
      </c>
      <c r="L28" s="45">
        <f t="shared" si="6"/>
        <v>0</v>
      </c>
      <c r="M28" s="45">
        <f t="shared" si="6"/>
        <v>201354</v>
      </c>
      <c r="N28" s="45">
        <f t="shared" si="6"/>
        <v>219281</v>
      </c>
      <c r="O28" s="46">
        <f t="shared" si="6"/>
        <v>5537.2350000000006</v>
      </c>
      <c r="P28" s="45">
        <f t="shared" si="6"/>
        <v>9500</v>
      </c>
      <c r="Q28" s="45">
        <f t="shared" si="6"/>
        <v>1480</v>
      </c>
      <c r="R28" s="45">
        <f t="shared" si="6"/>
        <v>212263.76499999996</v>
      </c>
      <c r="S28" s="45">
        <f t="shared" si="6"/>
        <v>1912.8630000000003</v>
      </c>
      <c r="T28" s="47">
        <f t="shared" si="6"/>
        <v>432.86299999999989</v>
      </c>
    </row>
    <row r="29" spans="1:21" ht="15.75" thickBot="1" x14ac:dyDescent="0.3">
      <c r="A29" s="95" t="s">
        <v>38</v>
      </c>
      <c r="B29" s="96"/>
      <c r="C29" s="97"/>
      <c r="D29" s="48">
        <f>D4+D5-D28</f>
        <v>547796</v>
      </c>
      <c r="E29" s="48">
        <f t="shared" ref="E29:L29" si="7">E4+E5-E28</f>
        <v>1540</v>
      </c>
      <c r="F29" s="48">
        <f t="shared" si="7"/>
        <v>8690</v>
      </c>
      <c r="G29" s="48">
        <f t="shared" si="7"/>
        <v>250</v>
      </c>
      <c r="H29" s="48">
        <f t="shared" si="7"/>
        <v>4760</v>
      </c>
      <c r="I29" s="48">
        <f t="shared" si="7"/>
        <v>575</v>
      </c>
      <c r="J29" s="48">
        <f t="shared" si="7"/>
        <v>96</v>
      </c>
      <c r="K29" s="48">
        <f t="shared" si="7"/>
        <v>336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B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'26'!D29</f>
        <v>547796</v>
      </c>
      <c r="E4" s="2">
        <f>'26'!E29</f>
        <v>1540</v>
      </c>
      <c r="F4" s="2">
        <f>'26'!F29</f>
        <v>8690</v>
      </c>
      <c r="G4" s="2">
        <f>'26'!G29</f>
        <v>250</v>
      </c>
      <c r="H4" s="2">
        <f>'26'!H29</f>
        <v>4760</v>
      </c>
      <c r="I4" s="2">
        <f>'26'!I29</f>
        <v>575</v>
      </c>
      <c r="J4" s="2">
        <f>'26'!J29</f>
        <v>96</v>
      </c>
      <c r="K4" s="2">
        <f>'26'!K29</f>
        <v>336</v>
      </c>
      <c r="L4" s="2">
        <f>'26'!L29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13486</v>
      </c>
      <c r="E7" s="22"/>
      <c r="F7" s="22"/>
      <c r="G7" s="22"/>
      <c r="H7" s="22">
        <v>100</v>
      </c>
      <c r="I7" s="23">
        <v>6</v>
      </c>
      <c r="J7" s="23">
        <v>9</v>
      </c>
      <c r="K7" s="23">
        <v>7</v>
      </c>
      <c r="L7" s="23"/>
      <c r="M7" s="20">
        <f>D7+E7*20+F7*10+G7*9+H7*9</f>
        <v>14386</v>
      </c>
      <c r="N7" s="24">
        <f>D7+E7*20+F7*10+G7*9+H7*9+I7*191+J7*191+K7*182+L7*100</f>
        <v>18525</v>
      </c>
      <c r="O7" s="25">
        <f>M7*2.75%</f>
        <v>395.61500000000001</v>
      </c>
      <c r="P7" s="26"/>
      <c r="Q7" s="26">
        <v>104</v>
      </c>
      <c r="R7" s="24">
        <f>M7-(M7*2.75%)+I7*191+J7*191+K7*182+L7*100-Q7</f>
        <v>18025.385000000002</v>
      </c>
      <c r="S7" s="25">
        <f>M7*0.95%</f>
        <v>136.667</v>
      </c>
      <c r="T7" s="27">
        <f>S7-Q7</f>
        <v>32.667000000000002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5087</v>
      </c>
      <c r="E8" s="30">
        <v>10</v>
      </c>
      <c r="F8" s="30"/>
      <c r="G8" s="30"/>
      <c r="H8" s="30">
        <v>70</v>
      </c>
      <c r="I8" s="20"/>
      <c r="J8" s="20"/>
      <c r="K8" s="20"/>
      <c r="L8" s="20"/>
      <c r="M8" s="20">
        <f t="shared" ref="M8:M27" si="0">D8+E8*20+F8*10+G8*9+H8*9</f>
        <v>5917</v>
      </c>
      <c r="N8" s="24">
        <f t="shared" ref="N8:N27" si="1">D8+E8*20+F8*10+G8*9+H8*9+I8*191+J8*191+K8*182+L8*100</f>
        <v>5917</v>
      </c>
      <c r="O8" s="25">
        <f t="shared" ref="O8:O27" si="2">M8*2.75%</f>
        <v>162.7175</v>
      </c>
      <c r="P8" s="26"/>
      <c r="Q8" s="26">
        <v>260</v>
      </c>
      <c r="R8" s="24">
        <f t="shared" ref="R8:R27" si="3">M8-(M8*2.75%)+I8*191+J8*191+K8*182+L8*100-Q8</f>
        <v>5494.2825000000003</v>
      </c>
      <c r="S8" s="25">
        <f t="shared" ref="S8:S27" si="4">M8*0.95%</f>
        <v>56.211500000000001</v>
      </c>
      <c r="T8" s="27">
        <f t="shared" ref="T8:T27" si="5">S8-Q8</f>
        <v>-203.7885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21887</v>
      </c>
      <c r="E9" s="30">
        <v>10</v>
      </c>
      <c r="F9" s="30"/>
      <c r="G9" s="30">
        <v>100</v>
      </c>
      <c r="H9" s="30">
        <v>250</v>
      </c>
      <c r="I9" s="20">
        <v>1</v>
      </c>
      <c r="J9" s="20"/>
      <c r="K9" s="20"/>
      <c r="L9" s="20"/>
      <c r="M9" s="20">
        <f t="shared" si="0"/>
        <v>25237</v>
      </c>
      <c r="N9" s="24">
        <f t="shared" si="1"/>
        <v>25428</v>
      </c>
      <c r="O9" s="25">
        <f t="shared" si="2"/>
        <v>694.01750000000004</v>
      </c>
      <c r="P9" s="26"/>
      <c r="Q9" s="26">
        <v>124</v>
      </c>
      <c r="R9" s="24">
        <f t="shared" si="3"/>
        <v>24609.982499999998</v>
      </c>
      <c r="S9" s="25">
        <f t="shared" si="4"/>
        <v>239.75149999999999</v>
      </c>
      <c r="T9" s="27">
        <f t="shared" si="5"/>
        <v>115.75149999999999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4526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4706</v>
      </c>
      <c r="N10" s="24">
        <f t="shared" si="1"/>
        <v>5661</v>
      </c>
      <c r="O10" s="25">
        <f t="shared" si="2"/>
        <v>129.41499999999999</v>
      </c>
      <c r="P10" s="26"/>
      <c r="Q10" s="26">
        <v>31</v>
      </c>
      <c r="R10" s="24">
        <f t="shared" si="3"/>
        <v>5500.585</v>
      </c>
      <c r="S10" s="25">
        <f t="shared" si="4"/>
        <v>44.707000000000001</v>
      </c>
      <c r="T10" s="27">
        <f t="shared" si="5"/>
        <v>13.707000000000001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6017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6017</v>
      </c>
      <c r="N11" s="24">
        <f t="shared" si="1"/>
        <v>9073</v>
      </c>
      <c r="O11" s="25">
        <f t="shared" si="2"/>
        <v>165.4675</v>
      </c>
      <c r="P11" s="26"/>
      <c r="Q11" s="26">
        <v>36</v>
      </c>
      <c r="R11" s="24">
        <f t="shared" si="3"/>
        <v>8871.5325000000012</v>
      </c>
      <c r="S11" s="25">
        <f t="shared" si="4"/>
        <v>57.161499999999997</v>
      </c>
      <c r="T11" s="27">
        <f t="shared" si="5"/>
        <v>21.161499999999997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5011</v>
      </c>
      <c r="N12" s="24">
        <f t="shared" si="1"/>
        <v>5011</v>
      </c>
      <c r="O12" s="25">
        <f t="shared" si="2"/>
        <v>137.80250000000001</v>
      </c>
      <c r="P12" s="26"/>
      <c r="Q12" s="26">
        <v>33</v>
      </c>
      <c r="R12" s="24">
        <f t="shared" si="3"/>
        <v>4840.1975000000002</v>
      </c>
      <c r="S12" s="25">
        <f t="shared" si="4"/>
        <v>47.604500000000002</v>
      </c>
      <c r="T12" s="27">
        <f t="shared" si="5"/>
        <v>14.604500000000002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5216</v>
      </c>
      <c r="E13" s="30"/>
      <c r="F13" s="30"/>
      <c r="G13" s="30"/>
      <c r="H13" s="30">
        <v>10</v>
      </c>
      <c r="I13" s="20"/>
      <c r="J13" s="20"/>
      <c r="K13" s="20">
        <v>2</v>
      </c>
      <c r="L13" s="20"/>
      <c r="M13" s="20">
        <f t="shared" si="0"/>
        <v>5306</v>
      </c>
      <c r="N13" s="24">
        <f t="shared" si="1"/>
        <v>5670</v>
      </c>
      <c r="O13" s="25">
        <f t="shared" si="2"/>
        <v>145.91499999999999</v>
      </c>
      <c r="P13" s="26"/>
      <c r="Q13" s="26">
        <v>4</v>
      </c>
      <c r="R13" s="24">
        <f t="shared" si="3"/>
        <v>5520.085</v>
      </c>
      <c r="S13" s="25">
        <f t="shared" si="4"/>
        <v>50.406999999999996</v>
      </c>
      <c r="T13" s="27">
        <f t="shared" si="5"/>
        <v>46.406999999999996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12316</v>
      </c>
      <c r="E14" s="30"/>
      <c r="F14" s="30"/>
      <c r="G14" s="30"/>
      <c r="H14" s="30"/>
      <c r="I14" s="20">
        <v>2</v>
      </c>
      <c r="J14" s="20"/>
      <c r="K14" s="20">
        <v>5</v>
      </c>
      <c r="L14" s="20"/>
      <c r="M14" s="20">
        <f t="shared" si="0"/>
        <v>12316</v>
      </c>
      <c r="N14" s="24">
        <f t="shared" si="1"/>
        <v>13608</v>
      </c>
      <c r="O14" s="25">
        <f t="shared" si="2"/>
        <v>338.69</v>
      </c>
      <c r="P14" s="26"/>
      <c r="Q14" s="26"/>
      <c r="R14" s="24">
        <f t="shared" si="3"/>
        <v>13269.31</v>
      </c>
      <c r="S14" s="25">
        <f t="shared" si="4"/>
        <v>117.002</v>
      </c>
      <c r="T14" s="27">
        <f t="shared" si="5"/>
        <v>117.002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16150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16150</v>
      </c>
      <c r="N15" s="24">
        <f t="shared" si="1"/>
        <v>16150</v>
      </c>
      <c r="O15" s="25">
        <f t="shared" si="2"/>
        <v>444.125</v>
      </c>
      <c r="P15" s="26"/>
      <c r="Q15" s="26">
        <v>136</v>
      </c>
      <c r="R15" s="24">
        <f t="shared" si="3"/>
        <v>15569.875</v>
      </c>
      <c r="S15" s="25">
        <f t="shared" si="4"/>
        <v>153.42499999999998</v>
      </c>
      <c r="T15" s="27">
        <f t="shared" si="5"/>
        <v>17.424999999999983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15687</v>
      </c>
      <c r="E16" s="30"/>
      <c r="F16" s="30"/>
      <c r="G16" s="30"/>
      <c r="H16" s="30">
        <v>100</v>
      </c>
      <c r="I16" s="20">
        <v>2</v>
      </c>
      <c r="J16" s="20"/>
      <c r="K16" s="20">
        <v>8</v>
      </c>
      <c r="L16" s="20"/>
      <c r="M16" s="20">
        <f t="shared" si="0"/>
        <v>16587</v>
      </c>
      <c r="N16" s="24">
        <f t="shared" si="1"/>
        <v>18425</v>
      </c>
      <c r="O16" s="25">
        <f t="shared" si="2"/>
        <v>456.14249999999998</v>
      </c>
      <c r="P16" s="26"/>
      <c r="Q16" s="26">
        <v>118</v>
      </c>
      <c r="R16" s="24">
        <f t="shared" si="3"/>
        <v>17850.857499999998</v>
      </c>
      <c r="S16" s="25">
        <f t="shared" si="4"/>
        <v>157.57650000000001</v>
      </c>
      <c r="T16" s="27">
        <f t="shared" si="5"/>
        <v>39.57650000000001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9553</v>
      </c>
      <c r="E17" s="30"/>
      <c r="F17" s="30">
        <v>30</v>
      </c>
      <c r="G17" s="30"/>
      <c r="H17" s="30">
        <v>60</v>
      </c>
      <c r="I17" s="20"/>
      <c r="J17" s="20"/>
      <c r="K17" s="20"/>
      <c r="L17" s="20"/>
      <c r="M17" s="20">
        <f t="shared" si="0"/>
        <v>10393</v>
      </c>
      <c r="N17" s="24">
        <f t="shared" si="1"/>
        <v>10393</v>
      </c>
      <c r="O17" s="25">
        <f t="shared" si="2"/>
        <v>285.8075</v>
      </c>
      <c r="P17" s="26"/>
      <c r="Q17" s="26">
        <v>92</v>
      </c>
      <c r="R17" s="24">
        <f t="shared" si="3"/>
        <v>10015.192499999999</v>
      </c>
      <c r="S17" s="25">
        <f t="shared" si="4"/>
        <v>98.733499999999992</v>
      </c>
      <c r="T17" s="27">
        <f t="shared" si="5"/>
        <v>6.7334999999999923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9048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9048</v>
      </c>
      <c r="N18" s="24">
        <f t="shared" si="1"/>
        <v>9048</v>
      </c>
      <c r="O18" s="25">
        <f t="shared" si="2"/>
        <v>248.82</v>
      </c>
      <c r="P18" s="26"/>
      <c r="Q18" s="26">
        <v>149</v>
      </c>
      <c r="R18" s="24">
        <f t="shared" si="3"/>
        <v>8650.18</v>
      </c>
      <c r="S18" s="25">
        <f t="shared" si="4"/>
        <v>85.956000000000003</v>
      </c>
      <c r="T18" s="27">
        <f t="shared" si="5"/>
        <v>-63.043999999999997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5536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5536</v>
      </c>
      <c r="N19" s="24">
        <f t="shared" si="1"/>
        <v>5536</v>
      </c>
      <c r="O19" s="25">
        <f t="shared" si="2"/>
        <v>152.24</v>
      </c>
      <c r="P19" s="26"/>
      <c r="Q19" s="26">
        <v>148</v>
      </c>
      <c r="R19" s="24">
        <f t="shared" si="3"/>
        <v>5235.76</v>
      </c>
      <c r="S19" s="25">
        <f t="shared" si="4"/>
        <v>52.591999999999999</v>
      </c>
      <c r="T19" s="27">
        <f t="shared" si="5"/>
        <v>-95.408000000000001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3393</v>
      </c>
      <c r="E20" s="30"/>
      <c r="F20" s="30"/>
      <c r="G20" s="30"/>
      <c r="H20" s="30"/>
      <c r="I20" s="20">
        <v>2</v>
      </c>
      <c r="J20" s="20"/>
      <c r="K20" s="20">
        <v>3</v>
      </c>
      <c r="L20" s="20"/>
      <c r="M20" s="20">
        <f t="shared" si="0"/>
        <v>3393</v>
      </c>
      <c r="N20" s="24">
        <f t="shared" si="1"/>
        <v>4321</v>
      </c>
      <c r="O20" s="25">
        <f t="shared" si="2"/>
        <v>93.307500000000005</v>
      </c>
      <c r="P20" s="26"/>
      <c r="Q20" s="26">
        <v>66</v>
      </c>
      <c r="R20" s="24">
        <f t="shared" si="3"/>
        <v>4161.6925000000001</v>
      </c>
      <c r="S20" s="25">
        <f t="shared" si="4"/>
        <v>32.233499999999999</v>
      </c>
      <c r="T20" s="27">
        <f t="shared" si="5"/>
        <v>-33.766500000000001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5966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5966</v>
      </c>
      <c r="N21" s="24">
        <f t="shared" si="1"/>
        <v>6348</v>
      </c>
      <c r="O21" s="25">
        <f t="shared" si="2"/>
        <v>164.065</v>
      </c>
      <c r="P21" s="26"/>
      <c r="Q21" s="26">
        <v>20</v>
      </c>
      <c r="R21" s="24">
        <f t="shared" si="3"/>
        <v>6163.9350000000004</v>
      </c>
      <c r="S21" s="25">
        <f t="shared" si="4"/>
        <v>56.677</v>
      </c>
      <c r="T21" s="27">
        <f t="shared" si="5"/>
        <v>36.677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13192</v>
      </c>
      <c r="E22" s="30"/>
      <c r="F22" s="30"/>
      <c r="G22" s="20"/>
      <c r="H22" s="30"/>
      <c r="I22" s="20"/>
      <c r="J22" s="20">
        <v>1</v>
      </c>
      <c r="K22" s="20"/>
      <c r="L22" s="20"/>
      <c r="M22" s="20">
        <f t="shared" si="0"/>
        <v>13192</v>
      </c>
      <c r="N22" s="24">
        <f t="shared" si="1"/>
        <v>13383</v>
      </c>
      <c r="O22" s="25">
        <f t="shared" si="2"/>
        <v>362.78000000000003</v>
      </c>
      <c r="P22" s="26"/>
      <c r="Q22" s="26">
        <v>100</v>
      </c>
      <c r="R22" s="24">
        <f t="shared" si="3"/>
        <v>12920.22</v>
      </c>
      <c r="S22" s="25">
        <f t="shared" si="4"/>
        <v>125.324</v>
      </c>
      <c r="T22" s="27">
        <f t="shared" si="5"/>
        <v>25.323999999999998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7040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7040</v>
      </c>
      <c r="N23" s="24">
        <f t="shared" si="1"/>
        <v>7040</v>
      </c>
      <c r="O23" s="25">
        <f t="shared" si="2"/>
        <v>193.6</v>
      </c>
      <c r="P23" s="26"/>
      <c r="Q23" s="26">
        <v>70</v>
      </c>
      <c r="R23" s="24">
        <f t="shared" si="3"/>
        <v>6776.4</v>
      </c>
      <c r="S23" s="25">
        <f t="shared" si="4"/>
        <v>66.88</v>
      </c>
      <c r="T23" s="27">
        <f t="shared" si="5"/>
        <v>-3.1200000000000045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13576</v>
      </c>
      <c r="E24" s="30"/>
      <c r="F24" s="30">
        <v>30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14776</v>
      </c>
      <c r="N24" s="24">
        <f t="shared" si="1"/>
        <v>15686</v>
      </c>
      <c r="O24" s="25">
        <f t="shared" si="2"/>
        <v>406.34</v>
      </c>
      <c r="P24" s="26"/>
      <c r="Q24" s="26">
        <v>479</v>
      </c>
      <c r="R24" s="24">
        <f t="shared" si="3"/>
        <v>14800.66</v>
      </c>
      <c r="S24" s="25">
        <f t="shared" si="4"/>
        <v>140.37199999999999</v>
      </c>
      <c r="T24" s="27">
        <f t="shared" si="5"/>
        <v>-338.62800000000004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10639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10729</v>
      </c>
      <c r="N25" s="24">
        <f t="shared" si="1"/>
        <v>10729</v>
      </c>
      <c r="O25" s="25">
        <f t="shared" si="2"/>
        <v>295.04750000000001</v>
      </c>
      <c r="P25" s="26">
        <v>23500</v>
      </c>
      <c r="Q25" s="26">
        <v>104</v>
      </c>
      <c r="R25" s="24">
        <f t="shared" si="3"/>
        <v>10329.952499999999</v>
      </c>
      <c r="S25" s="25">
        <f t="shared" si="4"/>
        <v>101.9255</v>
      </c>
      <c r="T25" s="27">
        <f t="shared" si="5"/>
        <v>-2.0745000000000005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8895</v>
      </c>
      <c r="E26" s="29"/>
      <c r="F26" s="30"/>
      <c r="G26" s="30"/>
      <c r="H26" s="30">
        <v>50</v>
      </c>
      <c r="I26" s="20"/>
      <c r="J26" s="20"/>
      <c r="K26" s="20">
        <v>5</v>
      </c>
      <c r="L26" s="20"/>
      <c r="M26" s="20">
        <f t="shared" si="0"/>
        <v>9345</v>
      </c>
      <c r="N26" s="24">
        <f t="shared" si="1"/>
        <v>10255</v>
      </c>
      <c r="O26" s="25">
        <f t="shared" si="2"/>
        <v>256.98750000000001</v>
      </c>
      <c r="P26" s="26"/>
      <c r="Q26" s="26">
        <v>108</v>
      </c>
      <c r="R26" s="24">
        <f t="shared" si="3"/>
        <v>9890.0125000000007</v>
      </c>
      <c r="S26" s="25">
        <f t="shared" si="4"/>
        <v>88.777500000000003</v>
      </c>
      <c r="T26" s="27">
        <f t="shared" si="5"/>
        <v>-19.222499999999997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820</v>
      </c>
      <c r="N27" s="40">
        <f t="shared" si="1"/>
        <v>820</v>
      </c>
      <c r="O27" s="25">
        <f t="shared" si="2"/>
        <v>22.55</v>
      </c>
      <c r="P27" s="41"/>
      <c r="Q27" s="41"/>
      <c r="R27" s="24">
        <f t="shared" si="3"/>
        <v>797.45</v>
      </c>
      <c r="S27" s="42">
        <f t="shared" si="4"/>
        <v>7.79</v>
      </c>
      <c r="T27" s="43">
        <f t="shared" si="5"/>
        <v>7.79</v>
      </c>
    </row>
    <row r="28" spans="1:20" ht="16.5" thickBot="1" x14ac:dyDescent="0.3">
      <c r="A28" s="92" t="s">
        <v>37</v>
      </c>
      <c r="B28" s="93"/>
      <c r="C28" s="94"/>
      <c r="D28" s="44">
        <f>SUM(D7:D27)</f>
        <v>193041</v>
      </c>
      <c r="E28" s="45">
        <f>SUM(E7:E27)</f>
        <v>20</v>
      </c>
      <c r="F28" s="45">
        <f t="shared" ref="F28:T28" si="6">SUM(F7:F27)</f>
        <v>60</v>
      </c>
      <c r="G28" s="45">
        <f t="shared" si="6"/>
        <v>110</v>
      </c>
      <c r="H28" s="45">
        <f t="shared" si="6"/>
        <v>760</v>
      </c>
      <c r="I28" s="45">
        <f t="shared" si="6"/>
        <v>36</v>
      </c>
      <c r="J28" s="45">
        <f t="shared" si="6"/>
        <v>10</v>
      </c>
      <c r="K28" s="45">
        <f t="shared" si="6"/>
        <v>35</v>
      </c>
      <c r="L28" s="45">
        <f t="shared" si="6"/>
        <v>0</v>
      </c>
      <c r="M28" s="45">
        <f t="shared" si="6"/>
        <v>201871</v>
      </c>
      <c r="N28" s="45">
        <f t="shared" si="6"/>
        <v>217027</v>
      </c>
      <c r="O28" s="46">
        <f t="shared" si="6"/>
        <v>5551.4525000000003</v>
      </c>
      <c r="P28" s="45">
        <f t="shared" si="6"/>
        <v>23500</v>
      </c>
      <c r="Q28" s="45">
        <f t="shared" si="6"/>
        <v>2182</v>
      </c>
      <c r="R28" s="45">
        <f t="shared" si="6"/>
        <v>209293.54750000004</v>
      </c>
      <c r="S28" s="45">
        <f t="shared" si="6"/>
        <v>1917.7745000000002</v>
      </c>
      <c r="T28" s="47">
        <f t="shared" si="6"/>
        <v>-264.22550000000007</v>
      </c>
    </row>
    <row r="29" spans="1:20" ht="15.75" thickBot="1" x14ac:dyDescent="0.3">
      <c r="A29" s="95" t="s">
        <v>38</v>
      </c>
      <c r="B29" s="96"/>
      <c r="C29" s="97"/>
      <c r="D29" s="48">
        <f>D4+D5-D28</f>
        <v>354755</v>
      </c>
      <c r="E29" s="48">
        <f t="shared" ref="E29:L29" si="7">E4+E5-E28</f>
        <v>1520</v>
      </c>
      <c r="F29" s="48">
        <f t="shared" si="7"/>
        <v>8630</v>
      </c>
      <c r="G29" s="48">
        <f t="shared" si="7"/>
        <v>140</v>
      </c>
      <c r="H29" s="48">
        <f t="shared" si="7"/>
        <v>4000</v>
      </c>
      <c r="I29" s="48">
        <f t="shared" si="7"/>
        <v>539</v>
      </c>
      <c r="J29" s="48">
        <f t="shared" si="7"/>
        <v>86</v>
      </c>
      <c r="K29" s="48">
        <f t="shared" si="7"/>
        <v>301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22" activePane="bottomLeft" state="frozen"/>
      <selection pane="bottomLeft" activeCell="E34" sqref="E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1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1" ht="18.75" x14ac:dyDescent="0.25">
      <c r="A3" s="102" t="s">
        <v>83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1" x14ac:dyDescent="0.25">
      <c r="A4" s="106" t="s">
        <v>1</v>
      </c>
      <c r="B4" s="106"/>
      <c r="C4" s="1"/>
      <c r="D4" s="2">
        <f>'27'!D29</f>
        <v>354755</v>
      </c>
      <c r="E4" s="2">
        <f>'27'!E29</f>
        <v>1520</v>
      </c>
      <c r="F4" s="2">
        <f>'27'!F29</f>
        <v>8630</v>
      </c>
      <c r="G4" s="2">
        <f>'27'!G29</f>
        <v>140</v>
      </c>
      <c r="H4" s="2">
        <f>'27'!H29</f>
        <v>4000</v>
      </c>
      <c r="I4" s="2">
        <f>'27'!I29</f>
        <v>539</v>
      </c>
      <c r="J4" s="2">
        <f>'27'!J29</f>
        <v>86</v>
      </c>
      <c r="K4" s="2">
        <f>'27'!K29</f>
        <v>301</v>
      </c>
      <c r="L4" s="2">
        <f>'27'!L29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1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9032</v>
      </c>
      <c r="E7" s="22">
        <v>40</v>
      </c>
      <c r="F7" s="22"/>
      <c r="G7" s="22"/>
      <c r="H7" s="22">
        <v>50</v>
      </c>
      <c r="I7" s="23"/>
      <c r="J7" s="23">
        <v>8</v>
      </c>
      <c r="K7" s="23">
        <v>3</v>
      </c>
      <c r="L7" s="23"/>
      <c r="M7" s="20">
        <f>D7+E7*20+F7*10+G7*9+H7*9</f>
        <v>10282</v>
      </c>
      <c r="N7" s="24">
        <f>D7+E7*20+F7*10+G7*9+H7*9+I7*191+J7*191+K7*182+L7*100</f>
        <v>12356</v>
      </c>
      <c r="O7" s="25">
        <f>M7*2.75%</f>
        <v>282.755</v>
      </c>
      <c r="P7" s="26"/>
      <c r="Q7" s="26">
        <v>98</v>
      </c>
      <c r="R7" s="24">
        <f>M7-(M7*2.75%)+I7*191+J7*191+K7*182+L7*100-Q7</f>
        <v>11975.245000000001</v>
      </c>
      <c r="S7" s="25">
        <f>M7*0.95%</f>
        <v>97.679000000000002</v>
      </c>
      <c r="T7" s="27">
        <f>S7-Q7</f>
        <v>-0.32099999999999795</v>
      </c>
    </row>
    <row r="8" spans="1:21" ht="15.75" x14ac:dyDescent="0.25">
      <c r="A8" s="28">
        <v>2</v>
      </c>
      <c r="B8" s="20">
        <v>1908446135</v>
      </c>
      <c r="C8" s="23" t="s">
        <v>31</v>
      </c>
      <c r="D8" s="29">
        <v>5142</v>
      </c>
      <c r="E8" s="30"/>
      <c r="F8" s="30"/>
      <c r="G8" s="30"/>
      <c r="H8" s="30"/>
      <c r="I8" s="20">
        <v>15</v>
      </c>
      <c r="J8" s="20"/>
      <c r="K8" s="20">
        <v>1</v>
      </c>
      <c r="L8" s="20"/>
      <c r="M8" s="20">
        <f t="shared" ref="M8:M27" si="0">D8+E8*20+F8*10+G8*9+H8*9</f>
        <v>5142</v>
      </c>
      <c r="N8" s="24">
        <f t="shared" ref="N8:N27" si="1">D8+E8*20+F8*10+G8*9+H8*9+I8*191+J8*191+K8*182+L8*100</f>
        <v>8189</v>
      </c>
      <c r="O8" s="25">
        <f t="shared" ref="O8:O27" si="2">M8*2.75%</f>
        <v>141.405</v>
      </c>
      <c r="P8" s="26"/>
      <c r="Q8" s="26"/>
      <c r="R8" s="24">
        <f t="shared" ref="R8:R27" si="3">M8-(M8*2.75%)+I8*191+J8*191+K8*182+L8*100-Q8</f>
        <v>8047.5950000000003</v>
      </c>
      <c r="S8" s="25">
        <f t="shared" ref="S8:S27" si="4">M8*0.95%</f>
        <v>48.848999999999997</v>
      </c>
      <c r="T8" s="27">
        <f t="shared" ref="T8:T27" si="5">S8-Q8</f>
        <v>48.848999999999997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12740</v>
      </c>
      <c r="E9" s="30"/>
      <c r="F9" s="30"/>
      <c r="G9" s="30"/>
      <c r="H9" s="30"/>
      <c r="I9" s="20"/>
      <c r="J9" s="20">
        <v>2</v>
      </c>
      <c r="K9" s="20">
        <v>8</v>
      </c>
      <c r="L9" s="20"/>
      <c r="M9" s="20">
        <f t="shared" si="0"/>
        <v>12740</v>
      </c>
      <c r="N9" s="24">
        <f t="shared" si="1"/>
        <v>14578</v>
      </c>
      <c r="O9" s="25">
        <f t="shared" si="2"/>
        <v>350.35</v>
      </c>
      <c r="P9" s="26"/>
      <c r="Q9" s="26">
        <v>508</v>
      </c>
      <c r="R9" s="24">
        <f t="shared" si="3"/>
        <v>13719.65</v>
      </c>
      <c r="S9" s="25">
        <f t="shared" si="4"/>
        <v>121.03</v>
      </c>
      <c r="T9" s="27">
        <f t="shared" si="5"/>
        <v>-386.97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5051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5051</v>
      </c>
      <c r="N10" s="24">
        <f t="shared" si="1"/>
        <v>6197</v>
      </c>
      <c r="O10" s="25">
        <f t="shared" si="2"/>
        <v>138.9025</v>
      </c>
      <c r="P10" s="26"/>
      <c r="Q10" s="26">
        <v>28</v>
      </c>
      <c r="R10" s="24">
        <f t="shared" si="3"/>
        <v>6030.0974999999999</v>
      </c>
      <c r="S10" s="25">
        <f t="shared" si="4"/>
        <v>47.984499999999997</v>
      </c>
      <c r="T10" s="27">
        <f t="shared" si="5"/>
        <v>19.984499999999997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7663</v>
      </c>
      <c r="E11" s="30"/>
      <c r="F11" s="30">
        <v>100</v>
      </c>
      <c r="G11" s="32"/>
      <c r="H11" s="30">
        <v>650</v>
      </c>
      <c r="I11" s="20"/>
      <c r="J11" s="20"/>
      <c r="K11" s="20"/>
      <c r="L11" s="20"/>
      <c r="M11" s="20">
        <f t="shared" si="0"/>
        <v>14513</v>
      </c>
      <c r="N11" s="24">
        <f t="shared" si="1"/>
        <v>14513</v>
      </c>
      <c r="O11" s="25">
        <f t="shared" si="2"/>
        <v>399.10750000000002</v>
      </c>
      <c r="P11" s="26"/>
      <c r="Q11" s="26">
        <v>54</v>
      </c>
      <c r="R11" s="24">
        <f t="shared" si="3"/>
        <v>14059.8925</v>
      </c>
      <c r="S11" s="25">
        <f t="shared" si="4"/>
        <v>137.87350000000001</v>
      </c>
      <c r="T11" s="27">
        <f t="shared" si="5"/>
        <v>83.873500000000007</v>
      </c>
      <c r="U11">
        <v>60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4195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4195</v>
      </c>
      <c r="N12" s="24">
        <f t="shared" si="1"/>
        <v>4195</v>
      </c>
      <c r="O12" s="25">
        <f t="shared" si="2"/>
        <v>115.3625</v>
      </c>
      <c r="P12" s="26"/>
      <c r="Q12" s="26">
        <v>29</v>
      </c>
      <c r="R12" s="24">
        <f t="shared" si="3"/>
        <v>4050.6374999999998</v>
      </c>
      <c r="S12" s="25">
        <f t="shared" si="4"/>
        <v>39.852499999999999</v>
      </c>
      <c r="T12" s="27">
        <f t="shared" si="5"/>
        <v>10.852499999999999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6617</v>
      </c>
      <c r="E13" s="30"/>
      <c r="F13" s="30"/>
      <c r="G13" s="30"/>
      <c r="H13" s="30">
        <v>10</v>
      </c>
      <c r="I13" s="20">
        <v>4</v>
      </c>
      <c r="J13" s="20"/>
      <c r="K13" s="20"/>
      <c r="L13" s="20"/>
      <c r="M13" s="20">
        <f t="shared" si="0"/>
        <v>6707</v>
      </c>
      <c r="N13" s="24">
        <f t="shared" si="1"/>
        <v>7471</v>
      </c>
      <c r="O13" s="25">
        <f t="shared" si="2"/>
        <v>184.4425</v>
      </c>
      <c r="P13" s="26"/>
      <c r="Q13" s="26">
        <v>6</v>
      </c>
      <c r="R13" s="24">
        <f t="shared" si="3"/>
        <v>7280.5574999999999</v>
      </c>
      <c r="S13" s="25">
        <f t="shared" si="4"/>
        <v>63.716499999999996</v>
      </c>
      <c r="T13" s="27">
        <f t="shared" si="5"/>
        <v>57.716499999999996</v>
      </c>
    </row>
    <row r="14" spans="1:21" ht="15.75" x14ac:dyDescent="0.25">
      <c r="A14" s="28">
        <v>8</v>
      </c>
      <c r="B14" s="20">
        <v>1908446141</v>
      </c>
      <c r="C14" s="20" t="s">
        <v>43</v>
      </c>
      <c r="D14" s="29">
        <v>11380</v>
      </c>
      <c r="E14" s="30"/>
      <c r="F14" s="30"/>
      <c r="G14" s="30"/>
      <c r="H14" s="30">
        <v>60</v>
      </c>
      <c r="I14" s="20">
        <v>13</v>
      </c>
      <c r="J14" s="20"/>
      <c r="K14" s="20"/>
      <c r="L14" s="20"/>
      <c r="M14" s="20">
        <f t="shared" si="0"/>
        <v>11920</v>
      </c>
      <c r="N14" s="24">
        <f t="shared" si="1"/>
        <v>14403</v>
      </c>
      <c r="O14" s="25">
        <f t="shared" si="2"/>
        <v>327.8</v>
      </c>
      <c r="P14" s="26"/>
      <c r="Q14" s="26"/>
      <c r="R14" s="24">
        <f t="shared" si="3"/>
        <v>14075.2</v>
      </c>
      <c r="S14" s="25">
        <f t="shared" si="4"/>
        <v>113.24</v>
      </c>
      <c r="T14" s="27">
        <f t="shared" si="5"/>
        <v>113.24</v>
      </c>
    </row>
    <row r="15" spans="1:21" ht="15.75" x14ac:dyDescent="0.25">
      <c r="A15" s="28">
        <v>9</v>
      </c>
      <c r="B15" s="20">
        <v>1908446142</v>
      </c>
      <c r="C15" s="33" t="s">
        <v>28</v>
      </c>
      <c r="D15" s="29">
        <v>15886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15886</v>
      </c>
      <c r="N15" s="24">
        <f t="shared" si="1"/>
        <v>15886</v>
      </c>
      <c r="O15" s="25">
        <f t="shared" si="2"/>
        <v>436.86500000000001</v>
      </c>
      <c r="P15" s="26"/>
      <c r="Q15" s="26">
        <v>130</v>
      </c>
      <c r="R15" s="24">
        <f t="shared" si="3"/>
        <v>15319.135</v>
      </c>
      <c r="S15" s="25">
        <f t="shared" si="4"/>
        <v>150.917</v>
      </c>
      <c r="T15" s="27">
        <f t="shared" si="5"/>
        <v>20.917000000000002</v>
      </c>
    </row>
    <row r="16" spans="1:21" ht="15.75" x14ac:dyDescent="0.25">
      <c r="A16" s="28">
        <v>10</v>
      </c>
      <c r="B16" s="20">
        <v>1908446143</v>
      </c>
      <c r="C16" s="20" t="s">
        <v>29</v>
      </c>
      <c r="D16" s="29">
        <v>22421</v>
      </c>
      <c r="E16" s="30"/>
      <c r="F16" s="30">
        <v>50</v>
      </c>
      <c r="G16" s="30"/>
      <c r="H16" s="30">
        <v>140</v>
      </c>
      <c r="I16" s="20">
        <v>3</v>
      </c>
      <c r="J16" s="20"/>
      <c r="K16" s="20"/>
      <c r="L16" s="20"/>
      <c r="M16" s="20">
        <f t="shared" si="0"/>
        <v>24181</v>
      </c>
      <c r="N16" s="24">
        <f t="shared" si="1"/>
        <v>24754</v>
      </c>
      <c r="O16" s="25">
        <f t="shared" si="2"/>
        <v>664.97749999999996</v>
      </c>
      <c r="P16" s="26"/>
      <c r="Q16" s="26">
        <v>119</v>
      </c>
      <c r="R16" s="24">
        <f t="shared" si="3"/>
        <v>23970.022499999999</v>
      </c>
      <c r="S16" s="25">
        <f t="shared" si="4"/>
        <v>229.71949999999998</v>
      </c>
      <c r="T16" s="27">
        <f t="shared" si="5"/>
        <v>110.71949999999998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5239</v>
      </c>
      <c r="E17" s="30"/>
      <c r="F17" s="30"/>
      <c r="G17" s="30"/>
      <c r="H17" s="30"/>
      <c r="I17" s="20">
        <v>15</v>
      </c>
      <c r="J17" s="20"/>
      <c r="K17" s="20"/>
      <c r="L17" s="20"/>
      <c r="M17" s="20">
        <f t="shared" si="0"/>
        <v>5239</v>
      </c>
      <c r="N17" s="24">
        <f t="shared" si="1"/>
        <v>8104</v>
      </c>
      <c r="O17" s="25">
        <f t="shared" si="2"/>
        <v>144.07249999999999</v>
      </c>
      <c r="P17" s="26"/>
      <c r="Q17" s="26">
        <v>80</v>
      </c>
      <c r="R17" s="24">
        <f t="shared" si="3"/>
        <v>7879.9274999999998</v>
      </c>
      <c r="S17" s="25">
        <f t="shared" si="4"/>
        <v>49.770499999999998</v>
      </c>
      <c r="T17" s="27">
        <f t="shared" si="5"/>
        <v>-30.229500000000002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31504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31504</v>
      </c>
      <c r="N18" s="24">
        <f t="shared" si="1"/>
        <v>31504</v>
      </c>
      <c r="O18" s="25">
        <f t="shared" si="2"/>
        <v>866.36</v>
      </c>
      <c r="P18" s="26"/>
      <c r="Q18" s="26">
        <v>637</v>
      </c>
      <c r="R18" s="24">
        <f t="shared" si="3"/>
        <v>30000.639999999999</v>
      </c>
      <c r="S18" s="25">
        <f t="shared" si="4"/>
        <v>299.28800000000001</v>
      </c>
      <c r="T18" s="27">
        <f t="shared" si="5"/>
        <v>-337.71199999999999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7296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7296</v>
      </c>
      <c r="N19" s="24">
        <f t="shared" si="1"/>
        <v>7296</v>
      </c>
      <c r="O19" s="25">
        <f t="shared" si="2"/>
        <v>200.64000000000001</v>
      </c>
      <c r="P19" s="26">
        <v>5235</v>
      </c>
      <c r="Q19" s="26">
        <v>150</v>
      </c>
      <c r="R19" s="24">
        <f t="shared" si="3"/>
        <v>6945.36</v>
      </c>
      <c r="S19" s="25">
        <f t="shared" si="4"/>
        <v>69.311999999999998</v>
      </c>
      <c r="T19" s="27">
        <f t="shared" si="5"/>
        <v>-80.688000000000002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5241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5241</v>
      </c>
      <c r="N20" s="24">
        <f t="shared" si="1"/>
        <v>5241</v>
      </c>
      <c r="O20" s="25">
        <f t="shared" si="2"/>
        <v>144.1275</v>
      </c>
      <c r="P20" s="26"/>
      <c r="Q20" s="26">
        <v>116</v>
      </c>
      <c r="R20" s="24">
        <f t="shared" si="3"/>
        <v>4980.8725000000004</v>
      </c>
      <c r="S20" s="25">
        <f t="shared" si="4"/>
        <v>49.789499999999997</v>
      </c>
      <c r="T20" s="27">
        <f t="shared" si="5"/>
        <v>-66.210499999999996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4632</v>
      </c>
      <c r="E21" s="30"/>
      <c r="F21" s="30">
        <v>20</v>
      </c>
      <c r="G21" s="30"/>
      <c r="H21" s="30">
        <v>50</v>
      </c>
      <c r="I21" s="20">
        <v>3</v>
      </c>
      <c r="J21" s="20"/>
      <c r="K21" s="20"/>
      <c r="L21" s="20"/>
      <c r="M21" s="20">
        <f t="shared" si="0"/>
        <v>5282</v>
      </c>
      <c r="N21" s="24">
        <f t="shared" si="1"/>
        <v>5855</v>
      </c>
      <c r="O21" s="25">
        <f t="shared" si="2"/>
        <v>145.255</v>
      </c>
      <c r="P21" s="26"/>
      <c r="Q21" s="26">
        <v>20</v>
      </c>
      <c r="R21" s="24">
        <f t="shared" si="3"/>
        <v>5689.7449999999999</v>
      </c>
      <c r="S21" s="25">
        <f t="shared" si="4"/>
        <v>50.179000000000002</v>
      </c>
      <c r="T21" s="27">
        <f t="shared" si="5"/>
        <v>30.179000000000002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16952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16952</v>
      </c>
      <c r="N22" s="24">
        <f t="shared" si="1"/>
        <v>19817</v>
      </c>
      <c r="O22" s="25">
        <f t="shared" si="2"/>
        <v>466.18</v>
      </c>
      <c r="P22" s="26"/>
      <c r="Q22" s="26">
        <v>150</v>
      </c>
      <c r="R22" s="24">
        <f t="shared" si="3"/>
        <v>19200.82</v>
      </c>
      <c r="S22" s="25">
        <f t="shared" si="4"/>
        <v>161.04399999999998</v>
      </c>
      <c r="T22" s="27">
        <f t="shared" si="5"/>
        <v>11.043999999999983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6149</v>
      </c>
      <c r="N23" s="24">
        <f t="shared" si="1"/>
        <v>6149</v>
      </c>
      <c r="O23" s="25">
        <f t="shared" si="2"/>
        <v>169.0975</v>
      </c>
      <c r="P23" s="26">
        <v>13705</v>
      </c>
      <c r="Q23" s="26">
        <v>60</v>
      </c>
      <c r="R23" s="24">
        <f t="shared" si="3"/>
        <v>5919.9025000000001</v>
      </c>
      <c r="S23" s="25">
        <f t="shared" si="4"/>
        <v>58.415500000000002</v>
      </c>
      <c r="T23" s="27">
        <f t="shared" si="5"/>
        <v>-1.5844999999999985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25235</v>
      </c>
      <c r="E24" s="30">
        <v>100</v>
      </c>
      <c r="F24" s="30">
        <v>100</v>
      </c>
      <c r="G24" s="30">
        <v>60</v>
      </c>
      <c r="H24" s="30">
        <v>200</v>
      </c>
      <c r="I24" s="20">
        <v>22</v>
      </c>
      <c r="J24" s="20"/>
      <c r="K24" s="20">
        <v>10</v>
      </c>
      <c r="L24" s="20"/>
      <c r="M24" s="20">
        <f t="shared" si="0"/>
        <v>30575</v>
      </c>
      <c r="N24" s="24">
        <f t="shared" si="1"/>
        <v>36597</v>
      </c>
      <c r="O24" s="25">
        <f t="shared" si="2"/>
        <v>840.8125</v>
      </c>
      <c r="P24" s="26"/>
      <c r="Q24" s="26"/>
      <c r="R24" s="24">
        <f t="shared" si="3"/>
        <v>35756.1875</v>
      </c>
      <c r="S24" s="25">
        <f t="shared" si="4"/>
        <v>290.46249999999998</v>
      </c>
      <c r="T24" s="27">
        <f t="shared" si="5"/>
        <v>290.46249999999998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10282</v>
      </c>
      <c r="E25" s="30"/>
      <c r="F25" s="30"/>
      <c r="G25" s="30"/>
      <c r="H25" s="30"/>
      <c r="I25" s="20"/>
      <c r="J25" s="20"/>
      <c r="K25" s="20">
        <v>3</v>
      </c>
      <c r="L25" s="20"/>
      <c r="M25" s="20">
        <f t="shared" si="0"/>
        <v>10282</v>
      </c>
      <c r="N25" s="24">
        <f t="shared" si="1"/>
        <v>10828</v>
      </c>
      <c r="O25" s="25">
        <f t="shared" si="2"/>
        <v>282.755</v>
      </c>
      <c r="P25" s="26">
        <v>10000</v>
      </c>
      <c r="Q25" s="26">
        <v>104</v>
      </c>
      <c r="R25" s="24">
        <f t="shared" si="3"/>
        <v>10441.245000000001</v>
      </c>
      <c r="S25" s="25">
        <f t="shared" si="4"/>
        <v>97.679000000000002</v>
      </c>
      <c r="T25" s="27">
        <f t="shared" si="5"/>
        <v>-6.320999999999998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7457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7457</v>
      </c>
      <c r="N26" s="24">
        <f t="shared" si="1"/>
        <v>7457</v>
      </c>
      <c r="O26" s="25">
        <f t="shared" si="2"/>
        <v>205.0675</v>
      </c>
      <c r="P26" s="26"/>
      <c r="Q26" s="26">
        <v>81</v>
      </c>
      <c r="R26" s="24">
        <f t="shared" si="3"/>
        <v>7170.9324999999999</v>
      </c>
      <c r="S26" s="25">
        <f t="shared" si="4"/>
        <v>70.841499999999996</v>
      </c>
      <c r="T26" s="27">
        <f t="shared" si="5"/>
        <v>-10.158500000000004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17107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17107</v>
      </c>
      <c r="N27" s="40">
        <f t="shared" si="1"/>
        <v>17107</v>
      </c>
      <c r="O27" s="25">
        <f t="shared" si="2"/>
        <v>470.4425</v>
      </c>
      <c r="P27" s="41">
        <v>16000</v>
      </c>
      <c r="Q27" s="41">
        <v>100</v>
      </c>
      <c r="R27" s="24">
        <f t="shared" si="3"/>
        <v>16536.557499999999</v>
      </c>
      <c r="S27" s="42">
        <f t="shared" si="4"/>
        <v>162.51650000000001</v>
      </c>
      <c r="T27" s="43">
        <f t="shared" si="5"/>
        <v>62.516500000000008</v>
      </c>
    </row>
    <row r="28" spans="1:20" ht="16.5" thickBot="1" x14ac:dyDescent="0.3">
      <c r="A28" s="92" t="s">
        <v>37</v>
      </c>
      <c r="B28" s="93"/>
      <c r="C28" s="94"/>
      <c r="D28" s="44">
        <f>SUM(D7:D27)</f>
        <v>237221</v>
      </c>
      <c r="E28" s="45">
        <f>SUM(E7:E27)</f>
        <v>140</v>
      </c>
      <c r="F28" s="45">
        <f t="shared" ref="F28:T28" si="6">SUM(F7:F27)</f>
        <v>270</v>
      </c>
      <c r="G28" s="45">
        <f t="shared" si="6"/>
        <v>60</v>
      </c>
      <c r="H28" s="45">
        <f t="shared" si="6"/>
        <v>1160</v>
      </c>
      <c r="I28" s="45">
        <f t="shared" si="6"/>
        <v>96</v>
      </c>
      <c r="J28" s="45">
        <f t="shared" si="6"/>
        <v>10</v>
      </c>
      <c r="K28" s="45">
        <f t="shared" si="6"/>
        <v>25</v>
      </c>
      <c r="L28" s="45">
        <f t="shared" si="6"/>
        <v>0</v>
      </c>
      <c r="M28" s="45">
        <f t="shared" si="6"/>
        <v>253701</v>
      </c>
      <c r="N28" s="45">
        <f t="shared" si="6"/>
        <v>278497</v>
      </c>
      <c r="O28" s="46">
        <f t="shared" si="6"/>
        <v>6976.7775000000001</v>
      </c>
      <c r="P28" s="45">
        <f t="shared" si="6"/>
        <v>44940</v>
      </c>
      <c r="Q28" s="45">
        <f t="shared" si="6"/>
        <v>2470</v>
      </c>
      <c r="R28" s="45">
        <f t="shared" si="6"/>
        <v>269050.22249999997</v>
      </c>
      <c r="S28" s="45">
        <f t="shared" si="6"/>
        <v>2410.1595000000007</v>
      </c>
      <c r="T28" s="47">
        <f t="shared" si="6"/>
        <v>-59.840499999999992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429222</v>
      </c>
      <c r="E29" s="48">
        <f t="shared" ref="E29:L29" si="7">E4+E5-E28</f>
        <v>1380</v>
      </c>
      <c r="F29" s="48">
        <f t="shared" si="7"/>
        <v>8360</v>
      </c>
      <c r="G29" s="48">
        <f t="shared" si="7"/>
        <v>80</v>
      </c>
      <c r="H29" s="48">
        <f t="shared" si="7"/>
        <v>2840</v>
      </c>
      <c r="I29" s="48">
        <f t="shared" si="7"/>
        <v>443</v>
      </c>
      <c r="J29" s="48">
        <f t="shared" si="7"/>
        <v>76</v>
      </c>
      <c r="K29" s="48">
        <f t="shared" si="7"/>
        <v>276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'28'!D29</f>
        <v>429222</v>
      </c>
      <c r="E4" s="2">
        <f>'28'!E29</f>
        <v>1380</v>
      </c>
      <c r="F4" s="2">
        <f>'28'!F29</f>
        <v>8360</v>
      </c>
      <c r="G4" s="2">
        <f>'28'!G29</f>
        <v>80</v>
      </c>
      <c r="H4" s="2">
        <f>'28'!H29</f>
        <v>2840</v>
      </c>
      <c r="I4" s="2">
        <f>'28'!I29</f>
        <v>443</v>
      </c>
      <c r="J4" s="2">
        <f>'28'!J29</f>
        <v>76</v>
      </c>
      <c r="K4" s="2">
        <f>'28'!K29</f>
        <v>276</v>
      </c>
      <c r="L4" s="2">
        <f>'28'!L29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429222</v>
      </c>
      <c r="E29" s="48">
        <f t="shared" ref="E29:L29" si="7">E4+E5-E28</f>
        <v>1380</v>
      </c>
      <c r="F29" s="48">
        <f t="shared" si="7"/>
        <v>8360</v>
      </c>
      <c r="G29" s="48">
        <f t="shared" si="7"/>
        <v>80</v>
      </c>
      <c r="H29" s="48">
        <f t="shared" si="7"/>
        <v>2840</v>
      </c>
      <c r="I29" s="48">
        <f t="shared" si="7"/>
        <v>443</v>
      </c>
      <c r="J29" s="48">
        <f t="shared" si="7"/>
        <v>76</v>
      </c>
      <c r="K29" s="48">
        <f t="shared" si="7"/>
        <v>276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47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92" t="s">
        <v>37</v>
      </c>
      <c r="B28" s="93"/>
      <c r="C28" s="94"/>
      <c r="D28" s="44">
        <f>SUM(D7:D27)</f>
        <v>218581</v>
      </c>
      <c r="E28" s="45">
        <f>SUM(E7:E27)</f>
        <v>100</v>
      </c>
      <c r="F28" s="45">
        <f t="shared" ref="F28:T28" si="6">SUM(F7:F27)</f>
        <v>190</v>
      </c>
      <c r="G28" s="45">
        <f t="shared" si="6"/>
        <v>0</v>
      </c>
      <c r="H28" s="45">
        <f t="shared" si="6"/>
        <v>900</v>
      </c>
      <c r="I28" s="45">
        <f t="shared" si="6"/>
        <v>65</v>
      </c>
      <c r="J28" s="45">
        <f t="shared" si="6"/>
        <v>7</v>
      </c>
      <c r="K28" s="45">
        <f t="shared" si="6"/>
        <v>33</v>
      </c>
      <c r="L28" s="45">
        <f t="shared" si="6"/>
        <v>2</v>
      </c>
      <c r="M28" s="45">
        <f t="shared" si="6"/>
        <v>230581</v>
      </c>
      <c r="N28" s="45">
        <f t="shared" si="6"/>
        <v>250539</v>
      </c>
      <c r="O28" s="46">
        <f t="shared" si="6"/>
        <v>6340.9775</v>
      </c>
      <c r="P28" s="45">
        <f t="shared" si="6"/>
        <v>0</v>
      </c>
      <c r="Q28" s="45">
        <f t="shared" si="6"/>
        <v>1767</v>
      </c>
      <c r="R28" s="45">
        <f t="shared" si="6"/>
        <v>242431.02249999999</v>
      </c>
      <c r="S28" s="45">
        <f t="shared" si="6"/>
        <v>2190.5194999999999</v>
      </c>
      <c r="T28" s="47">
        <f t="shared" si="6"/>
        <v>423.51949999999994</v>
      </c>
    </row>
    <row r="29" spans="1:20" ht="15.75" thickBot="1" x14ac:dyDescent="0.3">
      <c r="A29" s="95" t="s">
        <v>38</v>
      </c>
      <c r="B29" s="96"/>
      <c r="C29" s="97"/>
      <c r="D29" s="48">
        <f>D4+D5-D28</f>
        <v>581471</v>
      </c>
      <c r="E29" s="48">
        <f t="shared" ref="E29:L29" si="7">E4+E5-E28</f>
        <v>4290</v>
      </c>
      <c r="F29" s="48">
        <f t="shared" si="7"/>
        <v>12830</v>
      </c>
      <c r="G29" s="48">
        <f t="shared" si="7"/>
        <v>0</v>
      </c>
      <c r="H29" s="48">
        <f t="shared" si="7"/>
        <v>9950</v>
      </c>
      <c r="I29" s="48">
        <f t="shared" si="7"/>
        <v>401</v>
      </c>
      <c r="J29" s="48">
        <f t="shared" si="7"/>
        <v>147</v>
      </c>
      <c r="K29" s="48">
        <f t="shared" si="7"/>
        <v>145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3" priority="43" operator="equal">
      <formula>212030016606640</formula>
    </cfRule>
  </conditionalFormatting>
  <conditionalFormatting sqref="D29 E4:E6 E28:K29">
    <cfRule type="cellIs" dxfId="1302" priority="41" operator="equal">
      <formula>$E$4</formula>
    </cfRule>
    <cfRule type="cellIs" dxfId="1301" priority="42" operator="equal">
      <formula>2120</formula>
    </cfRule>
  </conditionalFormatting>
  <conditionalFormatting sqref="D29:E29 F4:F6 F28:F29">
    <cfRule type="cellIs" dxfId="1300" priority="39" operator="equal">
      <formula>$F$4</formula>
    </cfRule>
    <cfRule type="cellIs" dxfId="1299" priority="40" operator="equal">
      <formula>300</formula>
    </cfRule>
  </conditionalFormatting>
  <conditionalFormatting sqref="G4:G6 G28:G29">
    <cfRule type="cellIs" dxfId="1298" priority="37" operator="equal">
      <formula>$G$4</formula>
    </cfRule>
    <cfRule type="cellIs" dxfId="1297" priority="38" operator="equal">
      <formula>1660</formula>
    </cfRule>
  </conditionalFormatting>
  <conditionalFormatting sqref="H4:H6 H28:H29">
    <cfRule type="cellIs" dxfId="1296" priority="35" operator="equal">
      <formula>$H$4</formula>
    </cfRule>
    <cfRule type="cellIs" dxfId="1295" priority="36" operator="equal">
      <formula>6640</formula>
    </cfRule>
  </conditionalFormatting>
  <conditionalFormatting sqref="T6:T28">
    <cfRule type="cellIs" dxfId="1294" priority="34" operator="lessThan">
      <formula>0</formula>
    </cfRule>
  </conditionalFormatting>
  <conditionalFormatting sqref="T7:T27">
    <cfRule type="cellIs" dxfId="1293" priority="31" operator="lessThan">
      <formula>0</formula>
    </cfRule>
    <cfRule type="cellIs" dxfId="1292" priority="32" operator="lessThan">
      <formula>0</formula>
    </cfRule>
    <cfRule type="cellIs" dxfId="1291" priority="33" operator="lessThan">
      <formula>0</formula>
    </cfRule>
  </conditionalFormatting>
  <conditionalFormatting sqref="E4:E6 E28:K28">
    <cfRule type="cellIs" dxfId="1290" priority="30" operator="equal">
      <formula>$E$4</formula>
    </cfRule>
  </conditionalFormatting>
  <conditionalFormatting sqref="D28:D29 D6 D4:M4">
    <cfRule type="cellIs" dxfId="1289" priority="29" operator="equal">
      <formula>$D$4</formula>
    </cfRule>
  </conditionalFormatting>
  <conditionalFormatting sqref="I4:I6 I28:I29">
    <cfRule type="cellIs" dxfId="1288" priority="28" operator="equal">
      <formula>$I$4</formula>
    </cfRule>
  </conditionalFormatting>
  <conditionalFormatting sqref="J4:J6 J28:J29">
    <cfRule type="cellIs" dxfId="1287" priority="27" operator="equal">
      <formula>$J$4</formula>
    </cfRule>
  </conditionalFormatting>
  <conditionalFormatting sqref="K4:K6 K28:K29">
    <cfRule type="cellIs" dxfId="1286" priority="26" operator="equal">
      <formula>$K$4</formula>
    </cfRule>
  </conditionalFormatting>
  <conditionalFormatting sqref="M4:M6">
    <cfRule type="cellIs" dxfId="1285" priority="25" operator="equal">
      <formula>$L$4</formula>
    </cfRule>
  </conditionalFormatting>
  <conditionalFormatting sqref="T7:T28">
    <cfRule type="cellIs" dxfId="1284" priority="22" operator="lessThan">
      <formula>0</formula>
    </cfRule>
    <cfRule type="cellIs" dxfId="1283" priority="23" operator="lessThan">
      <formula>0</formula>
    </cfRule>
    <cfRule type="cellIs" dxfId="1282" priority="24" operator="lessThan">
      <formula>0</formula>
    </cfRule>
  </conditionalFormatting>
  <conditionalFormatting sqref="D5:K5">
    <cfRule type="cellIs" dxfId="1281" priority="21" operator="greaterThan">
      <formula>0</formula>
    </cfRule>
  </conditionalFormatting>
  <conditionalFormatting sqref="T6:T28">
    <cfRule type="cellIs" dxfId="1280" priority="20" operator="lessThan">
      <formula>0</formula>
    </cfRule>
  </conditionalFormatting>
  <conditionalFormatting sqref="T7:T27">
    <cfRule type="cellIs" dxfId="1279" priority="17" operator="lessThan">
      <formula>0</formula>
    </cfRule>
    <cfRule type="cellIs" dxfId="1278" priority="18" operator="lessThan">
      <formula>0</formula>
    </cfRule>
    <cfRule type="cellIs" dxfId="1277" priority="19" operator="lessThan">
      <formula>0</formula>
    </cfRule>
  </conditionalFormatting>
  <conditionalFormatting sqref="T7:T28">
    <cfRule type="cellIs" dxfId="1276" priority="14" operator="lessThan">
      <formula>0</formula>
    </cfRule>
    <cfRule type="cellIs" dxfId="1275" priority="15" operator="lessThan">
      <formula>0</formula>
    </cfRule>
    <cfRule type="cellIs" dxfId="1274" priority="16" operator="lessThan">
      <formula>0</formula>
    </cfRule>
  </conditionalFormatting>
  <conditionalFormatting sqref="D5:K5">
    <cfRule type="cellIs" dxfId="1273" priority="13" operator="greaterThan">
      <formula>0</formula>
    </cfRule>
  </conditionalFormatting>
  <conditionalFormatting sqref="L4 L6 L28:L29">
    <cfRule type="cellIs" dxfId="1272" priority="12" operator="equal">
      <formula>$L$4</formula>
    </cfRule>
  </conditionalFormatting>
  <conditionalFormatting sqref="D7:S7">
    <cfRule type="cellIs" dxfId="1271" priority="11" operator="greaterThan">
      <formula>0</formula>
    </cfRule>
  </conditionalFormatting>
  <conditionalFormatting sqref="D9:S9">
    <cfRule type="cellIs" dxfId="1270" priority="10" operator="greaterThan">
      <formula>0</formula>
    </cfRule>
  </conditionalFormatting>
  <conditionalFormatting sqref="D11:S11">
    <cfRule type="cellIs" dxfId="1269" priority="9" operator="greaterThan">
      <formula>0</formula>
    </cfRule>
  </conditionalFormatting>
  <conditionalFormatting sqref="D13:S13">
    <cfRule type="cellIs" dxfId="1268" priority="8" operator="greaterThan">
      <formula>0</formula>
    </cfRule>
  </conditionalFormatting>
  <conditionalFormatting sqref="D15:S15">
    <cfRule type="cellIs" dxfId="1267" priority="7" operator="greaterThan">
      <formula>0</formula>
    </cfRule>
  </conditionalFormatting>
  <conditionalFormatting sqref="D17:S17">
    <cfRule type="cellIs" dxfId="1266" priority="6" operator="greaterThan">
      <formula>0</formula>
    </cfRule>
  </conditionalFormatting>
  <conditionalFormatting sqref="D19:S19">
    <cfRule type="cellIs" dxfId="1265" priority="5" operator="greaterThan">
      <formula>0</formula>
    </cfRule>
  </conditionalFormatting>
  <conditionalFormatting sqref="D21:S21">
    <cfRule type="cellIs" dxfId="1264" priority="4" operator="greaterThan">
      <formula>0</formula>
    </cfRule>
  </conditionalFormatting>
  <conditionalFormatting sqref="D23:S23">
    <cfRule type="cellIs" dxfId="1263" priority="3" operator="greaterThan">
      <formula>0</formula>
    </cfRule>
  </conditionalFormatting>
  <conditionalFormatting sqref="D25:S25">
    <cfRule type="cellIs" dxfId="1262" priority="2" operator="greaterThan">
      <formula>0</formula>
    </cfRule>
  </conditionalFormatting>
  <conditionalFormatting sqref="D27:S27">
    <cfRule type="cellIs" dxfId="126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'29'!D29</f>
        <v>429222</v>
      </c>
      <c r="E4" s="2">
        <f>'29'!E29</f>
        <v>1380</v>
      </c>
      <c r="F4" s="2">
        <f>'29'!F29</f>
        <v>8360</v>
      </c>
      <c r="G4" s="2">
        <f>'29'!G29</f>
        <v>80</v>
      </c>
      <c r="H4" s="2">
        <f>'29'!H29</f>
        <v>2840</v>
      </c>
      <c r="I4" s="2">
        <f>'29'!I29</f>
        <v>443</v>
      </c>
      <c r="J4" s="2">
        <f>'29'!J29</f>
        <v>76</v>
      </c>
      <c r="K4" s="2">
        <f>'29'!K29</f>
        <v>276</v>
      </c>
      <c r="L4" s="2">
        <f>'29'!L29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334765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1131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1131</v>
      </c>
      <c r="N7" s="24">
        <f>D7+E7*20+F7*10+G7*9+H7*9+I7*191+J7*191+K7*182+L7*100</f>
        <v>4187</v>
      </c>
      <c r="O7" s="25">
        <f>M7*2.75%</f>
        <v>31.102499999999999</v>
      </c>
      <c r="P7" s="26"/>
      <c r="Q7" s="26"/>
      <c r="R7" s="24">
        <f>M7-(M7*2.75%)+I7*191+J7*191+K7*182+L7*100-Q7</f>
        <v>4155.8975</v>
      </c>
      <c r="S7" s="25">
        <f>M7*0.95%</f>
        <v>10.7445</v>
      </c>
      <c r="T7" s="27">
        <f>S7-Q7</f>
        <v>10.7445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5298</v>
      </c>
      <c r="E8" s="30"/>
      <c r="F8" s="30"/>
      <c r="G8" s="30"/>
      <c r="H8" s="30"/>
      <c r="I8" s="20">
        <v>14</v>
      </c>
      <c r="J8" s="20"/>
      <c r="K8" s="20"/>
      <c r="L8" s="20"/>
      <c r="M8" s="20">
        <f t="shared" ref="M8:M27" si="0">D8+E8*20+F8*10+G8*9+H8*9</f>
        <v>5298</v>
      </c>
      <c r="N8" s="24">
        <f t="shared" ref="N8:N27" si="1">D8+E8*20+F8*10+G8*9+H8*9+I8*191+J8*191+K8*182+L8*100</f>
        <v>7972</v>
      </c>
      <c r="O8" s="25">
        <f t="shared" ref="O8:O27" si="2">M8*2.75%</f>
        <v>145.69499999999999</v>
      </c>
      <c r="P8" s="26"/>
      <c r="Q8" s="26"/>
      <c r="R8" s="24">
        <f t="shared" ref="R8:R27" si="3">M8-(M8*2.75%)+I8*191+J8*191+K8*182+L8*100-Q8</f>
        <v>7826.3050000000003</v>
      </c>
      <c r="S8" s="25">
        <f t="shared" ref="S8:S27" si="4">M8*0.95%</f>
        <v>50.330999999999996</v>
      </c>
      <c r="T8" s="27">
        <f t="shared" ref="T8:T27" si="5">S8-Q8</f>
        <v>50.330999999999996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8631</v>
      </c>
      <c r="E9" s="30"/>
      <c r="F9" s="30"/>
      <c r="G9" s="30"/>
      <c r="H9" s="30"/>
      <c r="I9" s="20">
        <v>3</v>
      </c>
      <c r="J9" s="20">
        <v>3</v>
      </c>
      <c r="K9" s="20"/>
      <c r="L9" s="20"/>
      <c r="M9" s="20">
        <f t="shared" si="0"/>
        <v>8631</v>
      </c>
      <c r="N9" s="24">
        <f t="shared" si="1"/>
        <v>9777</v>
      </c>
      <c r="O9" s="25">
        <f t="shared" si="2"/>
        <v>237.35249999999999</v>
      </c>
      <c r="P9" s="26"/>
      <c r="Q9" s="26">
        <v>109</v>
      </c>
      <c r="R9" s="24">
        <f t="shared" si="3"/>
        <v>9430.6474999999991</v>
      </c>
      <c r="S9" s="25">
        <f t="shared" si="4"/>
        <v>81.994500000000002</v>
      </c>
      <c r="T9" s="27">
        <f t="shared" si="5"/>
        <v>-27.005499999999998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7390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7390</v>
      </c>
      <c r="N10" s="24">
        <f t="shared" si="1"/>
        <v>8345</v>
      </c>
      <c r="O10" s="25">
        <f t="shared" si="2"/>
        <v>203.22499999999999</v>
      </c>
      <c r="P10" s="26"/>
      <c r="Q10" s="26">
        <v>31</v>
      </c>
      <c r="R10" s="24">
        <f t="shared" si="3"/>
        <v>8110.7749999999996</v>
      </c>
      <c r="S10" s="25">
        <f t="shared" si="4"/>
        <v>70.204999999999998</v>
      </c>
      <c r="T10" s="27">
        <f t="shared" si="5"/>
        <v>39.204999999999998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5811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5811</v>
      </c>
      <c r="N11" s="24">
        <f t="shared" si="1"/>
        <v>6193</v>
      </c>
      <c r="O11" s="25">
        <f t="shared" si="2"/>
        <v>159.80250000000001</v>
      </c>
      <c r="P11" s="26"/>
      <c r="Q11" s="26">
        <v>31</v>
      </c>
      <c r="R11" s="24">
        <f t="shared" si="3"/>
        <v>6002.1975000000002</v>
      </c>
      <c r="S11" s="25">
        <f t="shared" si="4"/>
        <v>55.204499999999996</v>
      </c>
      <c r="T11" s="27">
        <f t="shared" si="5"/>
        <v>24.204499999999996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4034</v>
      </c>
      <c r="E12" s="30"/>
      <c r="F12" s="30"/>
      <c r="G12" s="30"/>
      <c r="H12" s="30"/>
      <c r="I12" s="20">
        <v>29</v>
      </c>
      <c r="J12" s="20"/>
      <c r="K12" s="20">
        <v>30</v>
      </c>
      <c r="L12" s="20"/>
      <c r="M12" s="20">
        <f t="shared" si="0"/>
        <v>4034</v>
      </c>
      <c r="N12" s="24">
        <f t="shared" si="1"/>
        <v>15033</v>
      </c>
      <c r="O12" s="25">
        <f t="shared" si="2"/>
        <v>110.935</v>
      </c>
      <c r="P12" s="26"/>
      <c r="Q12" s="26">
        <v>30</v>
      </c>
      <c r="R12" s="24">
        <f t="shared" si="3"/>
        <v>14892.065000000001</v>
      </c>
      <c r="S12" s="25">
        <f t="shared" si="4"/>
        <v>38.323</v>
      </c>
      <c r="T12" s="27">
        <f t="shared" si="5"/>
        <v>8.3230000000000004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7405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7945</v>
      </c>
      <c r="N13" s="24">
        <f t="shared" si="1"/>
        <v>7945</v>
      </c>
      <c r="O13" s="25">
        <f t="shared" si="2"/>
        <v>218.48750000000001</v>
      </c>
      <c r="P13" s="26"/>
      <c r="Q13" s="26">
        <v>6</v>
      </c>
      <c r="R13" s="24">
        <f t="shared" si="3"/>
        <v>7720.5124999999998</v>
      </c>
      <c r="S13" s="25">
        <f t="shared" si="4"/>
        <v>75.477499999999992</v>
      </c>
      <c r="T13" s="27">
        <f t="shared" si="5"/>
        <v>69.477499999999992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9847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9847</v>
      </c>
      <c r="N14" s="24">
        <f t="shared" si="1"/>
        <v>10993</v>
      </c>
      <c r="O14" s="25">
        <f t="shared" si="2"/>
        <v>270.79250000000002</v>
      </c>
      <c r="P14" s="26"/>
      <c r="Q14" s="26">
        <v>100</v>
      </c>
      <c r="R14" s="24">
        <f t="shared" si="3"/>
        <v>10622.2075</v>
      </c>
      <c r="S14" s="25">
        <f t="shared" si="4"/>
        <v>93.546499999999995</v>
      </c>
      <c r="T14" s="27">
        <f t="shared" si="5"/>
        <v>-6.4535000000000053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43660</v>
      </c>
      <c r="E15" s="30"/>
      <c r="F15" s="30"/>
      <c r="G15" s="30"/>
      <c r="H15" s="30"/>
      <c r="I15" s="20">
        <v>4</v>
      </c>
      <c r="J15" s="20">
        <v>1</v>
      </c>
      <c r="K15" s="20"/>
      <c r="L15" s="20"/>
      <c r="M15" s="20">
        <f t="shared" si="0"/>
        <v>43660</v>
      </c>
      <c r="N15" s="24">
        <f t="shared" si="1"/>
        <v>44615</v>
      </c>
      <c r="O15" s="25">
        <f t="shared" si="2"/>
        <v>1200.6500000000001</v>
      </c>
      <c r="P15" s="26"/>
      <c r="Q15" s="26">
        <v>134</v>
      </c>
      <c r="R15" s="24">
        <f t="shared" si="3"/>
        <v>43280.35</v>
      </c>
      <c r="S15" s="25">
        <f t="shared" si="4"/>
        <v>414.77</v>
      </c>
      <c r="T15" s="27">
        <f t="shared" si="5"/>
        <v>280.77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5140</v>
      </c>
      <c r="E16" s="30"/>
      <c r="F16" s="30"/>
      <c r="G16" s="30"/>
      <c r="H16" s="30"/>
      <c r="I16" s="20">
        <v>10</v>
      </c>
      <c r="J16" s="20"/>
      <c r="K16" s="20"/>
      <c r="L16" s="20"/>
      <c r="M16" s="20">
        <f t="shared" si="0"/>
        <v>5140</v>
      </c>
      <c r="N16" s="24">
        <f t="shared" si="1"/>
        <v>7050</v>
      </c>
      <c r="O16" s="25">
        <f t="shared" si="2"/>
        <v>141.35</v>
      </c>
      <c r="P16" s="26"/>
      <c r="Q16" s="26">
        <v>118</v>
      </c>
      <c r="R16" s="24">
        <f t="shared" si="3"/>
        <v>6790.65</v>
      </c>
      <c r="S16" s="25">
        <f t="shared" si="4"/>
        <v>48.83</v>
      </c>
      <c r="T16" s="27">
        <f t="shared" si="5"/>
        <v>-69.17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7268</v>
      </c>
      <c r="E17" s="30"/>
      <c r="F17" s="30"/>
      <c r="G17" s="30"/>
      <c r="H17" s="30"/>
      <c r="I17" s="20">
        <v>19</v>
      </c>
      <c r="J17" s="20"/>
      <c r="K17" s="20"/>
      <c r="L17" s="20"/>
      <c r="M17" s="20">
        <f t="shared" si="0"/>
        <v>7268</v>
      </c>
      <c r="N17" s="24">
        <f t="shared" si="1"/>
        <v>10897</v>
      </c>
      <c r="O17" s="25">
        <f t="shared" si="2"/>
        <v>199.87</v>
      </c>
      <c r="P17" s="26">
        <v>-400</v>
      </c>
      <c r="Q17" s="26">
        <v>97</v>
      </c>
      <c r="R17" s="24">
        <f t="shared" si="3"/>
        <v>10600.130000000001</v>
      </c>
      <c r="S17" s="25">
        <f t="shared" si="4"/>
        <v>69.045999999999992</v>
      </c>
      <c r="T17" s="27">
        <f t="shared" si="5"/>
        <v>-27.954000000000008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8331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8331</v>
      </c>
      <c r="N18" s="24">
        <f t="shared" si="1"/>
        <v>8331</v>
      </c>
      <c r="O18" s="25">
        <f t="shared" si="2"/>
        <v>229.10249999999999</v>
      </c>
      <c r="P18" s="26"/>
      <c r="Q18" s="26">
        <v>101</v>
      </c>
      <c r="R18" s="24">
        <f t="shared" si="3"/>
        <v>8000.8975</v>
      </c>
      <c r="S18" s="25">
        <f t="shared" si="4"/>
        <v>79.144499999999994</v>
      </c>
      <c r="T18" s="27">
        <f t="shared" si="5"/>
        <v>-21.855500000000006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20867</v>
      </c>
      <c r="E19" s="30">
        <v>80</v>
      </c>
      <c r="F19" s="30">
        <v>100</v>
      </c>
      <c r="G19" s="30"/>
      <c r="H19" s="30">
        <v>400</v>
      </c>
      <c r="I19" s="20">
        <v>15</v>
      </c>
      <c r="J19" s="20"/>
      <c r="K19" s="20"/>
      <c r="L19" s="20"/>
      <c r="M19" s="20">
        <f t="shared" si="0"/>
        <v>27067</v>
      </c>
      <c r="N19" s="24">
        <f t="shared" si="1"/>
        <v>29932</v>
      </c>
      <c r="O19" s="25">
        <f t="shared" si="2"/>
        <v>744.34249999999997</v>
      </c>
      <c r="P19" s="26"/>
      <c r="Q19" s="26">
        <v>147</v>
      </c>
      <c r="R19" s="24">
        <f t="shared" si="3"/>
        <v>29040.657500000001</v>
      </c>
      <c r="S19" s="25">
        <f t="shared" si="4"/>
        <v>257.13650000000001</v>
      </c>
      <c r="T19" s="27">
        <f t="shared" si="5"/>
        <v>110.13650000000001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5345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5345</v>
      </c>
      <c r="N20" s="24">
        <f t="shared" si="1"/>
        <v>5345</v>
      </c>
      <c r="O20" s="25">
        <f t="shared" si="2"/>
        <v>146.98750000000001</v>
      </c>
      <c r="P20" s="26"/>
      <c r="Q20" s="26">
        <v>80</v>
      </c>
      <c r="R20" s="24">
        <f t="shared" si="3"/>
        <v>5118.0124999999998</v>
      </c>
      <c r="S20" s="25">
        <f t="shared" si="4"/>
        <v>50.777499999999996</v>
      </c>
      <c r="T20" s="27">
        <f t="shared" si="5"/>
        <v>-29.222500000000004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6404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6404</v>
      </c>
      <c r="N21" s="24">
        <f t="shared" si="1"/>
        <v>6404</v>
      </c>
      <c r="O21" s="25">
        <f t="shared" si="2"/>
        <v>176.11</v>
      </c>
      <c r="P21" s="26"/>
      <c r="Q21" s="26">
        <v>22</v>
      </c>
      <c r="R21" s="24">
        <f t="shared" si="3"/>
        <v>6205.89</v>
      </c>
      <c r="S21" s="25">
        <f t="shared" si="4"/>
        <v>60.838000000000001</v>
      </c>
      <c r="T21" s="27">
        <f t="shared" si="5"/>
        <v>38.838000000000001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9177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11427</v>
      </c>
      <c r="N22" s="24">
        <f t="shared" si="1"/>
        <v>11427</v>
      </c>
      <c r="O22" s="25">
        <f t="shared" si="2"/>
        <v>314.24250000000001</v>
      </c>
      <c r="P22" s="26"/>
      <c r="Q22" s="26">
        <v>100</v>
      </c>
      <c r="R22" s="24">
        <f t="shared" si="3"/>
        <v>11012.7575</v>
      </c>
      <c r="S22" s="25">
        <f t="shared" si="4"/>
        <v>108.5565</v>
      </c>
      <c r="T22" s="27">
        <f t="shared" si="5"/>
        <v>8.5564999999999998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8018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8018</v>
      </c>
      <c r="N23" s="24">
        <f t="shared" si="1"/>
        <v>9928</v>
      </c>
      <c r="O23" s="25">
        <f t="shared" si="2"/>
        <v>220.495</v>
      </c>
      <c r="P23" s="26"/>
      <c r="Q23" s="26">
        <v>80</v>
      </c>
      <c r="R23" s="24">
        <f t="shared" si="3"/>
        <v>9627.505000000001</v>
      </c>
      <c r="S23" s="25">
        <f t="shared" si="4"/>
        <v>76.170999999999992</v>
      </c>
      <c r="T23" s="27">
        <f t="shared" si="5"/>
        <v>-3.8290000000000077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16241</v>
      </c>
      <c r="E24" s="30"/>
      <c r="F24" s="30"/>
      <c r="G24" s="30"/>
      <c r="H24" s="30"/>
      <c r="I24" s="20">
        <v>10</v>
      </c>
      <c r="J24" s="20"/>
      <c r="K24" s="20"/>
      <c r="L24" s="20"/>
      <c r="M24" s="20">
        <f t="shared" si="0"/>
        <v>16241</v>
      </c>
      <c r="N24" s="24">
        <f t="shared" si="1"/>
        <v>18151</v>
      </c>
      <c r="O24" s="25">
        <f t="shared" si="2"/>
        <v>446.6275</v>
      </c>
      <c r="P24" s="26"/>
      <c r="Q24" s="26"/>
      <c r="R24" s="24">
        <f t="shared" si="3"/>
        <v>17704.372499999998</v>
      </c>
      <c r="S24" s="25">
        <f t="shared" si="4"/>
        <v>154.2895</v>
      </c>
      <c r="T24" s="27">
        <f t="shared" si="5"/>
        <v>154.2895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11106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11196</v>
      </c>
      <c r="N25" s="24">
        <f t="shared" si="1"/>
        <v>11196</v>
      </c>
      <c r="O25" s="25">
        <f t="shared" si="2"/>
        <v>307.89</v>
      </c>
      <c r="P25" s="26">
        <v>10500</v>
      </c>
      <c r="Q25" s="26">
        <v>101</v>
      </c>
      <c r="R25" s="24">
        <f t="shared" si="3"/>
        <v>10787.11</v>
      </c>
      <c r="S25" s="25">
        <f t="shared" si="4"/>
        <v>106.36199999999999</v>
      </c>
      <c r="T25" s="27">
        <f t="shared" si="5"/>
        <v>5.3619999999999948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19911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19911</v>
      </c>
      <c r="N26" s="24">
        <f t="shared" si="1"/>
        <v>19911</v>
      </c>
      <c r="O26" s="25">
        <f t="shared" si="2"/>
        <v>547.55250000000001</v>
      </c>
      <c r="P26" s="26">
        <v>-1000</v>
      </c>
      <c r="Q26" s="26">
        <v>118</v>
      </c>
      <c r="R26" s="24">
        <f t="shared" si="3"/>
        <v>19245.447499999998</v>
      </c>
      <c r="S26" s="25">
        <f t="shared" si="4"/>
        <v>189.15449999999998</v>
      </c>
      <c r="T26" s="27">
        <f t="shared" si="5"/>
        <v>71.154499999999985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18710</v>
      </c>
      <c r="E27" s="38">
        <v>50</v>
      </c>
      <c r="F27" s="39"/>
      <c r="G27" s="39"/>
      <c r="H27" s="39">
        <v>50</v>
      </c>
      <c r="I27" s="31"/>
      <c r="J27" s="31"/>
      <c r="K27" s="31">
        <v>10</v>
      </c>
      <c r="L27" s="31"/>
      <c r="M27" s="31">
        <f t="shared" si="0"/>
        <v>20160</v>
      </c>
      <c r="N27" s="40">
        <f t="shared" si="1"/>
        <v>21980</v>
      </c>
      <c r="O27" s="25">
        <f t="shared" si="2"/>
        <v>554.4</v>
      </c>
      <c r="P27" s="41">
        <v>17300</v>
      </c>
      <c r="Q27" s="41">
        <v>100</v>
      </c>
      <c r="R27" s="24">
        <f t="shared" si="3"/>
        <v>21325.599999999999</v>
      </c>
      <c r="S27" s="42">
        <f t="shared" si="4"/>
        <v>191.51999999999998</v>
      </c>
      <c r="T27" s="43">
        <f t="shared" si="5"/>
        <v>91.519999999999982</v>
      </c>
    </row>
    <row r="28" spans="1:20" ht="16.5" thickBot="1" x14ac:dyDescent="0.3">
      <c r="A28" s="92" t="s">
        <v>37</v>
      </c>
      <c r="B28" s="93"/>
      <c r="C28" s="94"/>
      <c r="D28" s="44">
        <f>SUM(D7:D27)</f>
        <v>229725</v>
      </c>
      <c r="E28" s="45">
        <f>SUM(E7:E27)</f>
        <v>130</v>
      </c>
      <c r="F28" s="45">
        <f t="shared" ref="F28:T28" si="6">SUM(F7:F27)</f>
        <v>100</v>
      </c>
      <c r="G28" s="45">
        <f t="shared" si="6"/>
        <v>10</v>
      </c>
      <c r="H28" s="45">
        <f t="shared" si="6"/>
        <v>760</v>
      </c>
      <c r="I28" s="45">
        <f t="shared" si="6"/>
        <v>143</v>
      </c>
      <c r="J28" s="45">
        <f t="shared" si="6"/>
        <v>4</v>
      </c>
      <c r="K28" s="45">
        <f t="shared" si="6"/>
        <v>40</v>
      </c>
      <c r="L28" s="45">
        <f t="shared" si="6"/>
        <v>0</v>
      </c>
      <c r="M28" s="45">
        <f t="shared" si="6"/>
        <v>240255</v>
      </c>
      <c r="N28" s="45">
        <f t="shared" si="6"/>
        <v>275612</v>
      </c>
      <c r="O28" s="46">
        <f t="shared" si="6"/>
        <v>6607.0124999999989</v>
      </c>
      <c r="P28" s="45">
        <f t="shared" si="6"/>
        <v>26400</v>
      </c>
      <c r="Q28" s="45">
        <f t="shared" si="6"/>
        <v>1505</v>
      </c>
      <c r="R28" s="45">
        <f t="shared" si="6"/>
        <v>267499.98749999999</v>
      </c>
      <c r="S28" s="45">
        <f t="shared" si="6"/>
        <v>2282.4224999999997</v>
      </c>
      <c r="T28" s="47">
        <f t="shared" si="6"/>
        <v>777.4224999999999</v>
      </c>
    </row>
    <row r="29" spans="1:20" ht="15.75" thickBot="1" x14ac:dyDescent="0.3">
      <c r="A29" s="95" t="s">
        <v>38</v>
      </c>
      <c r="B29" s="96"/>
      <c r="C29" s="97"/>
      <c r="D29" s="48">
        <f>D4+D5-D28</f>
        <v>534262</v>
      </c>
      <c r="E29" s="48">
        <f t="shared" ref="E29:L29" si="7">E4+E5-E28</f>
        <v>1250</v>
      </c>
      <c r="F29" s="48">
        <f t="shared" si="7"/>
        <v>8260</v>
      </c>
      <c r="G29" s="48">
        <f t="shared" si="7"/>
        <v>70</v>
      </c>
      <c r="H29" s="48">
        <f t="shared" si="7"/>
        <v>2080</v>
      </c>
      <c r="I29" s="48">
        <f t="shared" si="7"/>
        <v>300</v>
      </c>
      <c r="J29" s="48">
        <f t="shared" si="7"/>
        <v>72</v>
      </c>
      <c r="K29" s="48">
        <f t="shared" si="7"/>
        <v>236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'30'!D29</f>
        <v>534262</v>
      </c>
      <c r="E4" s="2">
        <f>'30'!E29</f>
        <v>1250</v>
      </c>
      <c r="F4" s="2">
        <f>'30'!F29</f>
        <v>8260</v>
      </c>
      <c r="G4" s="2">
        <f>'30'!G29</f>
        <v>70</v>
      </c>
      <c r="H4" s="2">
        <f>'30'!H29</f>
        <v>2080</v>
      </c>
      <c r="I4" s="2">
        <f>'30'!I29</f>
        <v>300</v>
      </c>
      <c r="J4" s="2">
        <f>'30'!J29</f>
        <v>72</v>
      </c>
      <c r="K4" s="2">
        <f>'30'!K29</f>
        <v>236</v>
      </c>
      <c r="L4" s="2">
        <f>'30'!L29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534262</v>
      </c>
      <c r="E29" s="48">
        <f t="shared" ref="E29:L29" si="7">E4+E5-E28</f>
        <v>1250</v>
      </c>
      <c r="F29" s="48">
        <f t="shared" si="7"/>
        <v>8260</v>
      </c>
      <c r="G29" s="48">
        <f t="shared" si="7"/>
        <v>70</v>
      </c>
      <c r="H29" s="48">
        <f t="shared" si="7"/>
        <v>2080</v>
      </c>
      <c r="I29" s="48">
        <f t="shared" si="7"/>
        <v>300</v>
      </c>
      <c r="J29" s="48">
        <f t="shared" si="7"/>
        <v>72</v>
      </c>
      <c r="K29" s="48">
        <f t="shared" si="7"/>
        <v>236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" priority="43" operator="equal">
      <formula>212030016606640</formula>
    </cfRule>
  </conditionalFormatting>
  <conditionalFormatting sqref="D29 E4:E6 E28:K29">
    <cfRule type="cellIs" dxfId="86" priority="41" operator="equal">
      <formula>$E$4</formula>
    </cfRule>
    <cfRule type="cellIs" dxfId="85" priority="42" operator="equal">
      <formula>2120</formula>
    </cfRule>
  </conditionalFormatting>
  <conditionalFormatting sqref="D29:E29 F4:F6 F28:F29">
    <cfRule type="cellIs" dxfId="84" priority="39" operator="equal">
      <formula>$F$4</formula>
    </cfRule>
    <cfRule type="cellIs" dxfId="83" priority="40" operator="equal">
      <formula>300</formula>
    </cfRule>
  </conditionalFormatting>
  <conditionalFormatting sqref="G4:G6 G28:G29">
    <cfRule type="cellIs" dxfId="82" priority="37" operator="equal">
      <formula>$G$4</formula>
    </cfRule>
    <cfRule type="cellIs" dxfId="81" priority="38" operator="equal">
      <formula>1660</formula>
    </cfRule>
  </conditionalFormatting>
  <conditionalFormatting sqref="H4:H6 H28:H29">
    <cfRule type="cellIs" dxfId="80" priority="35" operator="equal">
      <formula>$H$4</formula>
    </cfRule>
    <cfRule type="cellIs" dxfId="79" priority="36" operator="equal">
      <formula>6640</formula>
    </cfRule>
  </conditionalFormatting>
  <conditionalFormatting sqref="T6:T28">
    <cfRule type="cellIs" dxfId="78" priority="34" operator="lessThan">
      <formula>0</formula>
    </cfRule>
  </conditionalFormatting>
  <conditionalFormatting sqref="T7:T27">
    <cfRule type="cellIs" dxfId="77" priority="31" operator="lessThan">
      <formula>0</formula>
    </cfRule>
    <cfRule type="cellIs" dxfId="76" priority="32" operator="lessThan">
      <formula>0</formula>
    </cfRule>
    <cfRule type="cellIs" dxfId="75" priority="33" operator="lessThan">
      <formula>0</formula>
    </cfRule>
  </conditionalFormatting>
  <conditionalFormatting sqref="E4:E6 E28:K28">
    <cfRule type="cellIs" dxfId="74" priority="30" operator="equal">
      <formula>$E$4</formula>
    </cfRule>
  </conditionalFormatting>
  <conditionalFormatting sqref="D28:D29 D6 D4:M4">
    <cfRule type="cellIs" dxfId="73" priority="29" operator="equal">
      <formula>$D$4</formula>
    </cfRule>
  </conditionalFormatting>
  <conditionalFormatting sqref="I4:I6 I28:I29">
    <cfRule type="cellIs" dxfId="72" priority="28" operator="equal">
      <formula>$I$4</formula>
    </cfRule>
  </conditionalFormatting>
  <conditionalFormatting sqref="J4:J6 J28:J29">
    <cfRule type="cellIs" dxfId="71" priority="27" operator="equal">
      <formula>$J$4</formula>
    </cfRule>
  </conditionalFormatting>
  <conditionalFormatting sqref="K4:K6 K28:K29">
    <cfRule type="cellIs" dxfId="70" priority="26" operator="equal">
      <formula>$K$4</formula>
    </cfRule>
  </conditionalFormatting>
  <conditionalFormatting sqref="M4:M6">
    <cfRule type="cellIs" dxfId="69" priority="25" operator="equal">
      <formula>$L$4</formula>
    </cfRule>
  </conditionalFormatting>
  <conditionalFormatting sqref="T7:T28">
    <cfRule type="cellIs" dxfId="68" priority="22" operator="lessThan">
      <formula>0</formula>
    </cfRule>
    <cfRule type="cellIs" dxfId="67" priority="23" operator="lessThan">
      <formula>0</formula>
    </cfRule>
    <cfRule type="cellIs" dxfId="66" priority="24" operator="lessThan">
      <formula>0</formula>
    </cfRule>
  </conditionalFormatting>
  <conditionalFormatting sqref="D5:K5">
    <cfRule type="cellIs" dxfId="65" priority="21" operator="greaterThan">
      <formula>0</formula>
    </cfRule>
  </conditionalFormatting>
  <conditionalFormatting sqref="T6:T28">
    <cfRule type="cellIs" dxfId="64" priority="20" operator="lessThan">
      <formula>0</formula>
    </cfRule>
  </conditionalFormatting>
  <conditionalFormatting sqref="T7:T27">
    <cfRule type="cellIs" dxfId="63" priority="17" operator="lessThan">
      <formula>0</formula>
    </cfRule>
    <cfRule type="cellIs" dxfId="62" priority="18" operator="lessThan">
      <formula>0</formula>
    </cfRule>
    <cfRule type="cellIs" dxfId="61" priority="19" operator="lessThan">
      <formula>0</formula>
    </cfRule>
  </conditionalFormatting>
  <conditionalFormatting sqref="T7:T28">
    <cfRule type="cellIs" dxfId="60" priority="14" operator="lessThan">
      <formula>0</formula>
    </cfRule>
    <cfRule type="cellIs" dxfId="59" priority="15" operator="lessThan">
      <formula>0</formula>
    </cfRule>
    <cfRule type="cellIs" dxfId="58" priority="16" operator="lessThan">
      <formula>0</formula>
    </cfRule>
  </conditionalFormatting>
  <conditionalFormatting sqref="D5:K5">
    <cfRule type="cellIs" dxfId="57" priority="13" operator="greaterThan">
      <formula>0</formula>
    </cfRule>
  </conditionalFormatting>
  <conditionalFormatting sqref="L4 L6 L28:L29">
    <cfRule type="cellIs" dxfId="56" priority="12" operator="equal">
      <formula>$L$4</formula>
    </cfRule>
  </conditionalFormatting>
  <conditionalFormatting sqref="D7:S7">
    <cfRule type="cellIs" dxfId="55" priority="11" operator="greaterThan">
      <formula>0</formula>
    </cfRule>
  </conditionalFormatting>
  <conditionalFormatting sqref="D9:S9">
    <cfRule type="cellIs" dxfId="54" priority="10" operator="greaterThan">
      <formula>0</formula>
    </cfRule>
  </conditionalFormatting>
  <conditionalFormatting sqref="D11:S11">
    <cfRule type="cellIs" dxfId="53" priority="9" operator="greaterThan">
      <formula>0</formula>
    </cfRule>
  </conditionalFormatting>
  <conditionalFormatting sqref="D13:S13">
    <cfRule type="cellIs" dxfId="52" priority="8" operator="greaterThan">
      <formula>0</formula>
    </cfRule>
  </conditionalFormatting>
  <conditionalFormatting sqref="D15:S15">
    <cfRule type="cellIs" dxfId="51" priority="7" operator="greaterThan">
      <formula>0</formula>
    </cfRule>
  </conditionalFormatting>
  <conditionalFormatting sqref="D17:S17">
    <cfRule type="cellIs" dxfId="50" priority="6" operator="greaterThan">
      <formula>0</formula>
    </cfRule>
  </conditionalFormatting>
  <conditionalFormatting sqref="D19:S19">
    <cfRule type="cellIs" dxfId="49" priority="5" operator="greaterThan">
      <formula>0</formula>
    </cfRule>
  </conditionalFormatting>
  <conditionalFormatting sqref="D21:S21">
    <cfRule type="cellIs" dxfId="48" priority="4" operator="greaterThan">
      <formula>0</formula>
    </cfRule>
  </conditionalFormatting>
  <conditionalFormatting sqref="D23:S23">
    <cfRule type="cellIs" dxfId="47" priority="3" operator="greaterThan">
      <formula>0</formula>
    </cfRule>
  </conditionalFormatting>
  <conditionalFormatting sqref="D25:S25">
    <cfRule type="cellIs" dxfId="46" priority="2" operator="greaterThan">
      <formula>0</formula>
    </cfRule>
  </conditionalFormatting>
  <conditionalFormatting sqref="D27:S27">
    <cfRule type="cellIs" dxfId="45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5577401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292597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180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200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140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800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114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27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26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306657</v>
      </c>
      <c r="N7" s="24">
        <f>D7+E7*20+F7*10+G7*9+H7*9+I7*191+J7*191+K7*182+L7*100</f>
        <v>338320</v>
      </c>
      <c r="O7" s="25">
        <f>M7*2.75%</f>
        <v>8433.0674999999992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2419</v>
      </c>
      <c r="R7" s="24">
        <f>M7-(M7*2.75%)+I7*191+J7*191+K7*182+L7*100-Q7</f>
        <v>327467.9325</v>
      </c>
      <c r="S7" s="25">
        <f>M7*0.95%</f>
        <v>2913.2415000000001</v>
      </c>
      <c r="T7" s="27">
        <f>S7-Q7</f>
        <v>494.24150000000009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169075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160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183145</v>
      </c>
      <c r="N8" s="24">
        <f t="shared" ref="N8:N27" si="1">D8+E8*20+F8*10+G8*9+H8*9+I8*191+J8*191+K8*182+L8*100</f>
        <v>198189</v>
      </c>
      <c r="O8" s="25">
        <f t="shared" ref="O8:O27" si="2">M8*2.75%</f>
        <v>5036.4875000000002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1946</v>
      </c>
      <c r="R8" s="24">
        <f t="shared" ref="R8:R27" si="3">M8-(M8*2.75%)+I8*191+J8*191+K8*182+L8*100-Q8</f>
        <v>191206.51250000001</v>
      </c>
      <c r="S8" s="25">
        <f t="shared" ref="S8:S27" si="4">M8*0.95%</f>
        <v>1739.8775000000001</v>
      </c>
      <c r="T8" s="27">
        <f t="shared" ref="T8:T27" si="5">S8-Q8</f>
        <v>-206.12249999999995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422942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160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280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3110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146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9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33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460152</v>
      </c>
      <c r="N9" s="24">
        <f t="shared" si="1"/>
        <v>495763</v>
      </c>
      <c r="O9" s="25">
        <f t="shared" si="2"/>
        <v>12654.18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3287</v>
      </c>
      <c r="R9" s="24">
        <f t="shared" si="3"/>
        <v>479821.82</v>
      </c>
      <c r="S9" s="25">
        <f t="shared" si="4"/>
        <v>4371.4439999999995</v>
      </c>
      <c r="T9" s="27">
        <f t="shared" si="5"/>
        <v>1084.4439999999995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140976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70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80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510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104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147946</v>
      </c>
      <c r="N10" s="24">
        <f t="shared" si="1"/>
        <v>168001</v>
      </c>
      <c r="O10" s="25">
        <f t="shared" si="2"/>
        <v>4068.5149999999999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755</v>
      </c>
      <c r="R10" s="24">
        <f t="shared" si="3"/>
        <v>163177.48499999999</v>
      </c>
      <c r="S10" s="25">
        <f t="shared" si="4"/>
        <v>1405.4869999999999</v>
      </c>
      <c r="T10" s="27">
        <f t="shared" si="5"/>
        <v>650.48699999999985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193577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2700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128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226977</v>
      </c>
      <c r="N11" s="24">
        <f t="shared" si="1"/>
        <v>257503</v>
      </c>
      <c r="O11" s="25">
        <f t="shared" si="2"/>
        <v>6241.8675000000003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1256</v>
      </c>
      <c r="R11" s="24">
        <f t="shared" si="3"/>
        <v>250005.13250000001</v>
      </c>
      <c r="S11" s="25">
        <f t="shared" si="4"/>
        <v>2156.2815000000001</v>
      </c>
      <c r="T11" s="27">
        <f t="shared" si="5"/>
        <v>900.28150000000005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154089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290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500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513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163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73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166689</v>
      </c>
      <c r="N12" s="24">
        <f t="shared" si="1"/>
        <v>309091</v>
      </c>
      <c r="O12" s="25">
        <f t="shared" si="2"/>
        <v>4583.9475000000002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735</v>
      </c>
      <c r="R12" s="24">
        <f t="shared" si="3"/>
        <v>303772.05249999999</v>
      </c>
      <c r="S12" s="25">
        <f t="shared" si="4"/>
        <v>1583.5454999999999</v>
      </c>
      <c r="T12" s="27">
        <f t="shared" si="5"/>
        <v>848.54549999999995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158566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110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340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780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169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60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2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172046</v>
      </c>
      <c r="N13" s="24">
        <f t="shared" si="1"/>
        <v>216149</v>
      </c>
      <c r="O13" s="25">
        <f t="shared" si="2"/>
        <v>4731.2650000000003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82</v>
      </c>
      <c r="R13" s="24">
        <f t="shared" si="3"/>
        <v>211335.73499999999</v>
      </c>
      <c r="S13" s="25">
        <f t="shared" si="4"/>
        <v>1634.4369999999999</v>
      </c>
      <c r="T13" s="27">
        <f t="shared" si="5"/>
        <v>1552.4369999999999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381840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470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1000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48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397670</v>
      </c>
      <c r="N14" s="24">
        <f t="shared" si="1"/>
        <v>419203</v>
      </c>
      <c r="O14" s="25">
        <f t="shared" si="2"/>
        <v>10935.924999999999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2725</v>
      </c>
      <c r="R14" s="24">
        <f t="shared" si="3"/>
        <v>405542.07500000001</v>
      </c>
      <c r="S14" s="25">
        <f t="shared" si="4"/>
        <v>3777.8649999999998</v>
      </c>
      <c r="T14" s="27">
        <f t="shared" si="5"/>
        <v>1052.8649999999998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443126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220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220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150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750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52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457826</v>
      </c>
      <c r="N15" s="24">
        <f t="shared" si="1"/>
        <v>472144</v>
      </c>
      <c r="O15" s="25">
        <f t="shared" si="2"/>
        <v>12590.215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3351</v>
      </c>
      <c r="R15" s="24">
        <f t="shared" si="3"/>
        <v>456202.78499999997</v>
      </c>
      <c r="S15" s="25">
        <f t="shared" si="4"/>
        <v>4349.3469999999998</v>
      </c>
      <c r="T15" s="27">
        <f t="shared" si="5"/>
        <v>998.34699999999975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416472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350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510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1330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84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19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437732</v>
      </c>
      <c r="N16" s="24">
        <f t="shared" si="1"/>
        <v>460499</v>
      </c>
      <c r="O16" s="25">
        <f t="shared" si="2"/>
        <v>12037.63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3181</v>
      </c>
      <c r="R16" s="24">
        <f t="shared" si="3"/>
        <v>445280.37</v>
      </c>
      <c r="S16" s="25">
        <f t="shared" si="4"/>
        <v>4158.4539999999997</v>
      </c>
      <c r="T16" s="27">
        <f t="shared" si="5"/>
        <v>977.45399999999972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267908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430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300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1240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108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18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286668</v>
      </c>
      <c r="N17" s="24">
        <f t="shared" si="1"/>
        <v>310572</v>
      </c>
      <c r="O17" s="25">
        <f t="shared" si="2"/>
        <v>7883.37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1942</v>
      </c>
      <c r="R17" s="24">
        <f t="shared" si="3"/>
        <v>300746.63</v>
      </c>
      <c r="S17" s="25">
        <f t="shared" si="4"/>
        <v>2723.346</v>
      </c>
      <c r="T17" s="27">
        <f t="shared" si="5"/>
        <v>781.346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336103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350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210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500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349703</v>
      </c>
      <c r="N18" s="24">
        <f t="shared" si="1"/>
        <v>362482</v>
      </c>
      <c r="O18" s="25">
        <f t="shared" si="2"/>
        <v>9616.8325000000004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3757</v>
      </c>
      <c r="R18" s="24">
        <f t="shared" si="3"/>
        <v>349108.16749999998</v>
      </c>
      <c r="S18" s="25">
        <f t="shared" si="4"/>
        <v>3322.1785</v>
      </c>
      <c r="T18" s="27">
        <f t="shared" si="5"/>
        <v>-434.82150000000001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266522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310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43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287582</v>
      </c>
      <c r="N19" s="24">
        <f t="shared" si="1"/>
        <v>297979</v>
      </c>
      <c r="O19" s="25">
        <f t="shared" si="2"/>
        <v>7908.5050000000001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3187</v>
      </c>
      <c r="R19" s="24">
        <f t="shared" si="3"/>
        <v>286883.495</v>
      </c>
      <c r="S19" s="25">
        <f t="shared" si="4"/>
        <v>2732.029</v>
      </c>
      <c r="T19" s="27">
        <f t="shared" si="5"/>
        <v>-454.971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98353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7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3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101433</v>
      </c>
      <c r="N20" s="24">
        <f t="shared" si="1"/>
        <v>103316</v>
      </c>
      <c r="O20" s="25">
        <f t="shared" si="2"/>
        <v>2789.4074999999998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2084</v>
      </c>
      <c r="R20" s="24">
        <f t="shared" si="3"/>
        <v>98442.592499999999</v>
      </c>
      <c r="S20" s="25">
        <f t="shared" si="4"/>
        <v>963.61349999999993</v>
      </c>
      <c r="T20" s="27">
        <f t="shared" si="5"/>
        <v>-1120.3865000000001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159174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350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620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87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170254</v>
      </c>
      <c r="N21" s="24">
        <f t="shared" si="1"/>
        <v>190147</v>
      </c>
      <c r="O21" s="25">
        <f t="shared" si="2"/>
        <v>4681.9849999999997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537</v>
      </c>
      <c r="R21" s="24">
        <f t="shared" si="3"/>
        <v>184928.01500000001</v>
      </c>
      <c r="S21" s="25">
        <f t="shared" si="4"/>
        <v>1617.413</v>
      </c>
      <c r="T21" s="27">
        <f t="shared" si="5"/>
        <v>1080.413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456653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810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1160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126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9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481783</v>
      </c>
      <c r="N22" s="24">
        <f t="shared" si="1"/>
        <v>514848</v>
      </c>
      <c r="O22" s="25">
        <f t="shared" si="2"/>
        <v>13249.032499999999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3615</v>
      </c>
      <c r="R22" s="24">
        <f t="shared" si="3"/>
        <v>497983.96750000003</v>
      </c>
      <c r="S22" s="25">
        <f t="shared" si="4"/>
        <v>4576.9385000000002</v>
      </c>
      <c r="T22" s="27">
        <f t="shared" si="5"/>
        <v>961.9385000000002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192030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85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195630</v>
      </c>
      <c r="N23" s="24">
        <f t="shared" si="1"/>
        <v>217325</v>
      </c>
      <c r="O23" s="25">
        <f t="shared" si="2"/>
        <v>5379.8249999999998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1750</v>
      </c>
      <c r="R23" s="24">
        <f t="shared" si="3"/>
        <v>210195.17499999999</v>
      </c>
      <c r="S23" s="25">
        <f t="shared" si="4"/>
        <v>1858.4849999999999</v>
      </c>
      <c r="T23" s="27">
        <f t="shared" si="5"/>
        <v>108.4849999999999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543635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290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830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129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583655</v>
      </c>
      <c r="N24" s="24">
        <f t="shared" si="1"/>
        <v>617985</v>
      </c>
      <c r="O24" s="25">
        <f t="shared" si="2"/>
        <v>16050.512500000001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3216</v>
      </c>
      <c r="R24" s="24">
        <f t="shared" si="3"/>
        <v>598718.48750000005</v>
      </c>
      <c r="S24" s="25">
        <f t="shared" si="4"/>
        <v>5544.7224999999999</v>
      </c>
      <c r="T24" s="27">
        <f t="shared" si="5"/>
        <v>2328.7224999999999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225108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230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900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240078</v>
      </c>
      <c r="N25" s="24">
        <f t="shared" si="1"/>
        <v>247920</v>
      </c>
      <c r="O25" s="25">
        <f t="shared" si="2"/>
        <v>6602.1450000000004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2173</v>
      </c>
      <c r="R25" s="24">
        <f t="shared" si="3"/>
        <v>239144.85500000001</v>
      </c>
      <c r="S25" s="25">
        <f t="shared" si="4"/>
        <v>2280.741</v>
      </c>
      <c r="T25" s="27">
        <f t="shared" si="5"/>
        <v>107.74099999999999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266129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650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500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1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12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281679</v>
      </c>
      <c r="N26" s="24">
        <f t="shared" si="1"/>
        <v>304873</v>
      </c>
      <c r="O26" s="25">
        <f t="shared" si="2"/>
        <v>7746.1724999999997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2479</v>
      </c>
      <c r="R26" s="24">
        <f t="shared" si="3"/>
        <v>294647.82750000001</v>
      </c>
      <c r="S26" s="25">
        <f t="shared" si="4"/>
        <v>2675.9504999999999</v>
      </c>
      <c r="T26" s="27">
        <f t="shared" si="5"/>
        <v>196.95049999999992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225810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50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50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227260</v>
      </c>
      <c r="N27" s="40">
        <f t="shared" si="1"/>
        <v>233464</v>
      </c>
      <c r="O27" s="25">
        <f t="shared" si="2"/>
        <v>6249.65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2350</v>
      </c>
      <c r="R27" s="24">
        <f t="shared" si="3"/>
        <v>224864.35</v>
      </c>
      <c r="S27" s="42">
        <f t="shared" si="4"/>
        <v>2158.9699999999998</v>
      </c>
      <c r="T27" s="43">
        <f t="shared" si="5"/>
        <v>-191.0300000000002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5810685</v>
      </c>
      <c r="E28" s="45">
        <f>SUM(E7:E27)</f>
        <v>3300</v>
      </c>
      <c r="F28" s="45">
        <f t="shared" ref="F28:T28" si="6">SUM(F7:F27)</f>
        <v>4900</v>
      </c>
      <c r="G28" s="45">
        <f t="shared" si="6"/>
        <v>4930</v>
      </c>
      <c r="H28" s="45">
        <f t="shared" si="6"/>
        <v>21390</v>
      </c>
      <c r="I28" s="45">
        <f t="shared" si="6"/>
        <v>2246</v>
      </c>
      <c r="J28" s="45">
        <f t="shared" si="6"/>
        <v>308</v>
      </c>
      <c r="K28" s="45">
        <f t="shared" si="6"/>
        <v>467</v>
      </c>
      <c r="L28" s="45">
        <f t="shared" si="6"/>
        <v>4</v>
      </c>
      <c r="M28" s="45">
        <f t="shared" si="6"/>
        <v>6162565</v>
      </c>
      <c r="N28" s="45">
        <f t="shared" si="6"/>
        <v>6735773</v>
      </c>
      <c r="O28" s="46">
        <f t="shared" si="6"/>
        <v>169470.53750000001</v>
      </c>
      <c r="P28" s="45">
        <f t="shared" si="6"/>
        <v>0</v>
      </c>
      <c r="Q28" s="45">
        <f t="shared" si="6"/>
        <v>46827</v>
      </c>
      <c r="R28" s="45">
        <f t="shared" si="6"/>
        <v>6519475.4624999994</v>
      </c>
      <c r="S28" s="45">
        <f t="shared" si="6"/>
        <v>58544.367500000008</v>
      </c>
      <c r="T28" s="47">
        <f t="shared" si="6"/>
        <v>11717.367499999998</v>
      </c>
    </row>
    <row r="29" spans="1:20" ht="15.75" thickBot="1" x14ac:dyDescent="0.3">
      <c r="A29" s="95" t="s">
        <v>38</v>
      </c>
      <c r="B29" s="96"/>
      <c r="C29" s="97"/>
      <c r="D29" s="48">
        <f>D4+D5-D28</f>
        <v>534262</v>
      </c>
      <c r="E29" s="48">
        <f t="shared" ref="E29:L29" si="7">E4+E5-E28</f>
        <v>1250</v>
      </c>
      <c r="F29" s="48">
        <f t="shared" si="7"/>
        <v>8260</v>
      </c>
      <c r="G29" s="48">
        <f t="shared" si="7"/>
        <v>70</v>
      </c>
      <c r="H29" s="48">
        <f t="shared" si="7"/>
        <v>2080</v>
      </c>
      <c r="I29" s="48">
        <f t="shared" si="7"/>
        <v>300</v>
      </c>
      <c r="J29" s="48">
        <f t="shared" si="7"/>
        <v>72</v>
      </c>
      <c r="K29" s="48">
        <f t="shared" si="7"/>
        <v>236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57" t="s">
        <v>58</v>
      </c>
      <c r="E31" s="57">
        <f>E29*20+F29*10+G29*9+H29*9</f>
        <v>126950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4" priority="44" operator="equal">
      <formula>212030016606640</formula>
    </cfRule>
  </conditionalFormatting>
  <conditionalFormatting sqref="D29 E28:K29 E4 E6">
    <cfRule type="cellIs" dxfId="43" priority="42" operator="equal">
      <formula>$E$4</formula>
    </cfRule>
    <cfRule type="cellIs" dxfId="42" priority="43" operator="equal">
      <formula>2120</formula>
    </cfRule>
  </conditionalFormatting>
  <conditionalFormatting sqref="D29:E29 F28:F29 F4 F6">
    <cfRule type="cellIs" dxfId="41" priority="40" operator="equal">
      <formula>$F$4</formula>
    </cfRule>
    <cfRule type="cellIs" dxfId="40" priority="41" operator="equal">
      <formula>300</formula>
    </cfRule>
  </conditionalFormatting>
  <conditionalFormatting sqref="G28:G29 G4 G6">
    <cfRule type="cellIs" dxfId="39" priority="38" operator="equal">
      <formula>$G$4</formula>
    </cfRule>
    <cfRule type="cellIs" dxfId="38" priority="39" operator="equal">
      <formula>1660</formula>
    </cfRule>
  </conditionalFormatting>
  <conditionalFormatting sqref="H28:H29 H4 H6">
    <cfRule type="cellIs" dxfId="37" priority="36" operator="equal">
      <formula>$H$4</formula>
    </cfRule>
    <cfRule type="cellIs" dxfId="36" priority="37" operator="equal">
      <formula>6640</formula>
    </cfRule>
  </conditionalFormatting>
  <conditionalFormatting sqref="T6:T28">
    <cfRule type="cellIs" dxfId="35" priority="35" operator="lessThan">
      <formula>0</formula>
    </cfRule>
  </conditionalFormatting>
  <conditionalFormatting sqref="T7:T27">
    <cfRule type="cellIs" dxfId="34" priority="32" operator="lessThan">
      <formula>0</formula>
    </cfRule>
    <cfRule type="cellIs" dxfId="33" priority="33" operator="lessThan">
      <formula>0</formula>
    </cfRule>
    <cfRule type="cellIs" dxfId="32" priority="34" operator="lessThan">
      <formula>0</formula>
    </cfRule>
  </conditionalFormatting>
  <conditionalFormatting sqref="E28:K28 E4 E6">
    <cfRule type="cellIs" dxfId="31" priority="31" operator="equal">
      <formula>$E$4</formula>
    </cfRule>
  </conditionalFormatting>
  <conditionalFormatting sqref="D28:D29 D6 D4:M4">
    <cfRule type="cellIs" dxfId="30" priority="30" operator="equal">
      <formula>$D$4</formula>
    </cfRule>
  </conditionalFormatting>
  <conditionalFormatting sqref="I28:I29 I4 I6">
    <cfRule type="cellIs" dxfId="29" priority="29" operator="equal">
      <formula>$I$4</formula>
    </cfRule>
  </conditionalFormatting>
  <conditionalFormatting sqref="J28:J29 J4 J6">
    <cfRule type="cellIs" dxfId="28" priority="28" operator="equal">
      <formula>$J$4</formula>
    </cfRule>
  </conditionalFormatting>
  <conditionalFormatting sqref="K28:K29 K4 K6">
    <cfRule type="cellIs" dxfId="27" priority="27" operator="equal">
      <formula>$K$4</formula>
    </cfRule>
  </conditionalFormatting>
  <conditionalFormatting sqref="M4:M6">
    <cfRule type="cellIs" dxfId="26" priority="26" operator="equal">
      <formula>$L$4</formula>
    </cfRule>
  </conditionalFormatting>
  <conditionalFormatting sqref="T7:T28">
    <cfRule type="cellIs" dxfId="25" priority="23" operator="lessThan">
      <formula>0</formula>
    </cfRule>
    <cfRule type="cellIs" dxfId="24" priority="24" operator="lessThan">
      <formula>0</formula>
    </cfRule>
    <cfRule type="cellIs" dxfId="23" priority="25" operator="lessThan">
      <formula>0</formula>
    </cfRule>
  </conditionalFormatting>
  <conditionalFormatting sqref="T6:T28">
    <cfRule type="cellIs" dxfId="22" priority="21" operator="lessThan">
      <formula>0</formula>
    </cfRule>
  </conditionalFormatting>
  <conditionalFormatting sqref="T7:T27">
    <cfRule type="cellIs" dxfId="21" priority="18" operator="lessThan">
      <formula>0</formula>
    </cfRule>
    <cfRule type="cellIs" dxfId="20" priority="19" operator="lessThan">
      <formula>0</formula>
    </cfRule>
    <cfRule type="cellIs" dxfId="19" priority="20" operator="lessThan">
      <formula>0</formula>
    </cfRule>
  </conditionalFormatting>
  <conditionalFormatting sqref="T7:T28">
    <cfRule type="cellIs" dxfId="18" priority="15" operator="lessThan">
      <formula>0</formula>
    </cfRule>
    <cfRule type="cellIs" dxfId="17" priority="16" operator="lessThan">
      <formula>0</formula>
    </cfRule>
    <cfRule type="cellIs" dxfId="16" priority="17" operator="lessThan">
      <formula>0</formula>
    </cfRule>
  </conditionalFormatting>
  <conditionalFormatting sqref="L4 L6 L28:L29">
    <cfRule type="cellIs" dxfId="15" priority="13" operator="equal">
      <formula>$L$4</formula>
    </cfRule>
  </conditionalFormatting>
  <conditionalFormatting sqref="D7:S7 D8:L27 Q8:Q27">
    <cfRule type="cellIs" dxfId="14" priority="12" operator="greaterThan">
      <formula>0</formula>
    </cfRule>
  </conditionalFormatting>
  <conditionalFormatting sqref="D9:S9">
    <cfRule type="cellIs" dxfId="13" priority="11" operator="greaterThan">
      <formula>0</formula>
    </cfRule>
  </conditionalFormatting>
  <conditionalFormatting sqref="D11:S11">
    <cfRule type="cellIs" dxfId="12" priority="10" operator="greaterThan">
      <formula>0</formula>
    </cfRule>
  </conditionalFormatting>
  <conditionalFormatting sqref="D13:S13">
    <cfRule type="cellIs" dxfId="11" priority="9" operator="greaterThan">
      <formula>0</formula>
    </cfRule>
  </conditionalFormatting>
  <conditionalFormatting sqref="D15:S15">
    <cfRule type="cellIs" dxfId="10" priority="8" operator="greaterThan">
      <formula>0</formula>
    </cfRule>
  </conditionalFormatting>
  <conditionalFormatting sqref="D17:S17">
    <cfRule type="cellIs" dxfId="9" priority="7" operator="greaterThan">
      <formula>0</formula>
    </cfRule>
  </conditionalFormatting>
  <conditionalFormatting sqref="D19:S19">
    <cfRule type="cellIs" dxfId="8" priority="6" operator="greaterThan">
      <formula>0</formula>
    </cfRule>
  </conditionalFormatting>
  <conditionalFormatting sqref="D21:S21">
    <cfRule type="cellIs" dxfId="7" priority="5" operator="greaterThan">
      <formula>0</formula>
    </cfRule>
  </conditionalFormatting>
  <conditionalFormatting sqref="D23:S23">
    <cfRule type="cellIs" dxfId="6" priority="4" operator="greaterThan">
      <formula>0</formula>
    </cfRule>
  </conditionalFormatting>
  <conditionalFormatting sqref="D25:S25">
    <cfRule type="cellIs" dxfId="5" priority="3" operator="greaterThan">
      <formula>0</formula>
    </cfRule>
  </conditionalFormatting>
  <conditionalFormatting sqref="D27:S27">
    <cfRule type="cellIs" dxfId="4" priority="2" operator="greaterThan">
      <formula>0</formula>
    </cfRule>
  </conditionalFormatting>
  <conditionalFormatting sqref="D5:L5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J6" sqref="J6"/>
    </sheetView>
  </sheetViews>
  <sheetFormatPr defaultRowHeight="15" x14ac:dyDescent="0.25"/>
  <cols>
    <col min="1" max="1" width="16.7109375" customWidth="1"/>
    <col min="2" max="2" width="13.7109375" customWidth="1"/>
    <col min="3" max="3" width="12.28515625" customWidth="1"/>
    <col min="4" max="4" width="14.140625" customWidth="1"/>
    <col min="5" max="5" width="12.140625" customWidth="1"/>
  </cols>
  <sheetData>
    <row r="1" spans="1:6" ht="26.25" x14ac:dyDescent="0.4">
      <c r="A1" s="116" t="s">
        <v>77</v>
      </c>
      <c r="B1" s="117"/>
      <c r="C1" s="117"/>
      <c r="D1" s="117"/>
      <c r="E1" s="118"/>
      <c r="F1" s="53"/>
    </row>
    <row r="2" spans="1:6" ht="18.75" x14ac:dyDescent="0.3">
      <c r="A2" s="84" t="s">
        <v>5</v>
      </c>
      <c r="B2" s="85" t="s">
        <v>54</v>
      </c>
      <c r="C2" s="90" t="s">
        <v>79</v>
      </c>
      <c r="D2" s="86" t="s">
        <v>55</v>
      </c>
      <c r="E2" s="54" t="s">
        <v>78</v>
      </c>
      <c r="F2" s="55"/>
    </row>
    <row r="3" spans="1:6" ht="18.75" x14ac:dyDescent="0.3">
      <c r="A3" s="84" t="s">
        <v>23</v>
      </c>
      <c r="B3" s="84">
        <v>60000</v>
      </c>
      <c r="C3" s="84">
        <f>Total!E7*20+Total!F7*10+Total!G7*9+Total!H7*9</f>
        <v>14060</v>
      </c>
      <c r="D3" s="84">
        <f>B3-C3</f>
        <v>45940</v>
      </c>
      <c r="E3" s="87">
        <f>C3/B3</f>
        <v>0.23433333333333334</v>
      </c>
    </row>
    <row r="4" spans="1:6" ht="18.75" x14ac:dyDescent="0.3">
      <c r="A4" s="84" t="s">
        <v>31</v>
      </c>
      <c r="B4" s="84">
        <v>35000</v>
      </c>
      <c r="C4" s="84">
        <f>Total!E8*20+Total!F8*10+Total!G8*9+Total!H8*9</f>
        <v>14070</v>
      </c>
      <c r="D4" s="84">
        <f t="shared" ref="D4:D23" si="0">B4-C4</f>
        <v>20930</v>
      </c>
      <c r="E4" s="87">
        <f t="shared" ref="E4:E23" si="1">C4/B4</f>
        <v>0.40200000000000002</v>
      </c>
    </row>
    <row r="5" spans="1:6" ht="18.75" x14ac:dyDescent="0.3">
      <c r="A5" s="84" t="s">
        <v>24</v>
      </c>
      <c r="B5" s="84">
        <v>75000</v>
      </c>
      <c r="C5" s="84">
        <f>Total!E9*20+Total!F9*10+Total!G9*9+Total!H9*9</f>
        <v>37210</v>
      </c>
      <c r="D5" s="84">
        <f t="shared" si="0"/>
        <v>37790</v>
      </c>
      <c r="E5" s="87">
        <f t="shared" si="1"/>
        <v>0.49613333333333332</v>
      </c>
    </row>
    <row r="6" spans="1:6" ht="18.75" x14ac:dyDescent="0.3">
      <c r="A6" s="84" t="s">
        <v>25</v>
      </c>
      <c r="B6" s="84">
        <v>30000</v>
      </c>
      <c r="C6" s="84">
        <f>Total!E10*20+Total!F10*10+Total!G10*9+Total!H10*9</f>
        <v>6970</v>
      </c>
      <c r="D6" s="84">
        <f t="shared" si="0"/>
        <v>23030</v>
      </c>
      <c r="E6" s="87">
        <f t="shared" si="1"/>
        <v>0.23233333333333334</v>
      </c>
    </row>
    <row r="7" spans="1:6" ht="18.75" x14ac:dyDescent="0.3">
      <c r="A7" s="84" t="s">
        <v>26</v>
      </c>
      <c r="B7" s="84">
        <v>35000</v>
      </c>
      <c r="C7" s="84">
        <f>Total!E11*20+Total!F11*10+Total!G11*9+Total!H11*9</f>
        <v>33400</v>
      </c>
      <c r="D7" s="84">
        <f t="shared" si="0"/>
        <v>1600</v>
      </c>
      <c r="E7" s="88">
        <f t="shared" si="1"/>
        <v>0.95428571428571429</v>
      </c>
      <c r="F7" s="56"/>
    </row>
    <row r="8" spans="1:6" ht="18.75" x14ac:dyDescent="0.3">
      <c r="A8" s="84" t="s">
        <v>27</v>
      </c>
      <c r="B8" s="84">
        <v>30000</v>
      </c>
      <c r="C8" s="84">
        <f>Total!E12*20+Total!F12*10+Total!G12*9+Total!H12*9</f>
        <v>12600</v>
      </c>
      <c r="D8" s="84">
        <f t="shared" si="0"/>
        <v>17400</v>
      </c>
      <c r="E8" s="87">
        <f t="shared" si="1"/>
        <v>0.42</v>
      </c>
    </row>
    <row r="9" spans="1:6" ht="18.75" x14ac:dyDescent="0.3">
      <c r="A9" s="84" t="s">
        <v>41</v>
      </c>
      <c r="B9" s="84">
        <v>30000</v>
      </c>
      <c r="C9" s="84">
        <f>Total!E13*20+Total!F13*10+Total!G13*9+Total!H13*9</f>
        <v>13480</v>
      </c>
      <c r="D9" s="84">
        <f t="shared" si="0"/>
        <v>16520</v>
      </c>
      <c r="E9" s="87">
        <f t="shared" si="1"/>
        <v>0.44933333333333331</v>
      </c>
    </row>
    <row r="10" spans="1:6" ht="18.75" x14ac:dyDescent="0.3">
      <c r="A10" s="84" t="s">
        <v>43</v>
      </c>
      <c r="B10" s="84">
        <v>70000</v>
      </c>
      <c r="C10" s="84">
        <f>Total!E14*20+Total!F14*10+Total!G14*9+Total!H14*9</f>
        <v>15830</v>
      </c>
      <c r="D10" s="84">
        <f t="shared" si="0"/>
        <v>54170</v>
      </c>
      <c r="E10" s="87">
        <f t="shared" si="1"/>
        <v>0.22614285714285715</v>
      </c>
    </row>
    <row r="11" spans="1:6" ht="18.75" x14ac:dyDescent="0.3">
      <c r="A11" s="84" t="s">
        <v>28</v>
      </c>
      <c r="B11" s="84">
        <v>70000</v>
      </c>
      <c r="C11" s="84">
        <f>Total!E15*20+Total!F15*10+Total!G15*9+Total!H15*9</f>
        <v>14700</v>
      </c>
      <c r="D11" s="84">
        <f t="shared" si="0"/>
        <v>55300</v>
      </c>
      <c r="E11" s="87">
        <f t="shared" si="1"/>
        <v>0.21</v>
      </c>
    </row>
    <row r="12" spans="1:6" ht="18.75" x14ac:dyDescent="0.3">
      <c r="A12" s="84" t="s">
        <v>29</v>
      </c>
      <c r="B12" s="84">
        <v>70000</v>
      </c>
      <c r="C12" s="84">
        <f>Total!E16*20+Total!F16*10+Total!G16*9+Total!H16*9</f>
        <v>21260</v>
      </c>
      <c r="D12" s="84">
        <f t="shared" si="0"/>
        <v>48740</v>
      </c>
      <c r="E12" s="87">
        <f t="shared" si="1"/>
        <v>0.30371428571428571</v>
      </c>
    </row>
    <row r="13" spans="1:6" ht="18.75" x14ac:dyDescent="0.3">
      <c r="A13" s="84" t="s">
        <v>30</v>
      </c>
      <c r="B13" s="84">
        <v>55000</v>
      </c>
      <c r="C13" s="84">
        <f>Total!E17*20+Total!F17*10+Total!G17*9+Total!H17*9</f>
        <v>18760</v>
      </c>
      <c r="D13" s="84">
        <f t="shared" si="0"/>
        <v>36240</v>
      </c>
      <c r="E13" s="87">
        <f t="shared" si="1"/>
        <v>0.34109090909090911</v>
      </c>
    </row>
    <row r="14" spans="1:6" ht="18.75" x14ac:dyDescent="0.3">
      <c r="A14" s="84" t="s">
        <v>56</v>
      </c>
      <c r="B14" s="84">
        <v>40000</v>
      </c>
      <c r="C14" s="84">
        <f>Total!E18*20+Total!F18*10+Total!G18*9+Total!H18*9</f>
        <v>13600</v>
      </c>
      <c r="D14" s="84">
        <f t="shared" si="0"/>
        <v>26400</v>
      </c>
      <c r="E14" s="87">
        <f t="shared" si="1"/>
        <v>0.34</v>
      </c>
    </row>
    <row r="15" spans="1:6" ht="18.75" x14ac:dyDescent="0.3">
      <c r="A15" s="84" t="s">
        <v>42</v>
      </c>
      <c r="B15" s="84">
        <v>55000</v>
      </c>
      <c r="C15" s="84">
        <f>Total!E19*20+Total!F19*10+Total!G19*9+Total!H19*9</f>
        <v>21060</v>
      </c>
      <c r="D15" s="84">
        <f t="shared" si="0"/>
        <v>33940</v>
      </c>
      <c r="E15" s="87">
        <f t="shared" si="1"/>
        <v>0.38290909090909092</v>
      </c>
    </row>
    <row r="16" spans="1:6" ht="18.75" x14ac:dyDescent="0.3">
      <c r="A16" s="84" t="s">
        <v>48</v>
      </c>
      <c r="B16" s="84">
        <v>30000</v>
      </c>
      <c r="C16" s="84">
        <f>Total!E20*20+Total!F20*10+Total!G20*9+Total!H20*9</f>
        <v>3080</v>
      </c>
      <c r="D16" s="84">
        <f t="shared" si="0"/>
        <v>26920</v>
      </c>
      <c r="E16" s="89">
        <f t="shared" si="1"/>
        <v>0.10266666666666667</v>
      </c>
    </row>
    <row r="17" spans="1:5" ht="18.75" x14ac:dyDescent="0.3">
      <c r="A17" s="84" t="s">
        <v>44</v>
      </c>
      <c r="B17" s="84">
        <v>30000</v>
      </c>
      <c r="C17" s="84">
        <f>Total!E21*20+Total!F21*10+Total!G21*9+Total!H21*9</f>
        <v>11080</v>
      </c>
      <c r="D17" s="84">
        <f t="shared" si="0"/>
        <v>18920</v>
      </c>
      <c r="E17" s="87">
        <f t="shared" si="1"/>
        <v>0.36933333333333335</v>
      </c>
    </row>
    <row r="18" spans="1:5" ht="18.75" x14ac:dyDescent="0.3">
      <c r="A18" s="84" t="s">
        <v>32</v>
      </c>
      <c r="B18" s="84">
        <v>75000</v>
      </c>
      <c r="C18" s="84">
        <f>Total!E22*20+Total!F22*10+Total!G22*9+Total!H22*9</f>
        <v>25130</v>
      </c>
      <c r="D18" s="84">
        <f t="shared" si="0"/>
        <v>49870</v>
      </c>
      <c r="E18" s="87">
        <f t="shared" si="1"/>
        <v>0.33506666666666668</v>
      </c>
    </row>
    <row r="19" spans="1:5" ht="18.75" x14ac:dyDescent="0.3">
      <c r="A19" s="84" t="s">
        <v>33</v>
      </c>
      <c r="B19" s="84">
        <v>30000</v>
      </c>
      <c r="C19" s="84">
        <f>Total!E23*20+Total!F23*10+Total!G23*9+Total!H23*9</f>
        <v>3600</v>
      </c>
      <c r="D19" s="84">
        <f t="shared" si="0"/>
        <v>26400</v>
      </c>
      <c r="E19" s="87">
        <f t="shared" si="1"/>
        <v>0.12</v>
      </c>
    </row>
    <row r="20" spans="1:5" ht="18.75" x14ac:dyDescent="0.3">
      <c r="A20" s="84" t="s">
        <v>34</v>
      </c>
      <c r="B20" s="84">
        <v>75000</v>
      </c>
      <c r="C20" s="84">
        <f>Total!E24*20+Total!F24*10+Total!G24*9+Total!H24*9</f>
        <v>40020</v>
      </c>
      <c r="D20" s="84">
        <f t="shared" si="0"/>
        <v>34980</v>
      </c>
      <c r="E20" s="87">
        <f t="shared" si="1"/>
        <v>0.53359999999999996</v>
      </c>
    </row>
    <row r="21" spans="1:5" ht="18.75" x14ac:dyDescent="0.3">
      <c r="A21" s="84" t="s">
        <v>35</v>
      </c>
      <c r="B21" s="84">
        <v>35000</v>
      </c>
      <c r="C21" s="84">
        <f>Total!E25*20+Total!F25*10+Total!G25*9+Total!H25*9</f>
        <v>14970</v>
      </c>
      <c r="D21" s="84">
        <f t="shared" si="0"/>
        <v>20030</v>
      </c>
      <c r="E21" s="87">
        <f t="shared" si="1"/>
        <v>0.42771428571428571</v>
      </c>
    </row>
    <row r="22" spans="1:5" ht="18.75" x14ac:dyDescent="0.3">
      <c r="A22" s="84" t="s">
        <v>45</v>
      </c>
      <c r="B22" s="84">
        <v>35000</v>
      </c>
      <c r="C22" s="84">
        <f>Total!E26*20+Total!F26*10+Total!G26*9+Total!H26*9</f>
        <v>15550</v>
      </c>
      <c r="D22" s="84">
        <f t="shared" si="0"/>
        <v>19450</v>
      </c>
      <c r="E22" s="87">
        <f t="shared" si="1"/>
        <v>0.44428571428571428</v>
      </c>
    </row>
    <row r="23" spans="1:5" ht="18.75" x14ac:dyDescent="0.3">
      <c r="A23" s="86" t="s">
        <v>36</v>
      </c>
      <c r="B23" s="86">
        <v>35000</v>
      </c>
      <c r="C23" s="86">
        <f>Total!E27*20+Total!F27*10+Total!G27*9+Total!H27*9</f>
        <v>1450</v>
      </c>
      <c r="D23" s="86">
        <f t="shared" si="0"/>
        <v>33550</v>
      </c>
      <c r="E23" s="91">
        <f t="shared" si="1"/>
        <v>4.1428571428571426E-2</v>
      </c>
    </row>
    <row r="24" spans="1:5" ht="21" x14ac:dyDescent="0.35">
      <c r="A24" s="82" t="s">
        <v>57</v>
      </c>
      <c r="B24" s="82">
        <f>SUM(B3:B23)</f>
        <v>1000000</v>
      </c>
      <c r="C24" s="82">
        <f>SUM(C3:C23)</f>
        <v>351880</v>
      </c>
      <c r="D24" s="82">
        <f>SUM(D3:D23)</f>
        <v>648120</v>
      </c>
      <c r="E24" s="83">
        <f>C24/B24</f>
        <v>0.35188000000000003</v>
      </c>
    </row>
  </sheetData>
  <mergeCells count="1">
    <mergeCell ref="A1:E1"/>
  </mergeCells>
  <conditionalFormatting sqref="D3:D24">
    <cfRule type="cellIs" dxfId="2" priority="4" operator="lessThan">
      <formula>0</formula>
    </cfRule>
  </conditionalFormatting>
  <conditionalFormatting sqref="E24">
    <cfRule type="cellIs" dxfId="1" priority="2" operator="lessThan">
      <formula>0</formula>
    </cfRule>
  </conditionalFormatting>
  <conditionalFormatting sqref="E3:E22">
    <cfRule type="cellIs" dxfId="0" priority="1" operator="lessThan">
      <formula>0.2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187948</v>
      </c>
      <c r="E28" s="45">
        <f>SUM(E7:E27)</f>
        <v>110</v>
      </c>
      <c r="F28" s="45">
        <f t="shared" ref="F28:T28" si="6">SUM(F7:F27)</f>
        <v>60</v>
      </c>
      <c r="G28" s="45">
        <f t="shared" si="6"/>
        <v>0</v>
      </c>
      <c r="H28" s="45">
        <f t="shared" si="6"/>
        <v>470</v>
      </c>
      <c r="I28" s="45">
        <f t="shared" si="6"/>
        <v>113</v>
      </c>
      <c r="J28" s="45">
        <f t="shared" si="6"/>
        <v>4</v>
      </c>
      <c r="K28" s="45">
        <f t="shared" si="6"/>
        <v>27</v>
      </c>
      <c r="L28" s="45">
        <f t="shared" si="6"/>
        <v>0</v>
      </c>
      <c r="M28" s="45">
        <f t="shared" si="6"/>
        <v>194978</v>
      </c>
      <c r="N28" s="45">
        <f t="shared" si="6"/>
        <v>222239</v>
      </c>
      <c r="O28" s="46">
        <f t="shared" si="6"/>
        <v>5361.8950000000004</v>
      </c>
      <c r="P28" s="45">
        <f t="shared" si="6"/>
        <v>62449</v>
      </c>
      <c r="Q28" s="45">
        <f t="shared" si="6"/>
        <v>2206</v>
      </c>
      <c r="R28" s="45">
        <f t="shared" si="6"/>
        <v>214671.10499999998</v>
      </c>
      <c r="S28" s="45">
        <f t="shared" si="6"/>
        <v>1852.2909999999999</v>
      </c>
      <c r="T28" s="47">
        <f t="shared" si="6"/>
        <v>-353.70900000000006</v>
      </c>
    </row>
    <row r="29" spans="1:20" ht="15.75" thickBot="1" x14ac:dyDescent="0.3">
      <c r="A29" s="95" t="s">
        <v>38</v>
      </c>
      <c r="B29" s="96"/>
      <c r="C29" s="97"/>
      <c r="D29" s="48">
        <f>D4+D5-D28</f>
        <v>705211</v>
      </c>
      <c r="E29" s="48">
        <f t="shared" ref="E29:L29" si="7">E4+E5-E28</f>
        <v>4180</v>
      </c>
      <c r="F29" s="48">
        <f t="shared" si="7"/>
        <v>12770</v>
      </c>
      <c r="G29" s="48">
        <f t="shared" si="7"/>
        <v>0</v>
      </c>
      <c r="H29" s="48">
        <f t="shared" si="7"/>
        <v>9480</v>
      </c>
      <c r="I29" s="48">
        <f t="shared" si="7"/>
        <v>788</v>
      </c>
      <c r="J29" s="48">
        <f t="shared" si="7"/>
        <v>143</v>
      </c>
      <c r="K29" s="48">
        <f t="shared" si="7"/>
        <v>118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0" priority="43" operator="equal">
      <formula>212030016606640</formula>
    </cfRule>
  </conditionalFormatting>
  <conditionalFormatting sqref="D29 E4:E6 E28:K29">
    <cfRule type="cellIs" dxfId="1259" priority="41" operator="equal">
      <formula>$E$4</formula>
    </cfRule>
    <cfRule type="cellIs" dxfId="1258" priority="42" operator="equal">
      <formula>2120</formula>
    </cfRule>
  </conditionalFormatting>
  <conditionalFormatting sqref="D29:E29 F4:F6 F28:F29">
    <cfRule type="cellIs" dxfId="1257" priority="39" operator="equal">
      <formula>$F$4</formula>
    </cfRule>
    <cfRule type="cellIs" dxfId="1256" priority="40" operator="equal">
      <formula>300</formula>
    </cfRule>
  </conditionalFormatting>
  <conditionalFormatting sqref="G4:G6 G28:G29">
    <cfRule type="cellIs" dxfId="1255" priority="37" operator="equal">
      <formula>$G$4</formula>
    </cfRule>
    <cfRule type="cellIs" dxfId="1254" priority="38" operator="equal">
      <formula>1660</formula>
    </cfRule>
  </conditionalFormatting>
  <conditionalFormatting sqref="H4:H6 H28:H29">
    <cfRule type="cellIs" dxfId="1253" priority="35" operator="equal">
      <formula>$H$4</formula>
    </cfRule>
    <cfRule type="cellIs" dxfId="1252" priority="36" operator="equal">
      <formula>6640</formula>
    </cfRule>
  </conditionalFormatting>
  <conditionalFormatting sqref="T6:T28">
    <cfRule type="cellIs" dxfId="1251" priority="34" operator="lessThan">
      <formula>0</formula>
    </cfRule>
  </conditionalFormatting>
  <conditionalFormatting sqref="T7:T27">
    <cfRule type="cellIs" dxfId="1250" priority="31" operator="lessThan">
      <formula>0</formula>
    </cfRule>
    <cfRule type="cellIs" dxfId="1249" priority="32" operator="lessThan">
      <formula>0</formula>
    </cfRule>
    <cfRule type="cellIs" dxfId="1248" priority="33" operator="lessThan">
      <formula>0</formula>
    </cfRule>
  </conditionalFormatting>
  <conditionalFormatting sqref="E4:E6 E28:K28">
    <cfRule type="cellIs" dxfId="1247" priority="30" operator="equal">
      <formula>$E$4</formula>
    </cfRule>
  </conditionalFormatting>
  <conditionalFormatting sqref="D28:D29 D6 D4:M4">
    <cfRule type="cellIs" dxfId="1246" priority="29" operator="equal">
      <formula>$D$4</formula>
    </cfRule>
  </conditionalFormatting>
  <conditionalFormatting sqref="I4:I6 I28:I29">
    <cfRule type="cellIs" dxfId="1245" priority="28" operator="equal">
      <formula>$I$4</formula>
    </cfRule>
  </conditionalFormatting>
  <conditionalFormatting sqref="J4:J6 J28:J29">
    <cfRule type="cellIs" dxfId="1244" priority="27" operator="equal">
      <formula>$J$4</formula>
    </cfRule>
  </conditionalFormatting>
  <conditionalFormatting sqref="K4:K6 K28:K29">
    <cfRule type="cellIs" dxfId="1243" priority="26" operator="equal">
      <formula>$K$4</formula>
    </cfRule>
  </conditionalFormatting>
  <conditionalFormatting sqref="M4:M6">
    <cfRule type="cellIs" dxfId="1242" priority="25" operator="equal">
      <formula>$L$4</formula>
    </cfRule>
  </conditionalFormatting>
  <conditionalFormatting sqref="T7:T28">
    <cfRule type="cellIs" dxfId="1241" priority="22" operator="lessThan">
      <formula>0</formula>
    </cfRule>
    <cfRule type="cellIs" dxfId="1240" priority="23" operator="lessThan">
      <formula>0</formula>
    </cfRule>
    <cfRule type="cellIs" dxfId="1239" priority="24" operator="lessThan">
      <formula>0</formula>
    </cfRule>
  </conditionalFormatting>
  <conditionalFormatting sqref="D5:K5">
    <cfRule type="cellIs" dxfId="1238" priority="21" operator="greaterThan">
      <formula>0</formula>
    </cfRule>
  </conditionalFormatting>
  <conditionalFormatting sqref="T6:T28">
    <cfRule type="cellIs" dxfId="1237" priority="20" operator="lessThan">
      <formula>0</formula>
    </cfRule>
  </conditionalFormatting>
  <conditionalFormatting sqref="T7:T27">
    <cfRule type="cellIs" dxfId="1236" priority="17" operator="lessThan">
      <formula>0</formula>
    </cfRule>
    <cfRule type="cellIs" dxfId="1235" priority="18" operator="lessThan">
      <formula>0</formula>
    </cfRule>
    <cfRule type="cellIs" dxfId="1234" priority="19" operator="lessThan">
      <formula>0</formula>
    </cfRule>
  </conditionalFormatting>
  <conditionalFormatting sqref="T7:T28">
    <cfRule type="cellIs" dxfId="1233" priority="14" operator="lessThan">
      <formula>0</formula>
    </cfRule>
    <cfRule type="cellIs" dxfId="1232" priority="15" operator="lessThan">
      <formula>0</formula>
    </cfRule>
    <cfRule type="cellIs" dxfId="1231" priority="16" operator="lessThan">
      <formula>0</formula>
    </cfRule>
  </conditionalFormatting>
  <conditionalFormatting sqref="D5:K5">
    <cfRule type="cellIs" dxfId="1230" priority="13" operator="greaterThan">
      <formula>0</formula>
    </cfRule>
  </conditionalFormatting>
  <conditionalFormatting sqref="L4 L6 L28:L29">
    <cfRule type="cellIs" dxfId="1229" priority="12" operator="equal">
      <formula>$L$4</formula>
    </cfRule>
  </conditionalFormatting>
  <conditionalFormatting sqref="D7:S7">
    <cfRule type="cellIs" dxfId="1228" priority="11" operator="greaterThan">
      <formula>0</formula>
    </cfRule>
  </conditionalFormatting>
  <conditionalFormatting sqref="D9:S9">
    <cfRule type="cellIs" dxfId="1227" priority="10" operator="greaterThan">
      <formula>0</formula>
    </cfRule>
  </conditionalFormatting>
  <conditionalFormatting sqref="D11:S11">
    <cfRule type="cellIs" dxfId="1226" priority="9" operator="greaterThan">
      <formula>0</formula>
    </cfRule>
  </conditionalFormatting>
  <conditionalFormatting sqref="D13:S13">
    <cfRule type="cellIs" dxfId="1225" priority="8" operator="greaterThan">
      <formula>0</formula>
    </cfRule>
  </conditionalFormatting>
  <conditionalFormatting sqref="D15:S15">
    <cfRule type="cellIs" dxfId="1224" priority="7" operator="greaterThan">
      <formula>0</formula>
    </cfRule>
  </conditionalFormatting>
  <conditionalFormatting sqref="D17:S17">
    <cfRule type="cellIs" dxfId="1223" priority="6" operator="greaterThan">
      <formula>0</formula>
    </cfRule>
  </conditionalFormatting>
  <conditionalFormatting sqref="D19:S19">
    <cfRule type="cellIs" dxfId="1222" priority="5" operator="greaterThan">
      <formula>0</formula>
    </cfRule>
  </conditionalFormatting>
  <conditionalFormatting sqref="D21:S21">
    <cfRule type="cellIs" dxfId="1221" priority="4" operator="greaterThan">
      <formula>0</formula>
    </cfRule>
  </conditionalFormatting>
  <conditionalFormatting sqref="D23:S23">
    <cfRule type="cellIs" dxfId="1220" priority="3" operator="greaterThan">
      <formula>0</formula>
    </cfRule>
  </conditionalFormatting>
  <conditionalFormatting sqref="D25:S25">
    <cfRule type="cellIs" dxfId="1219" priority="2" operator="greaterThan">
      <formula>0</formula>
    </cfRule>
  </conditionalFormatting>
  <conditionalFormatting sqref="D27:S27">
    <cfRule type="cellIs" dxfId="121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201224</v>
      </c>
      <c r="E28" s="45">
        <f>SUM(E7:E27)</f>
        <v>200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910</v>
      </c>
      <c r="I28" s="45">
        <f t="shared" si="6"/>
        <v>150</v>
      </c>
      <c r="J28" s="45">
        <f t="shared" si="6"/>
        <v>26</v>
      </c>
      <c r="K28" s="45">
        <f t="shared" si="6"/>
        <v>39</v>
      </c>
      <c r="L28" s="45">
        <f t="shared" si="6"/>
        <v>0</v>
      </c>
      <c r="M28" s="45">
        <f t="shared" si="6"/>
        <v>216314</v>
      </c>
      <c r="N28" s="45">
        <f t="shared" si="6"/>
        <v>257028</v>
      </c>
      <c r="O28" s="46">
        <f t="shared" si="6"/>
        <v>5948.6349999999993</v>
      </c>
      <c r="P28" s="45">
        <f t="shared" si="6"/>
        <v>5130</v>
      </c>
      <c r="Q28" s="45">
        <f t="shared" si="6"/>
        <v>1993</v>
      </c>
      <c r="R28" s="45">
        <f t="shared" si="6"/>
        <v>249086.36500000002</v>
      </c>
      <c r="S28" s="45">
        <f t="shared" si="6"/>
        <v>2054.9830000000002</v>
      </c>
      <c r="T28" s="47">
        <f t="shared" si="6"/>
        <v>61.982999999999997</v>
      </c>
    </row>
    <row r="29" spans="1:20" ht="15.75" thickBot="1" x14ac:dyDescent="0.3">
      <c r="A29" s="95" t="s">
        <v>38</v>
      </c>
      <c r="B29" s="96"/>
      <c r="C29" s="97"/>
      <c r="D29" s="48">
        <f>D4+D5-D28</f>
        <v>725805</v>
      </c>
      <c r="E29" s="48">
        <f t="shared" ref="E29:L29" si="7">E4+E5-E28</f>
        <v>3980</v>
      </c>
      <c r="F29" s="48">
        <f t="shared" si="7"/>
        <v>12480</v>
      </c>
      <c r="G29" s="48">
        <f t="shared" si="7"/>
        <v>0</v>
      </c>
      <c r="H29" s="48">
        <f t="shared" si="7"/>
        <v>8570</v>
      </c>
      <c r="I29" s="48">
        <f t="shared" si="7"/>
        <v>638</v>
      </c>
      <c r="J29" s="48">
        <f t="shared" si="7"/>
        <v>117</v>
      </c>
      <c r="K29" s="48">
        <f t="shared" si="7"/>
        <v>79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7" priority="43" operator="equal">
      <formula>212030016606640</formula>
    </cfRule>
  </conditionalFormatting>
  <conditionalFormatting sqref="D29 E4:E6 E28:K29">
    <cfRule type="cellIs" dxfId="1216" priority="41" operator="equal">
      <formula>$E$4</formula>
    </cfRule>
    <cfRule type="cellIs" dxfId="1215" priority="42" operator="equal">
      <formula>2120</formula>
    </cfRule>
  </conditionalFormatting>
  <conditionalFormatting sqref="D29:E29 F4:F6 F28:F29">
    <cfRule type="cellIs" dxfId="1214" priority="39" operator="equal">
      <formula>$F$4</formula>
    </cfRule>
    <cfRule type="cellIs" dxfId="1213" priority="40" operator="equal">
      <formula>300</formula>
    </cfRule>
  </conditionalFormatting>
  <conditionalFormatting sqref="G4:G6 G28:G29">
    <cfRule type="cellIs" dxfId="1212" priority="37" operator="equal">
      <formula>$G$4</formula>
    </cfRule>
    <cfRule type="cellIs" dxfId="1211" priority="38" operator="equal">
      <formula>1660</formula>
    </cfRule>
  </conditionalFormatting>
  <conditionalFormatting sqref="H4:H6 H28:H29">
    <cfRule type="cellIs" dxfId="1210" priority="35" operator="equal">
      <formula>$H$4</formula>
    </cfRule>
    <cfRule type="cellIs" dxfId="1209" priority="36" operator="equal">
      <formula>6640</formula>
    </cfRule>
  </conditionalFormatting>
  <conditionalFormatting sqref="T6:T28">
    <cfRule type="cellIs" dxfId="1208" priority="34" operator="lessThan">
      <formula>0</formula>
    </cfRule>
  </conditionalFormatting>
  <conditionalFormatting sqref="T7:T27">
    <cfRule type="cellIs" dxfId="1207" priority="31" operator="lessThan">
      <formula>0</formula>
    </cfRule>
    <cfRule type="cellIs" dxfId="1206" priority="32" operator="lessThan">
      <formula>0</formula>
    </cfRule>
    <cfRule type="cellIs" dxfId="1205" priority="33" operator="lessThan">
      <formula>0</formula>
    </cfRule>
  </conditionalFormatting>
  <conditionalFormatting sqref="E4:E6 E28:K28">
    <cfRule type="cellIs" dxfId="1204" priority="30" operator="equal">
      <formula>$E$4</formula>
    </cfRule>
  </conditionalFormatting>
  <conditionalFormatting sqref="D28:D29 D6 D4:M4">
    <cfRule type="cellIs" dxfId="1203" priority="29" operator="equal">
      <formula>$D$4</formula>
    </cfRule>
  </conditionalFormatting>
  <conditionalFormatting sqref="I4:I6 I28:I29">
    <cfRule type="cellIs" dxfId="1202" priority="28" operator="equal">
      <formula>$I$4</formula>
    </cfRule>
  </conditionalFormatting>
  <conditionalFormatting sqref="J4:J6 J28:J29">
    <cfRule type="cellIs" dxfId="1201" priority="27" operator="equal">
      <formula>$J$4</formula>
    </cfRule>
  </conditionalFormatting>
  <conditionalFormatting sqref="K4:K6 K28:K29">
    <cfRule type="cellIs" dxfId="1200" priority="26" operator="equal">
      <formula>$K$4</formula>
    </cfRule>
  </conditionalFormatting>
  <conditionalFormatting sqref="M4:M6">
    <cfRule type="cellIs" dxfId="1199" priority="25" operator="equal">
      <formula>$L$4</formula>
    </cfRule>
  </conditionalFormatting>
  <conditionalFormatting sqref="T7:T28">
    <cfRule type="cellIs" dxfId="1198" priority="22" operator="lessThan">
      <formula>0</formula>
    </cfRule>
    <cfRule type="cellIs" dxfId="1197" priority="23" operator="lessThan">
      <formula>0</formula>
    </cfRule>
    <cfRule type="cellIs" dxfId="1196" priority="24" operator="lessThan">
      <formula>0</formula>
    </cfRule>
  </conditionalFormatting>
  <conditionalFormatting sqref="D5:K5">
    <cfRule type="cellIs" dxfId="1195" priority="21" operator="greaterThan">
      <formula>0</formula>
    </cfRule>
  </conditionalFormatting>
  <conditionalFormatting sqref="T6:T28">
    <cfRule type="cellIs" dxfId="1194" priority="20" operator="lessThan">
      <formula>0</formula>
    </cfRule>
  </conditionalFormatting>
  <conditionalFormatting sqref="T7:T27">
    <cfRule type="cellIs" dxfId="1193" priority="17" operator="lessThan">
      <formula>0</formula>
    </cfRule>
    <cfRule type="cellIs" dxfId="1192" priority="18" operator="lessThan">
      <formula>0</formula>
    </cfRule>
    <cfRule type="cellIs" dxfId="1191" priority="19" operator="lessThan">
      <formula>0</formula>
    </cfRule>
  </conditionalFormatting>
  <conditionalFormatting sqref="T7:T28">
    <cfRule type="cellIs" dxfId="1190" priority="14" operator="lessThan">
      <formula>0</formula>
    </cfRule>
    <cfRule type="cellIs" dxfId="1189" priority="15" operator="lessThan">
      <formula>0</formula>
    </cfRule>
    <cfRule type="cellIs" dxfId="1188" priority="16" operator="lessThan">
      <formula>0</formula>
    </cfRule>
  </conditionalFormatting>
  <conditionalFormatting sqref="D5:K5">
    <cfRule type="cellIs" dxfId="1187" priority="13" operator="greaterThan">
      <formula>0</formula>
    </cfRule>
  </conditionalFormatting>
  <conditionalFormatting sqref="L4 L6 L28:L29">
    <cfRule type="cellIs" dxfId="1186" priority="12" operator="equal">
      <formula>$L$4</formula>
    </cfRule>
  </conditionalFormatting>
  <conditionalFormatting sqref="D7:S7">
    <cfRule type="cellIs" dxfId="1185" priority="11" operator="greaterThan">
      <formula>0</formula>
    </cfRule>
  </conditionalFormatting>
  <conditionalFormatting sqref="D9:S9">
    <cfRule type="cellIs" dxfId="1184" priority="10" operator="greaterThan">
      <formula>0</formula>
    </cfRule>
  </conditionalFormatting>
  <conditionalFormatting sqref="D11:S11">
    <cfRule type="cellIs" dxfId="1183" priority="9" operator="greaterThan">
      <formula>0</formula>
    </cfRule>
  </conditionalFormatting>
  <conditionalFormatting sqref="D13:S13">
    <cfRule type="cellIs" dxfId="1182" priority="8" operator="greaterThan">
      <formula>0</formula>
    </cfRule>
  </conditionalFormatting>
  <conditionalFormatting sqref="D15:S15">
    <cfRule type="cellIs" dxfId="1181" priority="7" operator="greaterThan">
      <formula>0</formula>
    </cfRule>
  </conditionalFormatting>
  <conditionalFormatting sqref="D17:S17">
    <cfRule type="cellIs" dxfId="1180" priority="6" operator="greaterThan">
      <formula>0</formula>
    </cfRule>
  </conditionalFormatting>
  <conditionalFormatting sqref="D19:S19">
    <cfRule type="cellIs" dxfId="1179" priority="5" operator="greaterThan">
      <formula>0</formula>
    </cfRule>
  </conditionalFormatting>
  <conditionalFormatting sqref="D21:S21">
    <cfRule type="cellIs" dxfId="1178" priority="4" operator="greaterThan">
      <formula>0</formula>
    </cfRule>
  </conditionalFormatting>
  <conditionalFormatting sqref="D23:S23">
    <cfRule type="cellIs" dxfId="1177" priority="3" operator="greaterThan">
      <formula>0</formula>
    </cfRule>
  </conditionalFormatting>
  <conditionalFormatting sqref="D25:S25">
    <cfRule type="cellIs" dxfId="1176" priority="2" operator="greaterThan">
      <formula>0</formula>
    </cfRule>
  </conditionalFormatting>
  <conditionalFormatting sqref="D27:S27">
    <cfRule type="cellIs" dxfId="11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197621</v>
      </c>
      <c r="E28" s="45">
        <f>SUM(E7:E27)</f>
        <v>20</v>
      </c>
      <c r="F28" s="45">
        <f t="shared" ref="F28:T28" si="6">SUM(F7:F27)</f>
        <v>80</v>
      </c>
      <c r="G28" s="45">
        <f t="shared" si="6"/>
        <v>0</v>
      </c>
      <c r="H28" s="45">
        <f t="shared" si="6"/>
        <v>740</v>
      </c>
      <c r="I28" s="45">
        <f t="shared" si="6"/>
        <v>57</v>
      </c>
      <c r="J28" s="45">
        <f t="shared" si="6"/>
        <v>28</v>
      </c>
      <c r="K28" s="45">
        <f t="shared" si="6"/>
        <v>19</v>
      </c>
      <c r="L28" s="45">
        <f t="shared" si="6"/>
        <v>0</v>
      </c>
      <c r="M28" s="45">
        <f t="shared" si="6"/>
        <v>205481</v>
      </c>
      <c r="N28" s="45">
        <f t="shared" si="6"/>
        <v>225174</v>
      </c>
      <c r="O28" s="46">
        <f t="shared" si="6"/>
        <v>5650.7275</v>
      </c>
      <c r="P28" s="45">
        <f t="shared" si="6"/>
        <v>26341</v>
      </c>
      <c r="Q28" s="45">
        <f t="shared" si="6"/>
        <v>1542</v>
      </c>
      <c r="R28" s="45">
        <f t="shared" si="6"/>
        <v>217981.27250000002</v>
      </c>
      <c r="S28" s="45">
        <f t="shared" si="6"/>
        <v>1952.0694999999996</v>
      </c>
      <c r="T28" s="47">
        <f t="shared" si="6"/>
        <v>410.06949999999995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528184</v>
      </c>
      <c r="E29" s="48">
        <f t="shared" ref="E29:L29" si="7">E4+E5-E28</f>
        <v>3960</v>
      </c>
      <c r="F29" s="48">
        <f t="shared" si="7"/>
        <v>12400</v>
      </c>
      <c r="G29" s="48">
        <f t="shared" si="7"/>
        <v>0</v>
      </c>
      <c r="H29" s="48">
        <f t="shared" si="7"/>
        <v>7830</v>
      </c>
      <c r="I29" s="48">
        <f t="shared" si="7"/>
        <v>581</v>
      </c>
      <c r="J29" s="48">
        <f t="shared" si="7"/>
        <v>89</v>
      </c>
      <c r="K29" s="48">
        <f t="shared" si="7"/>
        <v>560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4" priority="43" operator="equal">
      <formula>212030016606640</formula>
    </cfRule>
  </conditionalFormatting>
  <conditionalFormatting sqref="D29 E4:E6 E28:K29">
    <cfRule type="cellIs" dxfId="1173" priority="41" operator="equal">
      <formula>$E$4</formula>
    </cfRule>
    <cfRule type="cellIs" dxfId="1172" priority="42" operator="equal">
      <formula>2120</formula>
    </cfRule>
  </conditionalFormatting>
  <conditionalFormatting sqref="D29:E29 F4:F6 F28:F29">
    <cfRule type="cellIs" dxfId="1171" priority="39" operator="equal">
      <formula>$F$4</formula>
    </cfRule>
    <cfRule type="cellIs" dxfId="1170" priority="40" operator="equal">
      <formula>300</formula>
    </cfRule>
  </conditionalFormatting>
  <conditionalFormatting sqref="G4:G6 G28:G29">
    <cfRule type="cellIs" dxfId="1169" priority="37" operator="equal">
      <formula>$G$4</formula>
    </cfRule>
    <cfRule type="cellIs" dxfId="1168" priority="38" operator="equal">
      <formula>1660</formula>
    </cfRule>
  </conditionalFormatting>
  <conditionalFormatting sqref="H4:H6 H28:H29">
    <cfRule type="cellIs" dxfId="1167" priority="35" operator="equal">
      <formula>$H$4</formula>
    </cfRule>
    <cfRule type="cellIs" dxfId="1166" priority="36" operator="equal">
      <formula>6640</formula>
    </cfRule>
  </conditionalFormatting>
  <conditionalFormatting sqref="T6:T28">
    <cfRule type="cellIs" dxfId="1165" priority="34" operator="lessThan">
      <formula>0</formula>
    </cfRule>
  </conditionalFormatting>
  <conditionalFormatting sqref="T7:T27">
    <cfRule type="cellIs" dxfId="1164" priority="31" operator="lessThan">
      <formula>0</formula>
    </cfRule>
    <cfRule type="cellIs" dxfId="1163" priority="32" operator="lessThan">
      <formula>0</formula>
    </cfRule>
    <cfRule type="cellIs" dxfId="1162" priority="33" operator="lessThan">
      <formula>0</formula>
    </cfRule>
  </conditionalFormatting>
  <conditionalFormatting sqref="E4:E6 E28:K28">
    <cfRule type="cellIs" dxfId="1161" priority="30" operator="equal">
      <formula>$E$4</formula>
    </cfRule>
  </conditionalFormatting>
  <conditionalFormatting sqref="D28:D29 D6 D4:M4">
    <cfRule type="cellIs" dxfId="1160" priority="29" operator="equal">
      <formula>$D$4</formula>
    </cfRule>
  </conditionalFormatting>
  <conditionalFormatting sqref="I4:I6 I28:I29">
    <cfRule type="cellIs" dxfId="1159" priority="28" operator="equal">
      <formula>$I$4</formula>
    </cfRule>
  </conditionalFormatting>
  <conditionalFormatting sqref="J4:J6 J28:J29">
    <cfRule type="cellIs" dxfId="1158" priority="27" operator="equal">
      <formula>$J$4</formula>
    </cfRule>
  </conditionalFormatting>
  <conditionalFormatting sqref="K4:K6 K28:K29">
    <cfRule type="cellIs" dxfId="1157" priority="26" operator="equal">
      <formula>$K$4</formula>
    </cfRule>
  </conditionalFormatting>
  <conditionalFormatting sqref="M4:M6">
    <cfRule type="cellIs" dxfId="1156" priority="25" operator="equal">
      <formula>$L$4</formula>
    </cfRule>
  </conditionalFormatting>
  <conditionalFormatting sqref="T7:T28">
    <cfRule type="cellIs" dxfId="1155" priority="22" operator="lessThan">
      <formula>0</formula>
    </cfRule>
    <cfRule type="cellIs" dxfId="1154" priority="23" operator="lessThan">
      <formula>0</formula>
    </cfRule>
    <cfRule type="cellIs" dxfId="1153" priority="24" operator="lessThan">
      <formula>0</formula>
    </cfRule>
  </conditionalFormatting>
  <conditionalFormatting sqref="D5:K5">
    <cfRule type="cellIs" dxfId="1152" priority="21" operator="greaterThan">
      <formula>0</formula>
    </cfRule>
  </conditionalFormatting>
  <conditionalFormatting sqref="T6:T28">
    <cfRule type="cellIs" dxfId="1151" priority="20" operator="lessThan">
      <formula>0</formula>
    </cfRule>
  </conditionalFormatting>
  <conditionalFormatting sqref="T7:T27">
    <cfRule type="cellIs" dxfId="1150" priority="17" operator="lessThan">
      <formula>0</formula>
    </cfRule>
    <cfRule type="cellIs" dxfId="1149" priority="18" operator="lessThan">
      <formula>0</formula>
    </cfRule>
    <cfRule type="cellIs" dxfId="1148" priority="19" operator="lessThan">
      <formula>0</formula>
    </cfRule>
  </conditionalFormatting>
  <conditionalFormatting sqref="T7:T28">
    <cfRule type="cellIs" dxfId="1147" priority="14" operator="lessThan">
      <formula>0</formula>
    </cfRule>
    <cfRule type="cellIs" dxfId="1146" priority="15" operator="lessThan">
      <formula>0</formula>
    </cfRule>
    <cfRule type="cellIs" dxfId="1145" priority="16" operator="lessThan">
      <formula>0</formula>
    </cfRule>
  </conditionalFormatting>
  <conditionalFormatting sqref="D5:K5">
    <cfRule type="cellIs" dxfId="1144" priority="13" operator="greaterThan">
      <formula>0</formula>
    </cfRule>
  </conditionalFormatting>
  <conditionalFormatting sqref="L4 L6 L28:L29">
    <cfRule type="cellIs" dxfId="1143" priority="12" operator="equal">
      <formula>$L$4</formula>
    </cfRule>
  </conditionalFormatting>
  <conditionalFormatting sqref="D7:S7">
    <cfRule type="cellIs" dxfId="1142" priority="11" operator="greaterThan">
      <formula>0</formula>
    </cfRule>
  </conditionalFormatting>
  <conditionalFormatting sqref="D9:S9">
    <cfRule type="cellIs" dxfId="1141" priority="10" operator="greaterThan">
      <formula>0</formula>
    </cfRule>
  </conditionalFormatting>
  <conditionalFormatting sqref="D11:S11">
    <cfRule type="cellIs" dxfId="1140" priority="9" operator="greaterThan">
      <formula>0</formula>
    </cfRule>
  </conditionalFormatting>
  <conditionalFormatting sqref="D13:S13">
    <cfRule type="cellIs" dxfId="1139" priority="8" operator="greaterThan">
      <formula>0</formula>
    </cfRule>
  </conditionalFormatting>
  <conditionalFormatting sqref="D15:S15">
    <cfRule type="cellIs" dxfId="1138" priority="7" operator="greaterThan">
      <formula>0</formula>
    </cfRule>
  </conditionalFormatting>
  <conditionalFormatting sqref="D17:S17">
    <cfRule type="cellIs" dxfId="1137" priority="6" operator="greaterThan">
      <formula>0</formula>
    </cfRule>
  </conditionalFormatting>
  <conditionalFormatting sqref="D19:S19">
    <cfRule type="cellIs" dxfId="1136" priority="5" operator="greaterThan">
      <formula>0</formula>
    </cfRule>
  </conditionalFormatting>
  <conditionalFormatting sqref="D21:S21">
    <cfRule type="cellIs" dxfId="1135" priority="4" operator="greaterThan">
      <formula>0</formula>
    </cfRule>
  </conditionalFormatting>
  <conditionalFormatting sqref="D23:S23">
    <cfRule type="cellIs" dxfId="1134" priority="3" operator="greaterThan">
      <formula>0</formula>
    </cfRule>
  </conditionalFormatting>
  <conditionalFormatting sqref="D25:S25">
    <cfRule type="cellIs" dxfId="1133" priority="2" operator="greaterThan">
      <formula>0</formula>
    </cfRule>
  </conditionalFormatting>
  <conditionalFormatting sqref="D27:S27">
    <cfRule type="cellIs" dxfId="11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92" t="s">
        <v>37</v>
      </c>
      <c r="B28" s="93"/>
      <c r="C28" s="94"/>
      <c r="D28" s="44">
        <f>SUM(D7:D27)</f>
        <v>291772</v>
      </c>
      <c r="E28" s="45">
        <f>SUM(E7:E27)</f>
        <v>60</v>
      </c>
      <c r="F28" s="45">
        <f t="shared" ref="F28:T28" si="6">SUM(F7:F27)</f>
        <v>110</v>
      </c>
      <c r="G28" s="45">
        <f t="shared" si="6"/>
        <v>0</v>
      </c>
      <c r="H28" s="45">
        <f t="shared" si="6"/>
        <v>640</v>
      </c>
      <c r="I28" s="45">
        <f t="shared" si="6"/>
        <v>137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299832</v>
      </c>
      <c r="N28" s="45">
        <f t="shared" si="6"/>
        <v>330275</v>
      </c>
      <c r="O28" s="46">
        <f t="shared" si="6"/>
        <v>8245.380000000001</v>
      </c>
      <c r="P28" s="45">
        <f t="shared" si="6"/>
        <v>32986</v>
      </c>
      <c r="Q28" s="45">
        <f t="shared" si="6"/>
        <v>1538</v>
      </c>
      <c r="R28" s="45">
        <f t="shared" si="6"/>
        <v>320491.62</v>
      </c>
      <c r="S28" s="45">
        <f t="shared" si="6"/>
        <v>2848.404</v>
      </c>
      <c r="T28" s="47">
        <f t="shared" si="6"/>
        <v>1310.404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1" priority="43" operator="equal">
      <formula>212030016606640</formula>
    </cfRule>
  </conditionalFormatting>
  <conditionalFormatting sqref="D29 E4:E6 E28:K29">
    <cfRule type="cellIs" dxfId="1130" priority="41" operator="equal">
      <formula>$E$4</formula>
    </cfRule>
    <cfRule type="cellIs" dxfId="1129" priority="42" operator="equal">
      <formula>2120</formula>
    </cfRule>
  </conditionalFormatting>
  <conditionalFormatting sqref="D29:E29 F4:F6 F28:F29">
    <cfRule type="cellIs" dxfId="1128" priority="39" operator="equal">
      <formula>$F$4</formula>
    </cfRule>
    <cfRule type="cellIs" dxfId="1127" priority="40" operator="equal">
      <formula>300</formula>
    </cfRule>
  </conditionalFormatting>
  <conditionalFormatting sqref="G4:G6 G28:G29">
    <cfRule type="cellIs" dxfId="1126" priority="37" operator="equal">
      <formula>$G$4</formula>
    </cfRule>
    <cfRule type="cellIs" dxfId="1125" priority="38" operator="equal">
      <formula>1660</formula>
    </cfRule>
  </conditionalFormatting>
  <conditionalFormatting sqref="H4:H6 H28:H29">
    <cfRule type="cellIs" dxfId="1124" priority="35" operator="equal">
      <formula>$H$4</formula>
    </cfRule>
    <cfRule type="cellIs" dxfId="1123" priority="36" operator="equal">
      <formula>6640</formula>
    </cfRule>
  </conditionalFormatting>
  <conditionalFormatting sqref="T6:T28">
    <cfRule type="cellIs" dxfId="1122" priority="34" operator="lessThan">
      <formula>0</formula>
    </cfRule>
  </conditionalFormatting>
  <conditionalFormatting sqref="T7:T27">
    <cfRule type="cellIs" dxfId="1121" priority="31" operator="lessThan">
      <formula>0</formula>
    </cfRule>
    <cfRule type="cellIs" dxfId="1120" priority="32" operator="lessThan">
      <formula>0</formula>
    </cfRule>
    <cfRule type="cellIs" dxfId="1119" priority="33" operator="lessThan">
      <formula>0</formula>
    </cfRule>
  </conditionalFormatting>
  <conditionalFormatting sqref="E4:E6 E28:K28">
    <cfRule type="cellIs" dxfId="1118" priority="30" operator="equal">
      <formula>$E$4</formula>
    </cfRule>
  </conditionalFormatting>
  <conditionalFormatting sqref="D28:D29 D6 D4:M4">
    <cfRule type="cellIs" dxfId="1117" priority="29" operator="equal">
      <formula>$D$4</formula>
    </cfRule>
  </conditionalFormatting>
  <conditionalFormatting sqref="I4:I6 I28:I29">
    <cfRule type="cellIs" dxfId="1116" priority="28" operator="equal">
      <formula>$I$4</formula>
    </cfRule>
  </conditionalFormatting>
  <conditionalFormatting sqref="J4:J6 J28:J29">
    <cfRule type="cellIs" dxfId="1115" priority="27" operator="equal">
      <formula>$J$4</formula>
    </cfRule>
  </conditionalFormatting>
  <conditionalFormatting sqref="K4:K6 K28:K29">
    <cfRule type="cellIs" dxfId="1114" priority="26" operator="equal">
      <formula>$K$4</formula>
    </cfRule>
  </conditionalFormatting>
  <conditionalFormatting sqref="M4:M6">
    <cfRule type="cellIs" dxfId="1113" priority="25" operator="equal">
      <formula>$L$4</formula>
    </cfRule>
  </conditionalFormatting>
  <conditionalFormatting sqref="T7:T28">
    <cfRule type="cellIs" dxfId="1112" priority="22" operator="lessThan">
      <formula>0</formula>
    </cfRule>
    <cfRule type="cellIs" dxfId="1111" priority="23" operator="lessThan">
      <formula>0</formula>
    </cfRule>
    <cfRule type="cellIs" dxfId="1110" priority="24" operator="lessThan">
      <formula>0</formula>
    </cfRule>
  </conditionalFormatting>
  <conditionalFormatting sqref="D5:K5">
    <cfRule type="cellIs" dxfId="1109" priority="21" operator="greaterThan">
      <formula>0</formula>
    </cfRule>
  </conditionalFormatting>
  <conditionalFormatting sqref="T6:T28">
    <cfRule type="cellIs" dxfId="1108" priority="20" operator="lessThan">
      <formula>0</formula>
    </cfRule>
  </conditionalFormatting>
  <conditionalFormatting sqref="T7:T27">
    <cfRule type="cellIs" dxfId="1107" priority="17" operator="lessThan">
      <formula>0</formula>
    </cfRule>
    <cfRule type="cellIs" dxfId="1106" priority="18" operator="lessThan">
      <formula>0</formula>
    </cfRule>
    <cfRule type="cellIs" dxfId="1105" priority="19" operator="lessThan">
      <formula>0</formula>
    </cfRule>
  </conditionalFormatting>
  <conditionalFormatting sqref="T7:T28">
    <cfRule type="cellIs" dxfId="1104" priority="14" operator="lessThan">
      <formula>0</formula>
    </cfRule>
    <cfRule type="cellIs" dxfId="1103" priority="15" operator="lessThan">
      <formula>0</formula>
    </cfRule>
    <cfRule type="cellIs" dxfId="1102" priority="16" operator="lessThan">
      <formula>0</formula>
    </cfRule>
  </conditionalFormatting>
  <conditionalFormatting sqref="D5:K5">
    <cfRule type="cellIs" dxfId="1101" priority="13" operator="greaterThan">
      <formula>0</formula>
    </cfRule>
  </conditionalFormatting>
  <conditionalFormatting sqref="L4 L6 L28:L29">
    <cfRule type="cellIs" dxfId="1100" priority="12" operator="equal">
      <formula>$L$4</formula>
    </cfRule>
  </conditionalFormatting>
  <conditionalFormatting sqref="D7:S7">
    <cfRule type="cellIs" dxfId="1099" priority="11" operator="greaterThan">
      <formula>0</formula>
    </cfRule>
  </conditionalFormatting>
  <conditionalFormatting sqref="D9:S9">
    <cfRule type="cellIs" dxfId="1098" priority="10" operator="greaterThan">
      <formula>0</formula>
    </cfRule>
  </conditionalFormatting>
  <conditionalFormatting sqref="D11:S11">
    <cfRule type="cellIs" dxfId="1097" priority="9" operator="greaterThan">
      <formula>0</formula>
    </cfRule>
  </conditionalFormatting>
  <conditionalFormatting sqref="D13:S13">
    <cfRule type="cellIs" dxfId="1096" priority="8" operator="greaterThan">
      <formula>0</formula>
    </cfRule>
  </conditionalFormatting>
  <conditionalFormatting sqref="D15:S15">
    <cfRule type="cellIs" dxfId="1095" priority="7" operator="greaterThan">
      <formula>0</formula>
    </cfRule>
  </conditionalFormatting>
  <conditionalFormatting sqref="D17:S17">
    <cfRule type="cellIs" dxfId="1094" priority="6" operator="greaterThan">
      <formula>0</formula>
    </cfRule>
  </conditionalFormatting>
  <conditionalFormatting sqref="D19:S19">
    <cfRule type="cellIs" dxfId="1093" priority="5" operator="greaterThan">
      <formula>0</formula>
    </cfRule>
  </conditionalFormatting>
  <conditionalFormatting sqref="D21:S21">
    <cfRule type="cellIs" dxfId="1092" priority="4" operator="greaterThan">
      <formula>0</formula>
    </cfRule>
  </conditionalFormatting>
  <conditionalFormatting sqref="D23:Q23 S23">
    <cfRule type="cellIs" dxfId="1091" priority="3" operator="greaterThan">
      <formula>0</formula>
    </cfRule>
  </conditionalFormatting>
  <conditionalFormatting sqref="D25:S25">
    <cfRule type="cellIs" dxfId="1090" priority="2" operator="greaterThan">
      <formula>0</formula>
    </cfRule>
  </conditionalFormatting>
  <conditionalFormatting sqref="D27:S27">
    <cfRule type="cellIs" dxfId="10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8" priority="43" operator="equal">
      <formula>212030016606640</formula>
    </cfRule>
  </conditionalFormatting>
  <conditionalFormatting sqref="D29 E4:E6 E28:K29">
    <cfRule type="cellIs" dxfId="1087" priority="41" operator="equal">
      <formula>$E$4</formula>
    </cfRule>
    <cfRule type="cellIs" dxfId="1086" priority="42" operator="equal">
      <formula>2120</formula>
    </cfRule>
  </conditionalFormatting>
  <conditionalFormatting sqref="D29:E29 F4:F6 F28:F29">
    <cfRule type="cellIs" dxfId="1085" priority="39" operator="equal">
      <formula>$F$4</formula>
    </cfRule>
    <cfRule type="cellIs" dxfId="1084" priority="40" operator="equal">
      <formula>300</formula>
    </cfRule>
  </conditionalFormatting>
  <conditionalFormatting sqref="G4:G6 G28:G29">
    <cfRule type="cellIs" dxfId="1083" priority="37" operator="equal">
      <formula>$G$4</formula>
    </cfRule>
    <cfRule type="cellIs" dxfId="1082" priority="38" operator="equal">
      <formula>1660</formula>
    </cfRule>
  </conditionalFormatting>
  <conditionalFormatting sqref="H4:H6 H28:H29">
    <cfRule type="cellIs" dxfId="1081" priority="35" operator="equal">
      <formula>$H$4</formula>
    </cfRule>
    <cfRule type="cellIs" dxfId="1080" priority="36" operator="equal">
      <formula>6640</formula>
    </cfRule>
  </conditionalFormatting>
  <conditionalFormatting sqref="T6:T28">
    <cfRule type="cellIs" dxfId="1079" priority="34" operator="lessThan">
      <formula>0</formula>
    </cfRule>
  </conditionalFormatting>
  <conditionalFormatting sqref="T7:T27">
    <cfRule type="cellIs" dxfId="1078" priority="31" operator="lessThan">
      <formula>0</formula>
    </cfRule>
    <cfRule type="cellIs" dxfId="1077" priority="32" operator="lessThan">
      <formula>0</formula>
    </cfRule>
    <cfRule type="cellIs" dxfId="1076" priority="33" operator="lessThan">
      <formula>0</formula>
    </cfRule>
  </conditionalFormatting>
  <conditionalFormatting sqref="E4:E6 E28:K28">
    <cfRule type="cellIs" dxfId="1075" priority="30" operator="equal">
      <formula>$E$4</formula>
    </cfRule>
  </conditionalFormatting>
  <conditionalFormatting sqref="D28:D29 D6 D4:M4">
    <cfRule type="cellIs" dxfId="1074" priority="29" operator="equal">
      <formula>$D$4</formula>
    </cfRule>
  </conditionalFormatting>
  <conditionalFormatting sqref="I4:I6 I28:I29">
    <cfRule type="cellIs" dxfId="1073" priority="28" operator="equal">
      <formula>$I$4</formula>
    </cfRule>
  </conditionalFormatting>
  <conditionalFormatting sqref="J4:J6 J28:J29">
    <cfRule type="cellIs" dxfId="1072" priority="27" operator="equal">
      <formula>$J$4</formula>
    </cfRule>
  </conditionalFormatting>
  <conditionalFormatting sqref="K4:K6 K28:K29">
    <cfRule type="cellIs" dxfId="1071" priority="26" operator="equal">
      <formula>$K$4</formula>
    </cfRule>
  </conditionalFormatting>
  <conditionalFormatting sqref="M4:M6">
    <cfRule type="cellIs" dxfId="1070" priority="25" operator="equal">
      <formula>$L$4</formula>
    </cfRule>
  </conditionalFormatting>
  <conditionalFormatting sqref="T7:T28">
    <cfRule type="cellIs" dxfId="1069" priority="22" operator="lessThan">
      <formula>0</formula>
    </cfRule>
    <cfRule type="cellIs" dxfId="1068" priority="23" operator="lessThan">
      <formula>0</formula>
    </cfRule>
    <cfRule type="cellIs" dxfId="1067" priority="24" operator="lessThan">
      <formula>0</formula>
    </cfRule>
  </conditionalFormatting>
  <conditionalFormatting sqref="D5:K5">
    <cfRule type="cellIs" dxfId="1066" priority="21" operator="greaterThan">
      <formula>0</formula>
    </cfRule>
  </conditionalFormatting>
  <conditionalFormatting sqref="T6:T28">
    <cfRule type="cellIs" dxfId="1065" priority="20" operator="lessThan">
      <formula>0</formula>
    </cfRule>
  </conditionalFormatting>
  <conditionalFormatting sqref="T7:T27">
    <cfRule type="cellIs" dxfId="1064" priority="17" operator="lessThan">
      <formula>0</formula>
    </cfRule>
    <cfRule type="cellIs" dxfId="1063" priority="18" operator="lessThan">
      <formula>0</formula>
    </cfRule>
    <cfRule type="cellIs" dxfId="1062" priority="19" operator="lessThan">
      <formula>0</formula>
    </cfRule>
  </conditionalFormatting>
  <conditionalFormatting sqref="T7:T28">
    <cfRule type="cellIs" dxfId="1061" priority="14" operator="lessThan">
      <formula>0</formula>
    </cfRule>
    <cfRule type="cellIs" dxfId="1060" priority="15" operator="lessThan">
      <formula>0</formula>
    </cfRule>
    <cfRule type="cellIs" dxfId="1059" priority="16" operator="lessThan">
      <formula>0</formula>
    </cfRule>
  </conditionalFormatting>
  <conditionalFormatting sqref="D5:K5">
    <cfRule type="cellIs" dxfId="1058" priority="13" operator="greaterThan">
      <formula>0</formula>
    </cfRule>
  </conditionalFormatting>
  <conditionalFormatting sqref="L4 L6 L28:L29">
    <cfRule type="cellIs" dxfId="1057" priority="12" operator="equal">
      <formula>$L$4</formula>
    </cfRule>
  </conditionalFormatting>
  <conditionalFormatting sqref="D7:S7">
    <cfRule type="cellIs" dxfId="1056" priority="11" operator="greaterThan">
      <formula>0</formula>
    </cfRule>
  </conditionalFormatting>
  <conditionalFormatting sqref="D9:S9">
    <cfRule type="cellIs" dxfId="1055" priority="10" operator="greaterThan">
      <formula>0</formula>
    </cfRule>
  </conditionalFormatting>
  <conditionalFormatting sqref="D11:S11">
    <cfRule type="cellIs" dxfId="1054" priority="9" operator="greaterThan">
      <formula>0</formula>
    </cfRule>
  </conditionalFormatting>
  <conditionalFormatting sqref="D13:S13">
    <cfRule type="cellIs" dxfId="1053" priority="8" operator="greaterThan">
      <formula>0</formula>
    </cfRule>
  </conditionalFormatting>
  <conditionalFormatting sqref="D15:S15">
    <cfRule type="cellIs" dxfId="1052" priority="7" operator="greaterThan">
      <formula>0</formula>
    </cfRule>
  </conditionalFormatting>
  <conditionalFormatting sqref="D17:S17">
    <cfRule type="cellIs" dxfId="1051" priority="6" operator="greaterThan">
      <formula>0</formula>
    </cfRule>
  </conditionalFormatting>
  <conditionalFormatting sqref="D19:S19">
    <cfRule type="cellIs" dxfId="1050" priority="5" operator="greaterThan">
      <formula>0</formula>
    </cfRule>
  </conditionalFormatting>
  <conditionalFormatting sqref="D21:S21">
    <cfRule type="cellIs" dxfId="1049" priority="4" operator="greaterThan">
      <formula>0</formula>
    </cfRule>
  </conditionalFormatting>
  <conditionalFormatting sqref="D23:S23">
    <cfRule type="cellIs" dxfId="1048" priority="3" operator="greaterThan">
      <formula>0</formula>
    </cfRule>
  </conditionalFormatting>
  <conditionalFormatting sqref="D25:S25">
    <cfRule type="cellIs" dxfId="1047" priority="2" operator="greaterThan">
      <formula>0</formula>
    </cfRule>
  </conditionalFormatting>
  <conditionalFormatting sqref="D27:S27">
    <cfRule type="cellIs" dxfId="104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204626</v>
      </c>
      <c r="E28" s="45">
        <f>SUM(E7:E27)</f>
        <v>60</v>
      </c>
      <c r="F28" s="45">
        <f t="shared" ref="F28:T28" si="6">SUM(F7:F27)</f>
        <v>170</v>
      </c>
      <c r="G28" s="45">
        <f t="shared" si="6"/>
        <v>0</v>
      </c>
      <c r="H28" s="45">
        <f t="shared" si="6"/>
        <v>730</v>
      </c>
      <c r="I28" s="45">
        <f t="shared" si="6"/>
        <v>89</v>
      </c>
      <c r="J28" s="45">
        <f t="shared" si="6"/>
        <v>6</v>
      </c>
      <c r="K28" s="45">
        <f t="shared" si="6"/>
        <v>15</v>
      </c>
      <c r="L28" s="45">
        <f t="shared" si="6"/>
        <v>0</v>
      </c>
      <c r="M28" s="45">
        <f t="shared" si="6"/>
        <v>214096</v>
      </c>
      <c r="N28" s="45">
        <f t="shared" si="6"/>
        <v>234971</v>
      </c>
      <c r="O28" s="46">
        <f t="shared" si="6"/>
        <v>5887.64</v>
      </c>
      <c r="P28" s="45">
        <f t="shared" si="6"/>
        <v>3812</v>
      </c>
      <c r="Q28" s="45">
        <f t="shared" si="6"/>
        <v>2051</v>
      </c>
      <c r="R28" s="45">
        <f t="shared" si="6"/>
        <v>227032.36</v>
      </c>
      <c r="S28" s="45">
        <f t="shared" si="6"/>
        <v>2033.9119999999998</v>
      </c>
      <c r="T28" s="47">
        <f t="shared" si="6"/>
        <v>-17.08799999999998</v>
      </c>
    </row>
    <row r="29" spans="1:20" ht="15.75" thickBot="1" x14ac:dyDescent="0.3">
      <c r="A29" s="95" t="s">
        <v>38</v>
      </c>
      <c r="B29" s="96"/>
      <c r="C29" s="97"/>
      <c r="D29" s="48">
        <f>D4+D5-D28</f>
        <v>502163</v>
      </c>
      <c r="E29" s="48">
        <f t="shared" ref="E29:L29" si="7">E4+E5-E28</f>
        <v>3840</v>
      </c>
      <c r="F29" s="48">
        <f t="shared" si="7"/>
        <v>12120</v>
      </c>
      <c r="G29" s="48">
        <f t="shared" si="7"/>
        <v>5000</v>
      </c>
      <c r="H29" s="48">
        <f t="shared" si="7"/>
        <v>18460</v>
      </c>
      <c r="I29" s="48">
        <f t="shared" si="7"/>
        <v>355</v>
      </c>
      <c r="J29" s="48">
        <f t="shared" si="7"/>
        <v>73</v>
      </c>
      <c r="K29" s="48">
        <f t="shared" si="7"/>
        <v>532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5" priority="43" operator="equal">
      <formula>212030016606640</formula>
    </cfRule>
  </conditionalFormatting>
  <conditionalFormatting sqref="D29 E4:E6 E28:K29">
    <cfRule type="cellIs" dxfId="1044" priority="41" operator="equal">
      <formula>$E$4</formula>
    </cfRule>
    <cfRule type="cellIs" dxfId="1043" priority="42" operator="equal">
      <formula>2120</formula>
    </cfRule>
  </conditionalFormatting>
  <conditionalFormatting sqref="D29:E29 F4:F6 F28:F29">
    <cfRule type="cellIs" dxfId="1042" priority="39" operator="equal">
      <formula>$F$4</formula>
    </cfRule>
    <cfRule type="cellIs" dxfId="1041" priority="40" operator="equal">
      <formula>300</formula>
    </cfRule>
  </conditionalFormatting>
  <conditionalFormatting sqref="G4:G6 G28:G29">
    <cfRule type="cellIs" dxfId="1040" priority="37" operator="equal">
      <formula>$G$4</formula>
    </cfRule>
    <cfRule type="cellIs" dxfId="1039" priority="38" operator="equal">
      <formula>1660</formula>
    </cfRule>
  </conditionalFormatting>
  <conditionalFormatting sqref="H4:H6 H28:H29">
    <cfRule type="cellIs" dxfId="1038" priority="35" operator="equal">
      <formula>$H$4</formula>
    </cfRule>
    <cfRule type="cellIs" dxfId="1037" priority="36" operator="equal">
      <formula>6640</formula>
    </cfRule>
  </conditionalFormatting>
  <conditionalFormatting sqref="T6:T28">
    <cfRule type="cellIs" dxfId="1036" priority="34" operator="lessThan">
      <formula>0</formula>
    </cfRule>
  </conditionalFormatting>
  <conditionalFormatting sqref="T7:T27">
    <cfRule type="cellIs" dxfId="1035" priority="31" operator="lessThan">
      <formula>0</formula>
    </cfRule>
    <cfRule type="cellIs" dxfId="1034" priority="32" operator="lessThan">
      <formula>0</formula>
    </cfRule>
    <cfRule type="cellIs" dxfId="1033" priority="33" operator="lessThan">
      <formula>0</formula>
    </cfRule>
  </conditionalFormatting>
  <conditionalFormatting sqref="E4:E6 E28:K28">
    <cfRule type="cellIs" dxfId="1032" priority="30" operator="equal">
      <formula>$E$4</formula>
    </cfRule>
  </conditionalFormatting>
  <conditionalFormatting sqref="D28:D29 D6 D4:M4">
    <cfRule type="cellIs" dxfId="1031" priority="29" operator="equal">
      <formula>$D$4</formula>
    </cfRule>
  </conditionalFormatting>
  <conditionalFormatting sqref="I4:I6 I28:I29">
    <cfRule type="cellIs" dxfId="1030" priority="28" operator="equal">
      <formula>$I$4</formula>
    </cfRule>
  </conditionalFormatting>
  <conditionalFormatting sqref="J4:J6 J28:J29">
    <cfRule type="cellIs" dxfId="1029" priority="27" operator="equal">
      <formula>$J$4</formula>
    </cfRule>
  </conditionalFormatting>
  <conditionalFormatting sqref="K4:K6 K28:K29">
    <cfRule type="cellIs" dxfId="1028" priority="26" operator="equal">
      <formula>$K$4</formula>
    </cfRule>
  </conditionalFormatting>
  <conditionalFormatting sqref="M4:M6">
    <cfRule type="cellIs" dxfId="1027" priority="25" operator="equal">
      <formula>$L$4</formula>
    </cfRule>
  </conditionalFormatting>
  <conditionalFormatting sqref="T7:T28">
    <cfRule type="cellIs" dxfId="1026" priority="22" operator="lessThan">
      <formula>0</formula>
    </cfRule>
    <cfRule type="cellIs" dxfId="1025" priority="23" operator="lessThan">
      <formula>0</formula>
    </cfRule>
    <cfRule type="cellIs" dxfId="1024" priority="24" operator="lessThan">
      <formula>0</formula>
    </cfRule>
  </conditionalFormatting>
  <conditionalFormatting sqref="D5:K5">
    <cfRule type="cellIs" dxfId="1023" priority="21" operator="greaterThan">
      <formula>0</formula>
    </cfRule>
  </conditionalFormatting>
  <conditionalFormatting sqref="T6:T28">
    <cfRule type="cellIs" dxfId="1022" priority="20" operator="lessThan">
      <formula>0</formula>
    </cfRule>
  </conditionalFormatting>
  <conditionalFormatting sqref="T7:T27">
    <cfRule type="cellIs" dxfId="1021" priority="17" operator="lessThan">
      <formula>0</formula>
    </cfRule>
    <cfRule type="cellIs" dxfId="1020" priority="18" operator="lessThan">
      <formula>0</formula>
    </cfRule>
    <cfRule type="cellIs" dxfId="1019" priority="19" operator="lessThan">
      <formula>0</formula>
    </cfRule>
  </conditionalFormatting>
  <conditionalFormatting sqref="T7:T28">
    <cfRule type="cellIs" dxfId="1018" priority="14" operator="lessThan">
      <formula>0</formula>
    </cfRule>
    <cfRule type="cellIs" dxfId="1017" priority="15" operator="lessThan">
      <formula>0</formula>
    </cfRule>
    <cfRule type="cellIs" dxfId="1016" priority="16" operator="lessThan">
      <formula>0</formula>
    </cfRule>
  </conditionalFormatting>
  <conditionalFormatting sqref="D5:K5">
    <cfRule type="cellIs" dxfId="1015" priority="13" operator="greaterThan">
      <formula>0</formula>
    </cfRule>
  </conditionalFormatting>
  <conditionalFormatting sqref="L4 L6 L28:L29">
    <cfRule type="cellIs" dxfId="1014" priority="12" operator="equal">
      <formula>$L$4</formula>
    </cfRule>
  </conditionalFormatting>
  <conditionalFormatting sqref="D7:S7">
    <cfRule type="cellIs" dxfId="1013" priority="11" operator="greaterThan">
      <formula>0</formula>
    </cfRule>
  </conditionalFormatting>
  <conditionalFormatting sqref="D9:S9">
    <cfRule type="cellIs" dxfId="1012" priority="10" operator="greaterThan">
      <formula>0</formula>
    </cfRule>
  </conditionalFormatting>
  <conditionalFormatting sqref="D11:S11">
    <cfRule type="cellIs" dxfId="1011" priority="9" operator="greaterThan">
      <formula>0</formula>
    </cfRule>
  </conditionalFormatting>
  <conditionalFormatting sqref="D13:S13">
    <cfRule type="cellIs" dxfId="1010" priority="8" operator="greaterThan">
      <formula>0</formula>
    </cfRule>
  </conditionalFormatting>
  <conditionalFormatting sqref="D15:S15">
    <cfRule type="cellIs" dxfId="1009" priority="7" operator="greaterThan">
      <formula>0</formula>
    </cfRule>
  </conditionalFormatting>
  <conditionalFormatting sqref="D17:S17">
    <cfRule type="cellIs" dxfId="1008" priority="6" operator="greaterThan">
      <formula>0</formula>
    </cfRule>
  </conditionalFormatting>
  <conditionalFormatting sqref="D19:S19">
    <cfRule type="cellIs" dxfId="1007" priority="5" operator="greaterThan">
      <formula>0</formula>
    </cfRule>
  </conditionalFormatting>
  <conditionalFormatting sqref="D21:S21">
    <cfRule type="cellIs" dxfId="1006" priority="4" operator="greaterThan">
      <formula>0</formula>
    </cfRule>
  </conditionalFormatting>
  <conditionalFormatting sqref="D23:S23">
    <cfRule type="cellIs" dxfId="1005" priority="3" operator="greaterThan">
      <formula>0</formula>
    </cfRule>
  </conditionalFormatting>
  <conditionalFormatting sqref="D25:S25">
    <cfRule type="cellIs" dxfId="1004" priority="2" operator="greaterThan">
      <formula>0</formula>
    </cfRule>
  </conditionalFormatting>
  <conditionalFormatting sqref="D27:S27">
    <cfRule type="cellIs" dxfId="100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2021-10-31T04:49:45Z</dcterms:modified>
</cp:coreProperties>
</file>