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2" i="32" l="1"/>
  <c r="O20" i="32"/>
  <c r="O14" i="32"/>
  <c r="C23" i="34"/>
  <c r="E23" i="34" s="1"/>
  <c r="N28" i="31"/>
  <c r="O24" i="31"/>
  <c r="O24" i="28"/>
  <c r="N28" i="28"/>
  <c r="O26" i="27"/>
  <c r="C7" i="34"/>
  <c r="D7" i="34" s="1"/>
  <c r="N28" i="27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19" i="34" l="1"/>
  <c r="E19" i="34"/>
  <c r="D23" i="34"/>
  <c r="E7" i="34"/>
  <c r="D20" i="34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15
Tuhin Mobile Sale 7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50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50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Rakib BP Sale 3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<sst xmlns="http://schemas.openxmlformats.org/spreadsheetml/2006/main" count="1514" uniqueCount="86">
  <si>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</si>
  <si>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</si>
  <si>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</si>
  <si>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</si>
  <si>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</si>
  <si>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</si>
  <si>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</si>
  <si>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</si>
  <si>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</si>
  <si>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</si>
  <si>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</si>
  <si>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</si>
  <si>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</si>
  <si>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</si>
  <si>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</si>
  <si>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</si>
  <si>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</si>
  <si>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</si>
  <si>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</si>
  <si>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</si>
  <si>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</si>
  <si>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</si>
  <si>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</si>
  <si>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</si>
  <si>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</si>
  <si>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</si>
  <si>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</si>
  <si>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</si>
  <si>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</si>
  <si>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</si>
  <si>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</si>
  <si>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</si>
  <si>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</si>
  <si>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</si>
  <si>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</si>
  <si>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</si>
  <si>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</si>
  <si>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</si>
  <si>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</si>
  <si>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</si>
  <si>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</si>
  <si>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</si>
  <si>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</si>
  <si>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</si>
  <si>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</si>
  <si>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</si>
  <si>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</si>
  <si>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</si>
  <si>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</si>
  <si>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</si>
  <si>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</si>
  <si>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</si>
  <si>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</si>
  <si>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</si>
  <si>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</si>
  <si>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</si>
  <si>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</si>
  <si>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</si>
  <si>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</si>
  <si>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</si>
  <si>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</si>
  <si>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</si>
  <si>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</si>
  <si>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</si>
  <si>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</si>
  <si>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</si>
  <si>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</si>
  <si>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</si>
  <si>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</si>
  <si>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</si>
  <si>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</si>
  <si>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</si>
  <si>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</si>
  <si>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</si>
  <si>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</si>
  <si>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</si>
  <si>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</si>
  <si>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</si>
  <si>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</si>
  <si>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</si>
  <si>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</si>
  <si>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</si>
  <si>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</si>
  <si>
    <t>Date:28.10.2021</t>
  </si>
  <si>
    <t>Date:30.10.2021</t>
  </si>
  <si>
    <t>Date:31.10.2021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</si>
</sst>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2" t="s">
        <v>37</v>
      </c>
      <c r="B28" s="93"/>
      <c r="C28" s="94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83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9032</v>
      </c>
      <c r="E7" s="22">
        <v>40</v>
      </c>
      <c r="F7" s="22"/>
      <c r="G7" s="22"/>
      <c r="H7" s="22">
        <v>50</v>
      </c>
      <c r="I7" s="23"/>
      <c r="J7" s="23">
        <v>8</v>
      </c>
      <c r="K7" s="23">
        <v>3</v>
      </c>
      <c r="L7" s="23"/>
      <c r="M7" s="20">
        <f>D7+E7*20+F7*10+G7*9+H7*9</f>
        <v>10282</v>
      </c>
      <c r="N7" s="24">
        <f>D7+E7*20+F7*10+G7*9+H7*9+I7*191+J7*191+K7*182+L7*100</f>
        <v>12356</v>
      </c>
      <c r="O7" s="25">
        <f>M7*2.75%</f>
        <v>282.755</v>
      </c>
      <c r="P7" s="26"/>
      <c r="Q7" s="26">
        <v>98</v>
      </c>
      <c r="R7" s="24">
        <f>M7-(M7*2.75%)+I7*191+J7*191+K7*182+L7*100-Q7</f>
        <v>11975.245000000001</v>
      </c>
      <c r="S7" s="25">
        <f>M7*0.95%</f>
        <v>97.679000000000002</v>
      </c>
      <c r="T7" s="27">
        <f>S7-Q7</f>
        <v>-0.32099999999999795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5142</v>
      </c>
      <c r="E8" s="30"/>
      <c r="F8" s="30"/>
      <c r="G8" s="30"/>
      <c r="H8" s="30"/>
      <c r="I8" s="20">
        <v>15</v>
      </c>
      <c r="J8" s="20"/>
      <c r="K8" s="20">
        <v>1</v>
      </c>
      <c r="L8" s="20"/>
      <c r="M8" s="20">
        <f t="shared" ref="M8:M27" si="0">D8+E8*20+F8*10+G8*9+H8*9</f>
        <v>5142</v>
      </c>
      <c r="N8" s="24">
        <f t="shared" ref="N8:N27" si="1">D8+E8*20+F8*10+G8*9+H8*9+I8*191+J8*191+K8*182+L8*100</f>
        <v>8189</v>
      </c>
      <c r="O8" s="25">
        <f t="shared" ref="O8:O27" si="2">M8*2.75%</f>
        <v>141.405</v>
      </c>
      <c r="P8" s="26"/>
      <c r="Q8" s="26"/>
      <c r="R8" s="24">
        <f t="shared" ref="R8:R27" si="3">M8-(M8*2.75%)+I8*191+J8*191+K8*182+L8*100-Q8</f>
        <v>8047.5950000000003</v>
      </c>
      <c r="S8" s="25">
        <f t="shared" ref="S8:S27" si="4">M8*0.95%</f>
        <v>48.848999999999997</v>
      </c>
      <c r="T8" s="27">
        <f t="shared" ref="T8:T27" si="5">S8-Q8</f>
        <v>48.848999999999997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12740</v>
      </c>
      <c r="E9" s="30"/>
      <c r="F9" s="30"/>
      <c r="G9" s="30"/>
      <c r="H9" s="30"/>
      <c r="I9" s="20"/>
      <c r="J9" s="20">
        <v>2</v>
      </c>
      <c r="K9" s="20">
        <v>8</v>
      </c>
      <c r="L9" s="20"/>
      <c r="M9" s="20">
        <f t="shared" si="0"/>
        <v>12740</v>
      </c>
      <c r="N9" s="24">
        <f t="shared" si="1"/>
        <v>14578</v>
      </c>
      <c r="O9" s="25">
        <f t="shared" si="2"/>
        <v>350.35</v>
      </c>
      <c r="P9" s="26"/>
      <c r="Q9" s="26">
        <v>508</v>
      </c>
      <c r="R9" s="24">
        <f t="shared" si="3"/>
        <v>13719.65</v>
      </c>
      <c r="S9" s="25">
        <f t="shared" si="4"/>
        <v>121.03</v>
      </c>
      <c r="T9" s="27">
        <f t="shared" si="5"/>
        <v>-386.97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5051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5051</v>
      </c>
      <c r="N10" s="24">
        <f t="shared" si="1"/>
        <v>6197</v>
      </c>
      <c r="O10" s="25">
        <f t="shared" si="2"/>
        <v>138.9025</v>
      </c>
      <c r="P10" s="26"/>
      <c r="Q10" s="26">
        <v>28</v>
      </c>
      <c r="R10" s="24">
        <f t="shared" si="3"/>
        <v>6030.0974999999999</v>
      </c>
      <c r="S10" s="25">
        <f t="shared" si="4"/>
        <v>47.984499999999997</v>
      </c>
      <c r="T10" s="27">
        <f t="shared" si="5"/>
        <v>19.984499999999997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7663</v>
      </c>
      <c r="E11" s="30"/>
      <c r="F11" s="30">
        <v>100</v>
      </c>
      <c r="G11" s="32"/>
      <c r="H11" s="30">
        <v>650</v>
      </c>
      <c r="I11" s="20"/>
      <c r="J11" s="20"/>
      <c r="K11" s="20"/>
      <c r="L11" s="20"/>
      <c r="M11" s="20">
        <f t="shared" si="0"/>
        <v>14513</v>
      </c>
      <c r="N11" s="24">
        <f t="shared" si="1"/>
        <v>14513</v>
      </c>
      <c r="O11" s="25">
        <f t="shared" si="2"/>
        <v>399.10750000000002</v>
      </c>
      <c r="P11" s="26"/>
      <c r="Q11" s="26">
        <v>54</v>
      </c>
      <c r="R11" s="24">
        <f t="shared" si="3"/>
        <v>14059.8925</v>
      </c>
      <c r="S11" s="25">
        <f t="shared" si="4"/>
        <v>137.87350000000001</v>
      </c>
      <c r="T11" s="27">
        <f t="shared" si="5"/>
        <v>83.873500000000007</v>
      </c>
      <c r="U11">
        <v>60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4195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4195</v>
      </c>
      <c r="N12" s="24">
        <f t="shared" si="1"/>
        <v>4195</v>
      </c>
      <c r="O12" s="25">
        <f t="shared" si="2"/>
        <v>115.3625</v>
      </c>
      <c r="P12" s="26"/>
      <c r="Q12" s="26">
        <v>29</v>
      </c>
      <c r="R12" s="24">
        <f t="shared" si="3"/>
        <v>4050.6374999999998</v>
      </c>
      <c r="S12" s="25">
        <f t="shared" si="4"/>
        <v>39.852499999999999</v>
      </c>
      <c r="T12" s="27">
        <f t="shared" si="5"/>
        <v>10.852499999999999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6617</v>
      </c>
      <c r="E13" s="30"/>
      <c r="F13" s="30"/>
      <c r="G13" s="30"/>
      <c r="H13" s="30">
        <v>10</v>
      </c>
      <c r="I13" s="20">
        <v>4</v>
      </c>
      <c r="J13" s="20"/>
      <c r="K13" s="20"/>
      <c r="L13" s="20"/>
      <c r="M13" s="20">
        <f t="shared" si="0"/>
        <v>6707</v>
      </c>
      <c r="N13" s="24">
        <f t="shared" si="1"/>
        <v>7471</v>
      </c>
      <c r="O13" s="25">
        <f t="shared" si="2"/>
        <v>184.4425</v>
      </c>
      <c r="P13" s="26"/>
      <c r="Q13" s="26">
        <v>6</v>
      </c>
      <c r="R13" s="24">
        <f t="shared" si="3"/>
        <v>7280.5574999999999</v>
      </c>
      <c r="S13" s="25">
        <f t="shared" si="4"/>
        <v>63.716499999999996</v>
      </c>
      <c r="T13" s="27">
        <f t="shared" si="5"/>
        <v>57.716499999999996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11380</v>
      </c>
      <c r="E14" s="30"/>
      <c r="F14" s="30"/>
      <c r="G14" s="30"/>
      <c r="H14" s="30">
        <v>60</v>
      </c>
      <c r="I14" s="20">
        <v>13</v>
      </c>
      <c r="J14" s="20"/>
      <c r="K14" s="20"/>
      <c r="L14" s="20"/>
      <c r="M14" s="20">
        <f t="shared" si="0"/>
        <v>11920</v>
      </c>
      <c r="N14" s="24">
        <f t="shared" si="1"/>
        <v>14403</v>
      </c>
      <c r="O14" s="25">
        <f t="shared" si="2"/>
        <v>327.8</v>
      </c>
      <c r="P14" s="26"/>
      <c r="Q14" s="26"/>
      <c r="R14" s="24">
        <f t="shared" si="3"/>
        <v>14075.2</v>
      </c>
      <c r="S14" s="25">
        <f t="shared" si="4"/>
        <v>113.24</v>
      </c>
      <c r="T14" s="27">
        <f t="shared" si="5"/>
        <v>113.24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15886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15886</v>
      </c>
      <c r="N15" s="24">
        <f t="shared" si="1"/>
        <v>15886</v>
      </c>
      <c r="O15" s="25">
        <f t="shared" si="2"/>
        <v>436.86500000000001</v>
      </c>
      <c r="P15" s="26"/>
      <c r="Q15" s="26">
        <v>130</v>
      </c>
      <c r="R15" s="24">
        <f t="shared" si="3"/>
        <v>15319.135</v>
      </c>
      <c r="S15" s="25">
        <f t="shared" si="4"/>
        <v>150.917</v>
      </c>
      <c r="T15" s="27">
        <f t="shared" si="5"/>
        <v>20.917000000000002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22421</v>
      </c>
      <c r="E16" s="30"/>
      <c r="F16" s="30">
        <v>50</v>
      </c>
      <c r="G16" s="30"/>
      <c r="H16" s="30">
        <v>140</v>
      </c>
      <c r="I16" s="20">
        <v>3</v>
      </c>
      <c r="J16" s="20"/>
      <c r="K16" s="20"/>
      <c r="L16" s="20"/>
      <c r="M16" s="20">
        <f t="shared" si="0"/>
        <v>24181</v>
      </c>
      <c r="N16" s="24">
        <f t="shared" si="1"/>
        <v>24754</v>
      </c>
      <c r="O16" s="25">
        <f t="shared" si="2"/>
        <v>664.97749999999996</v>
      </c>
      <c r="P16" s="26"/>
      <c r="Q16" s="26">
        <v>119</v>
      </c>
      <c r="R16" s="24">
        <f t="shared" si="3"/>
        <v>23970.022499999999</v>
      </c>
      <c r="S16" s="25">
        <f t="shared" si="4"/>
        <v>229.71949999999998</v>
      </c>
      <c r="T16" s="27">
        <f t="shared" si="5"/>
        <v>110.71949999999998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5239</v>
      </c>
      <c r="E17" s="30"/>
      <c r="F17" s="30"/>
      <c r="G17" s="30"/>
      <c r="H17" s="30"/>
      <c r="I17" s="20">
        <v>15</v>
      </c>
      <c r="J17" s="20"/>
      <c r="K17" s="20"/>
      <c r="L17" s="20"/>
      <c r="M17" s="20">
        <f t="shared" si="0"/>
        <v>5239</v>
      </c>
      <c r="N17" s="24">
        <f t="shared" si="1"/>
        <v>8104</v>
      </c>
      <c r="O17" s="25">
        <f t="shared" si="2"/>
        <v>144.07249999999999</v>
      </c>
      <c r="P17" s="26"/>
      <c r="Q17" s="26">
        <v>80</v>
      </c>
      <c r="R17" s="24">
        <f t="shared" si="3"/>
        <v>7879.9274999999998</v>
      </c>
      <c r="S17" s="25">
        <f t="shared" si="4"/>
        <v>49.770499999999998</v>
      </c>
      <c r="T17" s="27">
        <f t="shared" si="5"/>
        <v>-30.229500000000002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31504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31504</v>
      </c>
      <c r="N18" s="24">
        <f t="shared" si="1"/>
        <v>31504</v>
      </c>
      <c r="O18" s="25">
        <f t="shared" si="2"/>
        <v>866.36</v>
      </c>
      <c r="P18" s="26"/>
      <c r="Q18" s="26">
        <v>637</v>
      </c>
      <c r="R18" s="24">
        <f t="shared" si="3"/>
        <v>30000.639999999999</v>
      </c>
      <c r="S18" s="25">
        <f t="shared" si="4"/>
        <v>299.28800000000001</v>
      </c>
      <c r="T18" s="27">
        <f t="shared" si="5"/>
        <v>-337.71199999999999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7296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7296</v>
      </c>
      <c r="N19" s="24">
        <f t="shared" si="1"/>
        <v>7296</v>
      </c>
      <c r="O19" s="25">
        <f t="shared" si="2"/>
        <v>200.64000000000001</v>
      </c>
      <c r="P19" s="26">
        <v>5235</v>
      </c>
      <c r="Q19" s="26">
        <v>150</v>
      </c>
      <c r="R19" s="24">
        <f t="shared" si="3"/>
        <v>6945.36</v>
      </c>
      <c r="S19" s="25">
        <f t="shared" si="4"/>
        <v>69.311999999999998</v>
      </c>
      <c r="T19" s="27">
        <f t="shared" si="5"/>
        <v>-80.688000000000002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5241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5241</v>
      </c>
      <c r="N20" s="24">
        <f t="shared" si="1"/>
        <v>5241</v>
      </c>
      <c r="O20" s="25">
        <f t="shared" si="2"/>
        <v>144.1275</v>
      </c>
      <c r="P20" s="26"/>
      <c r="Q20" s="26">
        <v>116</v>
      </c>
      <c r="R20" s="24">
        <f t="shared" si="3"/>
        <v>4980.8725000000004</v>
      </c>
      <c r="S20" s="25">
        <f t="shared" si="4"/>
        <v>49.789499999999997</v>
      </c>
      <c r="T20" s="27">
        <f t="shared" si="5"/>
        <v>-66.210499999999996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4632</v>
      </c>
      <c r="E21" s="30"/>
      <c r="F21" s="30">
        <v>20</v>
      </c>
      <c r="G21" s="30"/>
      <c r="H21" s="30">
        <v>50</v>
      </c>
      <c r="I21" s="20">
        <v>3</v>
      </c>
      <c r="J21" s="20"/>
      <c r="K21" s="20"/>
      <c r="L21" s="20"/>
      <c r="M21" s="20">
        <f t="shared" si="0"/>
        <v>5282</v>
      </c>
      <c r="N21" s="24">
        <f t="shared" si="1"/>
        <v>5855</v>
      </c>
      <c r="O21" s="25">
        <f t="shared" si="2"/>
        <v>145.255</v>
      </c>
      <c r="P21" s="26"/>
      <c r="Q21" s="26">
        <v>20</v>
      </c>
      <c r="R21" s="24">
        <f t="shared" si="3"/>
        <v>5689.7449999999999</v>
      </c>
      <c r="S21" s="25">
        <f t="shared" si="4"/>
        <v>50.179000000000002</v>
      </c>
      <c r="T21" s="27">
        <f t="shared" si="5"/>
        <v>30.179000000000002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16952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16952</v>
      </c>
      <c r="N22" s="24">
        <f t="shared" si="1"/>
        <v>19817</v>
      </c>
      <c r="O22" s="25">
        <f t="shared" si="2"/>
        <v>466.18</v>
      </c>
      <c r="P22" s="26"/>
      <c r="Q22" s="26">
        <v>150</v>
      </c>
      <c r="R22" s="24">
        <f t="shared" si="3"/>
        <v>19200.82</v>
      </c>
      <c r="S22" s="25">
        <f t="shared" si="4"/>
        <v>161.04399999999998</v>
      </c>
      <c r="T22" s="27">
        <f t="shared" si="5"/>
        <v>11.043999999999983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6149</v>
      </c>
      <c r="N23" s="24">
        <f t="shared" si="1"/>
        <v>6149</v>
      </c>
      <c r="O23" s="25">
        <f t="shared" si="2"/>
        <v>169.0975</v>
      </c>
      <c r="P23" s="26">
        <v>13705</v>
      </c>
      <c r="Q23" s="26">
        <v>60</v>
      </c>
      <c r="R23" s="24">
        <f t="shared" si="3"/>
        <v>5919.9025000000001</v>
      </c>
      <c r="S23" s="25">
        <f t="shared" si="4"/>
        <v>58.415500000000002</v>
      </c>
      <c r="T23" s="27">
        <f t="shared" si="5"/>
        <v>-1.5844999999999985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25235</v>
      </c>
      <c r="E24" s="30">
        <v>100</v>
      </c>
      <c r="F24" s="30">
        <v>100</v>
      </c>
      <c r="G24" s="30">
        <v>60</v>
      </c>
      <c r="H24" s="30">
        <v>200</v>
      </c>
      <c r="I24" s="20">
        <v>22</v>
      </c>
      <c r="J24" s="20"/>
      <c r="K24" s="20">
        <v>10</v>
      </c>
      <c r="L24" s="20"/>
      <c r="M24" s="20">
        <f t="shared" si="0"/>
        <v>30575</v>
      </c>
      <c r="N24" s="24">
        <f t="shared" si="1"/>
        <v>36597</v>
      </c>
      <c r="O24" s="25">
        <f t="shared" si="2"/>
        <v>840.8125</v>
      </c>
      <c r="P24" s="26"/>
      <c r="Q24" s="26"/>
      <c r="R24" s="24">
        <f t="shared" si="3"/>
        <v>35756.1875</v>
      </c>
      <c r="S24" s="25">
        <f t="shared" si="4"/>
        <v>290.46249999999998</v>
      </c>
      <c r="T24" s="27">
        <f t="shared" si="5"/>
        <v>290.46249999999998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10282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10282</v>
      </c>
      <c r="N25" s="24">
        <f t="shared" si="1"/>
        <v>10828</v>
      </c>
      <c r="O25" s="25">
        <f t="shared" si="2"/>
        <v>282.755</v>
      </c>
      <c r="P25" s="26">
        <v>10000</v>
      </c>
      <c r="Q25" s="26">
        <v>104</v>
      </c>
      <c r="R25" s="24">
        <f t="shared" si="3"/>
        <v>10441.245000000001</v>
      </c>
      <c r="S25" s="25">
        <f t="shared" si="4"/>
        <v>97.679000000000002</v>
      </c>
      <c r="T25" s="27">
        <f t="shared" si="5"/>
        <v>-6.320999999999998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7457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7457</v>
      </c>
      <c r="N26" s="24">
        <f t="shared" si="1"/>
        <v>7457</v>
      </c>
      <c r="O26" s="25">
        <f t="shared" si="2"/>
        <v>205.0675</v>
      </c>
      <c r="P26" s="26"/>
      <c r="Q26" s="26">
        <v>81</v>
      </c>
      <c r="R26" s="24">
        <f t="shared" si="3"/>
        <v>7170.9324999999999</v>
      </c>
      <c r="S26" s="25">
        <f t="shared" si="4"/>
        <v>70.841499999999996</v>
      </c>
      <c r="T26" s="27">
        <f t="shared" si="5"/>
        <v>-10.158500000000004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17107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17107</v>
      </c>
      <c r="N27" s="40">
        <f t="shared" si="1"/>
        <v>17107</v>
      </c>
      <c r="O27" s="25">
        <f t="shared" si="2"/>
        <v>470.4425</v>
      </c>
      <c r="P27" s="41">
        <v>16000</v>
      </c>
      <c r="Q27" s="41">
        <v>100</v>
      </c>
      <c r="R27" s="24">
        <f t="shared" si="3"/>
        <v>16536.557499999999</v>
      </c>
      <c r="S27" s="42">
        <f t="shared" si="4"/>
        <v>162.51650000000001</v>
      </c>
      <c r="T27" s="43">
        <f t="shared" si="5"/>
        <v>62.516500000000008</v>
      </c>
    </row>
    <row r="28" spans="1:20" ht="16.5" thickBot="1" x14ac:dyDescent="0.3">
      <c r="A28" s="92" t="s">
        <v>37</v>
      </c>
      <c r="B28" s="93"/>
      <c r="C28" s="94"/>
      <c r="D28" s="44">
        <f>SUM(D7:D27)</f>
        <v>237221</v>
      </c>
      <c r="E28" s="45">
        <f>SUM(E7:E27)</f>
        <v>140</v>
      </c>
      <c r="F28" s="45">
        <f t="shared" ref="F28:T28" si="6">SUM(F7:F27)</f>
        <v>270</v>
      </c>
      <c r="G28" s="45">
        <f t="shared" si="6"/>
        <v>60</v>
      </c>
      <c r="H28" s="45">
        <f t="shared" si="6"/>
        <v>1160</v>
      </c>
      <c r="I28" s="45">
        <f t="shared" si="6"/>
        <v>96</v>
      </c>
      <c r="J28" s="45">
        <f t="shared" si="6"/>
        <v>10</v>
      </c>
      <c r="K28" s="45">
        <f t="shared" si="6"/>
        <v>25</v>
      </c>
      <c r="L28" s="45">
        <f t="shared" si="6"/>
        <v>0</v>
      </c>
      <c r="M28" s="45">
        <f t="shared" si="6"/>
        <v>253701</v>
      </c>
      <c r="N28" s="45">
        <f t="shared" si="6"/>
        <v>278497</v>
      </c>
      <c r="O28" s="46">
        <f t="shared" si="6"/>
        <v>6976.7775000000001</v>
      </c>
      <c r="P28" s="45">
        <f t="shared" si="6"/>
        <v>44940</v>
      </c>
      <c r="Q28" s="45">
        <f t="shared" si="6"/>
        <v>2470</v>
      </c>
      <c r="R28" s="45">
        <f t="shared" si="6"/>
        <v>269050.22249999997</v>
      </c>
      <c r="S28" s="45">
        <f t="shared" si="6"/>
        <v>2410.1595000000007</v>
      </c>
      <c r="T28" s="47">
        <f t="shared" si="6"/>
        <v>-59.840499999999992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429222</v>
      </c>
      <c r="E4" s="2">
        <f>'28'!E29</f>
        <v>1380</v>
      </c>
      <c r="F4" s="2">
        <f>'28'!F29</f>
        <v>8360</v>
      </c>
      <c r="G4" s="2">
        <f>'28'!G29</f>
        <v>80</v>
      </c>
      <c r="H4" s="2">
        <f>'28'!H29</f>
        <v>2840</v>
      </c>
      <c r="I4" s="2">
        <f>'28'!I29</f>
        <v>443</v>
      </c>
      <c r="J4" s="2">
        <f>'28'!J29</f>
        <v>76</v>
      </c>
      <c r="K4" s="2">
        <f>'28'!K29</f>
        <v>276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429222</v>
      </c>
      <c r="E4" s="2">
        <f>'29'!E29</f>
        <v>1380</v>
      </c>
      <c r="F4" s="2">
        <f>'29'!F29</f>
        <v>8360</v>
      </c>
      <c r="G4" s="2">
        <f>'29'!G29</f>
        <v>80</v>
      </c>
      <c r="H4" s="2">
        <f>'29'!H29</f>
        <v>2840</v>
      </c>
      <c r="I4" s="2">
        <f>'29'!I29</f>
        <v>443</v>
      </c>
      <c r="J4" s="2">
        <f>'29'!J29</f>
        <v>76</v>
      </c>
      <c r="K4" s="2">
        <f>'29'!K29</f>
        <v>276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334765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1131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1131</v>
      </c>
      <c r="N7" s="24">
        <f>D7+E7*20+F7*10+G7*9+H7*9+I7*191+J7*191+K7*182+L7*100</f>
        <v>4187</v>
      </c>
      <c r="O7" s="25">
        <f>M7*2.75%</f>
        <v>31.102499999999999</v>
      </c>
      <c r="P7" s="26"/>
      <c r="Q7" s="26"/>
      <c r="R7" s="24">
        <f>M7-(M7*2.75%)+I7*191+J7*191+K7*182+L7*100-Q7</f>
        <v>4155.8975</v>
      </c>
      <c r="S7" s="25">
        <f>M7*0.95%</f>
        <v>10.7445</v>
      </c>
      <c r="T7" s="27">
        <f>S7-Q7</f>
        <v>10.7445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5298</v>
      </c>
      <c r="E8" s="30"/>
      <c r="F8" s="30"/>
      <c r="G8" s="30"/>
      <c r="H8" s="30"/>
      <c r="I8" s="20">
        <v>14</v>
      </c>
      <c r="J8" s="20"/>
      <c r="K8" s="20"/>
      <c r="L8" s="20"/>
      <c r="M8" s="20">
        <f t="shared" ref="M8:M27" si="0">D8+E8*20+F8*10+G8*9+H8*9</f>
        <v>5298</v>
      </c>
      <c r="N8" s="24">
        <f t="shared" ref="N8:N27" si="1">D8+E8*20+F8*10+G8*9+H8*9+I8*191+J8*191+K8*182+L8*100</f>
        <v>7972</v>
      </c>
      <c r="O8" s="25">
        <f t="shared" ref="O8:O27" si="2">M8*2.75%</f>
        <v>145.69499999999999</v>
      </c>
      <c r="P8" s="26"/>
      <c r="Q8" s="26"/>
      <c r="R8" s="24">
        <f t="shared" ref="R8:R27" si="3">M8-(M8*2.75%)+I8*191+J8*191+K8*182+L8*100-Q8</f>
        <v>7826.3050000000003</v>
      </c>
      <c r="S8" s="25">
        <f t="shared" ref="S8:S27" si="4">M8*0.95%</f>
        <v>50.330999999999996</v>
      </c>
      <c r="T8" s="27">
        <f t="shared" ref="T8:T27" si="5">S8-Q8</f>
        <v>50.330999999999996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8631</v>
      </c>
      <c r="E9" s="30"/>
      <c r="F9" s="30"/>
      <c r="G9" s="30"/>
      <c r="H9" s="30"/>
      <c r="I9" s="20">
        <v>3</v>
      </c>
      <c r="J9" s="20">
        <v>3</v>
      </c>
      <c r="K9" s="20"/>
      <c r="L9" s="20"/>
      <c r="M9" s="20">
        <f t="shared" si="0"/>
        <v>8631</v>
      </c>
      <c r="N9" s="24">
        <f t="shared" si="1"/>
        <v>9777</v>
      </c>
      <c r="O9" s="25">
        <f t="shared" si="2"/>
        <v>237.35249999999999</v>
      </c>
      <c r="P9" s="26"/>
      <c r="Q9" s="26">
        <v>109</v>
      </c>
      <c r="R9" s="24">
        <f t="shared" si="3"/>
        <v>9430.6474999999991</v>
      </c>
      <c r="S9" s="25">
        <f t="shared" si="4"/>
        <v>81.994500000000002</v>
      </c>
      <c r="T9" s="27">
        <f t="shared" si="5"/>
        <v>-27.005499999999998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7390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7390</v>
      </c>
      <c r="N10" s="24">
        <f t="shared" si="1"/>
        <v>8345</v>
      </c>
      <c r="O10" s="25">
        <f t="shared" si="2"/>
        <v>203.22499999999999</v>
      </c>
      <c r="P10" s="26"/>
      <c r="Q10" s="26">
        <v>31</v>
      </c>
      <c r="R10" s="24">
        <f t="shared" si="3"/>
        <v>8110.7749999999996</v>
      </c>
      <c r="S10" s="25">
        <f t="shared" si="4"/>
        <v>70.204999999999998</v>
      </c>
      <c r="T10" s="27">
        <f t="shared" si="5"/>
        <v>39.204999999999998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5811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5811</v>
      </c>
      <c r="N11" s="24">
        <f t="shared" si="1"/>
        <v>6193</v>
      </c>
      <c r="O11" s="25">
        <f t="shared" si="2"/>
        <v>159.80250000000001</v>
      </c>
      <c r="P11" s="26"/>
      <c r="Q11" s="26">
        <v>31</v>
      </c>
      <c r="R11" s="24">
        <f t="shared" si="3"/>
        <v>6002.1975000000002</v>
      </c>
      <c r="S11" s="25">
        <f t="shared" si="4"/>
        <v>55.204499999999996</v>
      </c>
      <c r="T11" s="27">
        <f t="shared" si="5"/>
        <v>24.204499999999996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4034</v>
      </c>
      <c r="E12" s="30"/>
      <c r="F12" s="30"/>
      <c r="G12" s="30"/>
      <c r="H12" s="30"/>
      <c r="I12" s="20">
        <v>29</v>
      </c>
      <c r="J12" s="20"/>
      <c r="K12" s="20">
        <v>30</v>
      </c>
      <c r="L12" s="20"/>
      <c r="M12" s="20">
        <f t="shared" si="0"/>
        <v>4034</v>
      </c>
      <c r="N12" s="24">
        <f t="shared" si="1"/>
        <v>15033</v>
      </c>
      <c r="O12" s="25">
        <f t="shared" si="2"/>
        <v>110.935</v>
      </c>
      <c r="P12" s="26"/>
      <c r="Q12" s="26">
        <v>30</v>
      </c>
      <c r="R12" s="24">
        <f t="shared" si="3"/>
        <v>14892.065000000001</v>
      </c>
      <c r="S12" s="25">
        <f t="shared" si="4"/>
        <v>38.323</v>
      </c>
      <c r="T12" s="27">
        <f t="shared" si="5"/>
        <v>8.3230000000000004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7405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7945</v>
      </c>
      <c r="N13" s="24">
        <f t="shared" si="1"/>
        <v>7945</v>
      </c>
      <c r="O13" s="25">
        <f t="shared" si="2"/>
        <v>218.48750000000001</v>
      </c>
      <c r="P13" s="26"/>
      <c r="Q13" s="26">
        <v>6</v>
      </c>
      <c r="R13" s="24">
        <f t="shared" si="3"/>
        <v>7720.5124999999998</v>
      </c>
      <c r="S13" s="25">
        <f t="shared" si="4"/>
        <v>75.477499999999992</v>
      </c>
      <c r="T13" s="27">
        <f t="shared" si="5"/>
        <v>69.477499999999992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9847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9847</v>
      </c>
      <c r="N14" s="24">
        <f t="shared" si="1"/>
        <v>10993</v>
      </c>
      <c r="O14" s="25">
        <f t="shared" si="2"/>
        <v>270.79250000000002</v>
      </c>
      <c r="P14" s="26"/>
      <c r="Q14" s="26">
        <v>100</v>
      </c>
      <c r="R14" s="24">
        <f t="shared" si="3"/>
        <v>10622.2075</v>
      </c>
      <c r="S14" s="25">
        <f t="shared" si="4"/>
        <v>93.546499999999995</v>
      </c>
      <c r="T14" s="27">
        <f t="shared" si="5"/>
        <v>-6.4535000000000053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43660</v>
      </c>
      <c r="E15" s="30"/>
      <c r="F15" s="30"/>
      <c r="G15" s="30"/>
      <c r="H15" s="30"/>
      <c r="I15" s="20">
        <v>4</v>
      </c>
      <c r="J15" s="20">
        <v>1</v>
      </c>
      <c r="K15" s="20"/>
      <c r="L15" s="20"/>
      <c r="M15" s="20">
        <f t="shared" si="0"/>
        <v>43660</v>
      </c>
      <c r="N15" s="24">
        <f t="shared" si="1"/>
        <v>44615</v>
      </c>
      <c r="O15" s="25">
        <f t="shared" si="2"/>
        <v>1200.6500000000001</v>
      </c>
      <c r="P15" s="26"/>
      <c r="Q15" s="26">
        <v>134</v>
      </c>
      <c r="R15" s="24">
        <f t="shared" si="3"/>
        <v>43280.35</v>
      </c>
      <c r="S15" s="25">
        <f t="shared" si="4"/>
        <v>414.77</v>
      </c>
      <c r="T15" s="27">
        <f t="shared" si="5"/>
        <v>280.77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5140</v>
      </c>
      <c r="E16" s="30"/>
      <c r="F16" s="30"/>
      <c r="G16" s="30"/>
      <c r="H16" s="30"/>
      <c r="I16" s="20">
        <v>10</v>
      </c>
      <c r="J16" s="20"/>
      <c r="K16" s="20"/>
      <c r="L16" s="20"/>
      <c r="M16" s="20">
        <f t="shared" si="0"/>
        <v>5140</v>
      </c>
      <c r="N16" s="24">
        <f t="shared" si="1"/>
        <v>7050</v>
      </c>
      <c r="O16" s="25">
        <f t="shared" si="2"/>
        <v>141.35</v>
      </c>
      <c r="P16" s="26"/>
      <c r="Q16" s="26">
        <v>118</v>
      </c>
      <c r="R16" s="24">
        <f t="shared" si="3"/>
        <v>6790.65</v>
      </c>
      <c r="S16" s="25">
        <f t="shared" si="4"/>
        <v>48.83</v>
      </c>
      <c r="T16" s="27">
        <f t="shared" si="5"/>
        <v>-69.17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7268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7268</v>
      </c>
      <c r="N17" s="24">
        <f t="shared" si="1"/>
        <v>10897</v>
      </c>
      <c r="O17" s="25">
        <f t="shared" si="2"/>
        <v>199.87</v>
      </c>
      <c r="P17" s="26">
        <v>-400</v>
      </c>
      <c r="Q17" s="26">
        <v>97</v>
      </c>
      <c r="R17" s="24">
        <f t="shared" si="3"/>
        <v>10600.130000000001</v>
      </c>
      <c r="S17" s="25">
        <f t="shared" si="4"/>
        <v>69.045999999999992</v>
      </c>
      <c r="T17" s="27">
        <f t="shared" si="5"/>
        <v>-27.954000000000008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8331</v>
      </c>
      <c r="N18" s="24">
        <f t="shared" si="1"/>
        <v>8331</v>
      </c>
      <c r="O18" s="25">
        <f t="shared" si="2"/>
        <v>229.10249999999999</v>
      </c>
      <c r="P18" s="26"/>
      <c r="Q18" s="26">
        <v>101</v>
      </c>
      <c r="R18" s="24">
        <f t="shared" si="3"/>
        <v>8000.8975</v>
      </c>
      <c r="S18" s="25">
        <f t="shared" si="4"/>
        <v>79.144499999999994</v>
      </c>
      <c r="T18" s="27">
        <f t="shared" si="5"/>
        <v>-21.855500000000006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20867</v>
      </c>
      <c r="E19" s="30">
        <v>80</v>
      </c>
      <c r="F19" s="30">
        <v>100</v>
      </c>
      <c r="G19" s="30"/>
      <c r="H19" s="30">
        <v>400</v>
      </c>
      <c r="I19" s="20">
        <v>15</v>
      </c>
      <c r="J19" s="20"/>
      <c r="K19" s="20"/>
      <c r="L19" s="20"/>
      <c r="M19" s="20">
        <f t="shared" si="0"/>
        <v>27067</v>
      </c>
      <c r="N19" s="24">
        <f t="shared" si="1"/>
        <v>29932</v>
      </c>
      <c r="O19" s="25">
        <f t="shared" si="2"/>
        <v>744.34249999999997</v>
      </c>
      <c r="P19" s="26"/>
      <c r="Q19" s="26">
        <v>147</v>
      </c>
      <c r="R19" s="24">
        <f t="shared" si="3"/>
        <v>29040.657500000001</v>
      </c>
      <c r="S19" s="25">
        <f t="shared" si="4"/>
        <v>257.13650000000001</v>
      </c>
      <c r="T19" s="27">
        <f t="shared" si="5"/>
        <v>110.13650000000001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5345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5345</v>
      </c>
      <c r="N20" s="24">
        <f t="shared" si="1"/>
        <v>5345</v>
      </c>
      <c r="O20" s="25">
        <f t="shared" si="2"/>
        <v>146.98750000000001</v>
      </c>
      <c r="P20" s="26"/>
      <c r="Q20" s="26">
        <v>80</v>
      </c>
      <c r="R20" s="24">
        <f t="shared" si="3"/>
        <v>5118.0124999999998</v>
      </c>
      <c r="S20" s="25">
        <f t="shared" si="4"/>
        <v>50.777499999999996</v>
      </c>
      <c r="T20" s="27">
        <f t="shared" si="5"/>
        <v>-29.222500000000004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6404</v>
      </c>
      <c r="N21" s="24">
        <f t="shared" si="1"/>
        <v>6404</v>
      </c>
      <c r="O21" s="25">
        <f t="shared" si="2"/>
        <v>176.11</v>
      </c>
      <c r="P21" s="26"/>
      <c r="Q21" s="26">
        <v>22</v>
      </c>
      <c r="R21" s="24">
        <f t="shared" si="3"/>
        <v>6205.89</v>
      </c>
      <c r="S21" s="25">
        <f t="shared" si="4"/>
        <v>60.838000000000001</v>
      </c>
      <c r="T21" s="27">
        <f t="shared" si="5"/>
        <v>38.838000000000001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9177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11427</v>
      </c>
      <c r="N22" s="24">
        <f t="shared" si="1"/>
        <v>11427</v>
      </c>
      <c r="O22" s="25">
        <f t="shared" si="2"/>
        <v>314.24250000000001</v>
      </c>
      <c r="P22" s="26"/>
      <c r="Q22" s="26">
        <v>100</v>
      </c>
      <c r="R22" s="24">
        <f t="shared" si="3"/>
        <v>11012.7575</v>
      </c>
      <c r="S22" s="25">
        <f t="shared" si="4"/>
        <v>108.5565</v>
      </c>
      <c r="T22" s="27">
        <f t="shared" si="5"/>
        <v>8.5564999999999998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8018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8018</v>
      </c>
      <c r="N23" s="24">
        <f t="shared" si="1"/>
        <v>9928</v>
      </c>
      <c r="O23" s="25">
        <f t="shared" si="2"/>
        <v>220.495</v>
      </c>
      <c r="P23" s="26"/>
      <c r="Q23" s="26">
        <v>80</v>
      </c>
      <c r="R23" s="24">
        <f t="shared" si="3"/>
        <v>9627.505000000001</v>
      </c>
      <c r="S23" s="25">
        <f t="shared" si="4"/>
        <v>76.170999999999992</v>
      </c>
      <c r="T23" s="27">
        <f t="shared" si="5"/>
        <v>-3.8290000000000077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16241</v>
      </c>
      <c r="E24" s="30"/>
      <c r="F24" s="30"/>
      <c r="G24" s="30"/>
      <c r="H24" s="30"/>
      <c r="I24" s="20">
        <v>10</v>
      </c>
      <c r="J24" s="20"/>
      <c r="K24" s="20"/>
      <c r="L24" s="20"/>
      <c r="M24" s="20">
        <f t="shared" si="0"/>
        <v>16241</v>
      </c>
      <c r="N24" s="24">
        <f t="shared" si="1"/>
        <v>18151</v>
      </c>
      <c r="O24" s="25">
        <f t="shared" si="2"/>
        <v>446.6275</v>
      </c>
      <c r="P24" s="26"/>
      <c r="Q24" s="26"/>
      <c r="R24" s="24">
        <f t="shared" si="3"/>
        <v>17704.372499999998</v>
      </c>
      <c r="S24" s="25">
        <f t="shared" si="4"/>
        <v>154.2895</v>
      </c>
      <c r="T24" s="27">
        <f t="shared" si="5"/>
        <v>154.2895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11106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11196</v>
      </c>
      <c r="N25" s="24">
        <f t="shared" si="1"/>
        <v>11196</v>
      </c>
      <c r="O25" s="25">
        <f t="shared" si="2"/>
        <v>307.89</v>
      </c>
      <c r="P25" s="26">
        <v>10500</v>
      </c>
      <c r="Q25" s="26">
        <v>101</v>
      </c>
      <c r="R25" s="24">
        <f t="shared" si="3"/>
        <v>10787.11</v>
      </c>
      <c r="S25" s="25">
        <f t="shared" si="4"/>
        <v>106.36199999999999</v>
      </c>
      <c r="T25" s="27">
        <f t="shared" si="5"/>
        <v>5.3619999999999948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19911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19911</v>
      </c>
      <c r="N26" s="24">
        <f t="shared" si="1"/>
        <v>19911</v>
      </c>
      <c r="O26" s="25">
        <f t="shared" si="2"/>
        <v>547.55250000000001</v>
      </c>
      <c r="P26" s="26">
        <v>-1000</v>
      </c>
      <c r="Q26" s="26">
        <v>118</v>
      </c>
      <c r="R26" s="24">
        <f t="shared" si="3"/>
        <v>19245.447499999998</v>
      </c>
      <c r="S26" s="25">
        <f t="shared" si="4"/>
        <v>189.15449999999998</v>
      </c>
      <c r="T26" s="27">
        <f t="shared" si="5"/>
        <v>71.154499999999985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18710</v>
      </c>
      <c r="E27" s="38">
        <v>50</v>
      </c>
      <c r="F27" s="39"/>
      <c r="G27" s="39"/>
      <c r="H27" s="39">
        <v>50</v>
      </c>
      <c r="I27" s="31"/>
      <c r="J27" s="31"/>
      <c r="K27" s="31">
        <v>10</v>
      </c>
      <c r="L27" s="31"/>
      <c r="M27" s="31">
        <f t="shared" si="0"/>
        <v>20160</v>
      </c>
      <c r="N27" s="40">
        <f t="shared" si="1"/>
        <v>21980</v>
      </c>
      <c r="O27" s="25">
        <f t="shared" si="2"/>
        <v>554.4</v>
      </c>
      <c r="P27" s="41">
        <v>17300</v>
      </c>
      <c r="Q27" s="41">
        <v>100</v>
      </c>
      <c r="R27" s="24">
        <f t="shared" si="3"/>
        <v>21325.599999999999</v>
      </c>
      <c r="S27" s="42">
        <f t="shared" si="4"/>
        <v>191.51999999999998</v>
      </c>
      <c r="T27" s="43">
        <f t="shared" si="5"/>
        <v>91.519999999999982</v>
      </c>
    </row>
    <row r="28" spans="1:20" ht="16.5" thickBot="1" x14ac:dyDescent="0.3">
      <c r="A28" s="92" t="s">
        <v>37</v>
      </c>
      <c r="B28" s="93"/>
      <c r="C28" s="94"/>
      <c r="D28" s="44">
        <f>SUM(D7:D27)</f>
        <v>229725</v>
      </c>
      <c r="E28" s="45">
        <f>SUM(E7:E27)</f>
        <v>130</v>
      </c>
      <c r="F28" s="45">
        <f t="shared" ref="F28:T28" si="6">SUM(F7:F27)</f>
        <v>100</v>
      </c>
      <c r="G28" s="45">
        <f t="shared" si="6"/>
        <v>10</v>
      </c>
      <c r="H28" s="45">
        <f t="shared" si="6"/>
        <v>760</v>
      </c>
      <c r="I28" s="45">
        <f t="shared" si="6"/>
        <v>143</v>
      </c>
      <c r="J28" s="45">
        <f t="shared" si="6"/>
        <v>4</v>
      </c>
      <c r="K28" s="45">
        <f t="shared" si="6"/>
        <v>40</v>
      </c>
      <c r="L28" s="45">
        <f t="shared" si="6"/>
        <v>0</v>
      </c>
      <c r="M28" s="45">
        <f t="shared" si="6"/>
        <v>240255</v>
      </c>
      <c r="N28" s="45">
        <f t="shared" si="6"/>
        <v>275612</v>
      </c>
      <c r="O28" s="46">
        <f t="shared" si="6"/>
        <v>6607.0124999999989</v>
      </c>
      <c r="P28" s="45">
        <f t="shared" si="6"/>
        <v>26400</v>
      </c>
      <c r="Q28" s="45">
        <f t="shared" si="6"/>
        <v>1505</v>
      </c>
      <c r="R28" s="45">
        <f t="shared" si="6"/>
        <v>267499.98749999999</v>
      </c>
      <c r="S28" s="45">
        <f t="shared" si="6"/>
        <v>2282.4224999999997</v>
      </c>
      <c r="T28" s="47">
        <f t="shared" si="6"/>
        <v>777.4224999999999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85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'30'!D29</f>
        <v>534262</v>
      </c>
      <c r="E4" s="2">
        <f>'30'!E29</f>
        <v>1250</v>
      </c>
      <c r="F4" s="2">
        <f>'30'!F29</f>
        <v>8260</v>
      </c>
      <c r="G4" s="2">
        <f>'30'!G29</f>
        <v>70</v>
      </c>
      <c r="H4" s="2">
        <f>'30'!H29</f>
        <v>2080</v>
      </c>
      <c r="I4" s="2">
        <f>'30'!I29</f>
        <v>300</v>
      </c>
      <c r="J4" s="2">
        <f>'30'!J29</f>
        <v>72</v>
      </c>
      <c r="K4" s="2">
        <f>'30'!K29</f>
        <v>236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2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120">
        <v>3393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3393</v>
      </c>
      <c r="N7" s="24">
        <f>D7+E7*20+F7*10+G7*9+H7*9+I7*191+J7*191+K7*182+L7*100</f>
        <v>3393</v>
      </c>
      <c r="O7" s="25">
        <f>M7*2.75%</f>
        <v>93.307500000000005</v>
      </c>
      <c r="P7" s="26"/>
      <c r="Q7" s="26"/>
      <c r="R7" s="24">
        <f>M7-(M7*2.75%)+I7*191+J7*191+K7*182+L7*100-Q7</f>
        <v>3299.6925000000001</v>
      </c>
      <c r="S7" s="25">
        <f>M7*0.95%</f>
        <v>32.233499999999999</v>
      </c>
      <c r="T7" s="27">
        <f>S7-Q7</f>
        <v>32.233499999999999</v>
      </c>
      <c r="U7">
        <v>1100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2160</v>
      </c>
      <c r="E8" s="30"/>
      <c r="F8" s="30"/>
      <c r="G8" s="30"/>
      <c r="H8" s="30"/>
      <c r="I8" s="20">
        <v>8</v>
      </c>
      <c r="J8" s="20"/>
      <c r="K8" s="20"/>
      <c r="L8" s="20"/>
      <c r="M8" s="20">
        <f t="shared" ref="M8:M27" si="0">D8+E8*20+F8*10+G8*9+H8*9</f>
        <v>2160</v>
      </c>
      <c r="N8" s="24">
        <f t="shared" ref="N8:N27" si="1">D8+E8*20+F8*10+G8*9+H8*9+I8*191+J8*191+K8*182+L8*100</f>
        <v>3688</v>
      </c>
      <c r="O8" s="25">
        <f t="shared" ref="O8:O27" si="2">M8*2.75%</f>
        <v>59.4</v>
      </c>
      <c r="P8" s="26"/>
      <c r="Q8" s="26"/>
      <c r="R8" s="24">
        <f t="shared" ref="R8:R27" si="3">M8-(M8*2.75%)+I8*191+J8*191+K8*182+L8*100-Q8</f>
        <v>3628.6</v>
      </c>
      <c r="S8" s="25">
        <f t="shared" ref="S8:S27" si="4">M8*0.95%</f>
        <v>20.52</v>
      </c>
      <c r="T8" s="27">
        <f t="shared" ref="T8:T27" si="5">S8-Q8</f>
        <v>20.52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5034</v>
      </c>
      <c r="E9" s="30"/>
      <c r="F9" s="30"/>
      <c r="G9" s="30"/>
      <c r="H9" s="30"/>
      <c r="I9" s="20">
        <v>15</v>
      </c>
      <c r="J9" s="20">
        <v>2</v>
      </c>
      <c r="K9" s="20">
        <v>1</v>
      </c>
      <c r="L9" s="20"/>
      <c r="M9" s="20">
        <f t="shared" si="0"/>
        <v>5034</v>
      </c>
      <c r="N9" s="24">
        <f t="shared" si="1"/>
        <v>8463</v>
      </c>
      <c r="O9" s="25">
        <f t="shared" si="2"/>
        <v>138.435</v>
      </c>
      <c r="P9" s="26"/>
      <c r="Q9" s="26">
        <v>146</v>
      </c>
      <c r="R9" s="24">
        <f t="shared" si="3"/>
        <v>8178.5649999999987</v>
      </c>
      <c r="S9" s="25">
        <f t="shared" si="4"/>
        <v>47.823</v>
      </c>
      <c r="T9" s="27">
        <f t="shared" si="5"/>
        <v>-98.176999999999992</v>
      </c>
      <c r="U9">
        <v>3430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2469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2469</v>
      </c>
      <c r="N10" s="24">
        <f t="shared" si="1"/>
        <v>3806</v>
      </c>
      <c r="O10" s="25">
        <f t="shared" si="2"/>
        <v>67.897499999999994</v>
      </c>
      <c r="P10" s="26"/>
      <c r="Q10" s="26">
        <v>28</v>
      </c>
      <c r="R10" s="24">
        <f t="shared" si="3"/>
        <v>3710.1025</v>
      </c>
      <c r="S10" s="25">
        <f t="shared" si="4"/>
        <v>23.455500000000001</v>
      </c>
      <c r="T10" s="27">
        <f t="shared" si="5"/>
        <v>-4.5444999999999993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30130</v>
      </c>
      <c r="E11" s="30"/>
      <c r="F11" s="30"/>
      <c r="G11" s="32"/>
      <c r="H11" s="30"/>
      <c r="I11" s="20">
        <v>5</v>
      </c>
      <c r="J11" s="20">
        <v>4</v>
      </c>
      <c r="K11" s="20">
        <v>1</v>
      </c>
      <c r="L11" s="20"/>
      <c r="M11" s="20">
        <f t="shared" si="0"/>
        <v>30130</v>
      </c>
      <c r="N11" s="24">
        <f t="shared" si="1"/>
        <v>32031</v>
      </c>
      <c r="O11" s="25">
        <f t="shared" si="2"/>
        <v>828.57500000000005</v>
      </c>
      <c r="P11" s="26"/>
      <c r="Q11" s="26">
        <v>29</v>
      </c>
      <c r="R11" s="24">
        <f t="shared" si="3"/>
        <v>31173.424999999999</v>
      </c>
      <c r="S11" s="25">
        <f t="shared" si="4"/>
        <v>286.23500000000001</v>
      </c>
      <c r="T11" s="27">
        <f t="shared" si="5"/>
        <v>257.23500000000001</v>
      </c>
      <c r="U11">
        <v>1528</v>
      </c>
      <c r="V11">
        <v>252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28</v>
      </c>
      <c r="R12" s="24">
        <f t="shared" si="3"/>
        <v>3970.92</v>
      </c>
      <c r="S12" s="25">
        <f t="shared" si="4"/>
        <v>39.064</v>
      </c>
      <c r="T12" s="27">
        <f t="shared" si="5"/>
        <v>11.064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1542</v>
      </c>
      <c r="E13" s="30"/>
      <c r="F13" s="30"/>
      <c r="G13" s="30"/>
      <c r="H13" s="30"/>
      <c r="I13" s="20">
        <v>11</v>
      </c>
      <c r="J13" s="20"/>
      <c r="K13" s="20"/>
      <c r="L13" s="20"/>
      <c r="M13" s="20">
        <f t="shared" si="0"/>
        <v>1542</v>
      </c>
      <c r="N13" s="24">
        <f t="shared" si="1"/>
        <v>3643</v>
      </c>
      <c r="O13" s="25">
        <f t="shared" si="2"/>
        <v>42.405000000000001</v>
      </c>
      <c r="P13" s="26"/>
      <c r="Q13" s="26"/>
      <c r="R13" s="24">
        <f t="shared" si="3"/>
        <v>3600.5950000000003</v>
      </c>
      <c r="S13" s="25">
        <f t="shared" si="4"/>
        <v>14.648999999999999</v>
      </c>
      <c r="T13" s="27">
        <f t="shared" si="5"/>
        <v>14.648999999999999</v>
      </c>
      <c r="U13">
        <v>2100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6889</v>
      </c>
      <c r="E14" s="30"/>
      <c r="F14" s="30"/>
      <c r="G14" s="30"/>
      <c r="H14" s="30"/>
      <c r="I14" s="20">
        <v>26</v>
      </c>
      <c r="J14" s="20"/>
      <c r="K14" s="20"/>
      <c r="L14" s="20"/>
      <c r="M14" s="20">
        <f t="shared" si="0"/>
        <v>6889</v>
      </c>
      <c r="N14" s="24">
        <f t="shared" si="1"/>
        <v>11855</v>
      </c>
      <c r="O14" s="25">
        <f t="shared" si="2"/>
        <v>189.44749999999999</v>
      </c>
      <c r="P14" s="26"/>
      <c r="Q14" s="26">
        <v>120</v>
      </c>
      <c r="R14" s="24">
        <f t="shared" si="3"/>
        <v>11545.5525</v>
      </c>
      <c r="S14" s="25">
        <f t="shared" si="4"/>
        <v>65.445499999999996</v>
      </c>
      <c r="T14" s="27">
        <f t="shared" si="5"/>
        <v>-54.554500000000004</v>
      </c>
      <c r="U14">
        <v>2645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22969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22969</v>
      </c>
      <c r="N15" s="24">
        <f t="shared" si="1"/>
        <v>22969</v>
      </c>
      <c r="O15" s="25">
        <f t="shared" si="2"/>
        <v>631.64750000000004</v>
      </c>
      <c r="P15" s="26"/>
      <c r="Q15" s="26">
        <v>158</v>
      </c>
      <c r="R15" s="24">
        <f t="shared" si="3"/>
        <v>22179.352500000001</v>
      </c>
      <c r="S15" s="25">
        <f t="shared" si="4"/>
        <v>218.2055</v>
      </c>
      <c r="T15" s="27">
        <f t="shared" si="5"/>
        <v>60.205500000000001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119">
        <v>10281</v>
      </c>
      <c r="E16" s="30"/>
      <c r="F16" s="30"/>
      <c r="G16" s="30"/>
      <c r="H16" s="30"/>
      <c r="I16" s="20">
        <v>13</v>
      </c>
      <c r="J16" s="20"/>
      <c r="K16" s="20"/>
      <c r="L16" s="20"/>
      <c r="M16" s="20">
        <f t="shared" si="0"/>
        <v>10281</v>
      </c>
      <c r="N16" s="24">
        <f t="shared" si="1"/>
        <v>12764</v>
      </c>
      <c r="O16" s="25">
        <f t="shared" si="2"/>
        <v>282.72750000000002</v>
      </c>
      <c r="P16" s="26"/>
      <c r="Q16" s="26">
        <v>118</v>
      </c>
      <c r="R16" s="24">
        <f t="shared" si="3"/>
        <v>12363.272499999999</v>
      </c>
      <c r="S16" s="25">
        <f t="shared" si="4"/>
        <v>97.669499999999999</v>
      </c>
      <c r="T16" s="27">
        <f t="shared" si="5"/>
        <v>-20.330500000000001</v>
      </c>
      <c r="U16">
        <v>900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13774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14874</v>
      </c>
      <c r="N17" s="24">
        <f t="shared" si="1"/>
        <v>14874</v>
      </c>
      <c r="O17" s="25">
        <f t="shared" si="2"/>
        <v>409.03500000000003</v>
      </c>
      <c r="P17" s="26"/>
      <c r="Q17" s="26">
        <v>95</v>
      </c>
      <c r="R17" s="24">
        <f t="shared" si="3"/>
        <v>14369.965</v>
      </c>
      <c r="S17" s="25">
        <f t="shared" si="4"/>
        <v>141.303</v>
      </c>
      <c r="T17" s="27">
        <f t="shared" si="5"/>
        <v>46.302999999999997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119">
        <v>7200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7200</v>
      </c>
      <c r="N18" s="24">
        <f t="shared" si="1"/>
        <v>7200</v>
      </c>
      <c r="O18" s="25">
        <f t="shared" si="2"/>
        <v>198</v>
      </c>
      <c r="P18" s="26"/>
      <c r="Q18" s="26">
        <v>102</v>
      </c>
      <c r="R18" s="24">
        <f t="shared" si="3"/>
        <v>6900</v>
      </c>
      <c r="S18" s="25">
        <f t="shared" si="4"/>
        <v>68.399999999999991</v>
      </c>
      <c r="T18" s="27">
        <f t="shared" si="5"/>
        <v>-33.600000000000009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38</v>
      </c>
      <c r="R20" s="24">
        <f t="shared" si="3"/>
        <v>2961.19</v>
      </c>
      <c r="S20" s="25">
        <f t="shared" si="4"/>
        <v>29.297999999999998</v>
      </c>
      <c r="T20" s="27">
        <f t="shared" si="5"/>
        <v>-8.7020000000000017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5041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5041</v>
      </c>
      <c r="N21" s="24">
        <f t="shared" si="1"/>
        <v>5423</v>
      </c>
      <c r="O21" s="25">
        <f t="shared" si="2"/>
        <v>138.6275</v>
      </c>
      <c r="P21" s="26"/>
      <c r="Q21" s="26">
        <v>20</v>
      </c>
      <c r="R21" s="24">
        <f t="shared" si="3"/>
        <v>5264.3725000000004</v>
      </c>
      <c r="S21" s="25">
        <f t="shared" si="4"/>
        <v>47.889499999999998</v>
      </c>
      <c r="T21" s="27">
        <f t="shared" si="5"/>
        <v>27.889499999999998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12784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12784</v>
      </c>
      <c r="N22" s="24">
        <f t="shared" si="1"/>
        <v>12784</v>
      </c>
      <c r="O22" s="25">
        <f t="shared" si="2"/>
        <v>351.56</v>
      </c>
      <c r="P22" s="26"/>
      <c r="Q22" s="26">
        <v>150</v>
      </c>
      <c r="R22" s="24">
        <f t="shared" si="3"/>
        <v>12282.44</v>
      </c>
      <c r="S22" s="25">
        <f t="shared" si="4"/>
        <v>121.44799999999999</v>
      </c>
      <c r="T22" s="27">
        <f t="shared" si="5"/>
        <v>-28.552000000000007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5766</v>
      </c>
      <c r="E23" s="30"/>
      <c r="F23" s="30"/>
      <c r="G23" s="30"/>
      <c r="H23" s="30">
        <v>100</v>
      </c>
      <c r="I23" s="20">
        <v>10</v>
      </c>
      <c r="J23" s="20"/>
      <c r="K23" s="20"/>
      <c r="L23" s="20"/>
      <c r="M23" s="20">
        <f t="shared" si="0"/>
        <v>6666</v>
      </c>
      <c r="N23" s="24">
        <f t="shared" si="1"/>
        <v>8576</v>
      </c>
      <c r="O23" s="25">
        <f t="shared" si="2"/>
        <v>183.315</v>
      </c>
      <c r="P23" s="26">
        <v>11840</v>
      </c>
      <c r="Q23" s="26">
        <v>50</v>
      </c>
      <c r="R23" s="24">
        <f t="shared" si="3"/>
        <v>8342.6850000000013</v>
      </c>
      <c r="S23" s="25">
        <f t="shared" si="4"/>
        <v>63.326999999999998</v>
      </c>
      <c r="T23" s="27">
        <f t="shared" si="5"/>
        <v>13.326999999999998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/>
      <c r="R24" s="24">
        <f t="shared" si="3"/>
        <v>18495.005000000001</v>
      </c>
      <c r="S24" s="25">
        <f t="shared" si="4"/>
        <v>180.67099999999999</v>
      </c>
      <c r="T24" s="27">
        <f t="shared" si="5"/>
        <v>180.67099999999999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3601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3601</v>
      </c>
      <c r="N25" s="24">
        <f t="shared" si="1"/>
        <v>4556</v>
      </c>
      <c r="O25" s="25">
        <f t="shared" si="2"/>
        <v>99.027500000000003</v>
      </c>
      <c r="P25" s="26">
        <v>6050</v>
      </c>
      <c r="Q25" s="26">
        <v>82</v>
      </c>
      <c r="R25" s="24">
        <f t="shared" si="3"/>
        <v>4374.9724999999999</v>
      </c>
      <c r="S25" s="25">
        <f t="shared" si="4"/>
        <v>34.209499999999998</v>
      </c>
      <c r="T25" s="27">
        <f t="shared" si="5"/>
        <v>-47.790500000000002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16146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17046</v>
      </c>
      <c r="N26" s="24">
        <f t="shared" si="1"/>
        <v>17046</v>
      </c>
      <c r="O26" s="25">
        <f t="shared" si="2"/>
        <v>468.76499999999999</v>
      </c>
      <c r="P26" s="26">
        <v>1000</v>
      </c>
      <c r="Q26" s="26">
        <v>87</v>
      </c>
      <c r="R26" s="24">
        <f t="shared" si="3"/>
        <v>16490.235000000001</v>
      </c>
      <c r="S26" s="25">
        <f t="shared" si="4"/>
        <v>161.93699999999998</v>
      </c>
      <c r="T26" s="27">
        <f t="shared" si="5"/>
        <v>74.936999999999983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2879</v>
      </c>
      <c r="E27" s="38"/>
      <c r="F27" s="39"/>
      <c r="G27" s="39"/>
      <c r="H27" s="39">
        <v>140</v>
      </c>
      <c r="I27" s="31">
        <v>18</v>
      </c>
      <c r="J27" s="31">
        <v>10</v>
      </c>
      <c r="K27" s="31">
        <v>6</v>
      </c>
      <c r="L27" s="31"/>
      <c r="M27" s="31">
        <f t="shared" si="0"/>
        <v>4139</v>
      </c>
      <c r="N27" s="40">
        <f t="shared" si="1"/>
        <v>10579</v>
      </c>
      <c r="O27" s="25">
        <f t="shared" si="2"/>
        <v>113.82250000000001</v>
      </c>
      <c r="P27" s="41"/>
      <c r="Q27" s="41">
        <v>100</v>
      </c>
      <c r="R27" s="24">
        <f t="shared" si="3"/>
        <v>10365.1775</v>
      </c>
      <c r="S27" s="42">
        <f t="shared" si="4"/>
        <v>39.320499999999996</v>
      </c>
      <c r="T27" s="43">
        <f t="shared" si="5"/>
        <v>-60.679500000000004</v>
      </c>
      <c r="U27">
        <v>10365</v>
      </c>
    </row>
    <row r="28" spans="1:21" ht="16.5" thickBot="1" x14ac:dyDescent="0.3">
      <c r="A28" s="92" t="s">
        <v>37</v>
      </c>
      <c r="B28" s="93"/>
      <c r="C28" s="94"/>
      <c r="D28" s="44">
        <f>SUM(D7:D27)</f>
        <v>178272</v>
      </c>
      <c r="E28" s="45">
        <f>SUM(E7:E27)</f>
        <v>0</v>
      </c>
      <c r="F28" s="45">
        <f t="shared" ref="F28:T28" si="6">SUM(F7:F27)</f>
        <v>20</v>
      </c>
      <c r="G28" s="45">
        <f t="shared" si="6"/>
        <v>0</v>
      </c>
      <c r="H28" s="45">
        <f t="shared" si="6"/>
        <v>440</v>
      </c>
      <c r="I28" s="45">
        <f t="shared" si="6"/>
        <v>120</v>
      </c>
      <c r="J28" s="45">
        <f t="shared" si="6"/>
        <v>16</v>
      </c>
      <c r="K28" s="45">
        <f t="shared" si="6"/>
        <v>8</v>
      </c>
      <c r="L28" s="45">
        <f t="shared" si="6"/>
        <v>0</v>
      </c>
      <c r="M28" s="45">
        <f t="shared" si="6"/>
        <v>182432</v>
      </c>
      <c r="N28" s="45">
        <f t="shared" si="6"/>
        <v>209864</v>
      </c>
      <c r="O28" s="46">
        <f t="shared" si="6"/>
        <v>5016.88</v>
      </c>
      <c r="P28" s="45">
        <f t="shared" si="6"/>
        <v>18890</v>
      </c>
      <c r="Q28" s="45">
        <f t="shared" si="6"/>
        <v>1351</v>
      </c>
      <c r="R28" s="45">
        <f t="shared" si="6"/>
        <v>203496.12</v>
      </c>
      <c r="S28" s="45">
        <f t="shared" si="6"/>
        <v>1733.104</v>
      </c>
      <c r="T28" s="47">
        <f t="shared" si="6"/>
        <v>382.10399999999987</v>
      </c>
    </row>
    <row r="29" spans="1:21" ht="15.75" thickBot="1" x14ac:dyDescent="0.3">
      <c r="A29" s="95" t="s">
        <v>38</v>
      </c>
      <c r="B29" s="96"/>
      <c r="C29" s="97"/>
      <c r="D29" s="48">
        <f>D4+D5-D28</f>
        <v>355990</v>
      </c>
      <c r="E29" s="48">
        <f t="shared" ref="E29:L29" si="7">E4+E5-E28</f>
        <v>1250</v>
      </c>
      <c r="F29" s="48">
        <f t="shared" si="7"/>
        <v>8240</v>
      </c>
      <c r="G29" s="48">
        <f t="shared" si="7"/>
        <v>70</v>
      </c>
      <c r="H29" s="48">
        <f t="shared" si="7"/>
        <v>1640</v>
      </c>
      <c r="I29" s="48">
        <f t="shared" si="7"/>
        <v>180</v>
      </c>
      <c r="J29" s="48">
        <f t="shared" si="7"/>
        <v>56</v>
      </c>
      <c r="K29" s="48">
        <f t="shared" si="7"/>
        <v>228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5577401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295990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180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310050</v>
      </c>
      <c r="N7" s="24">
        <f>D7+E7*20+F7*10+G7*9+H7*9+I7*191+J7*191+K7*182+L7*100</f>
        <v>341713</v>
      </c>
      <c r="O7" s="25">
        <f>M7*2.75%</f>
        <v>8526.375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2419</v>
      </c>
      <c r="R7" s="24">
        <f>M7-(M7*2.75%)+I7*191+J7*191+K7*182+L7*100-Q7</f>
        <v>330767.625</v>
      </c>
      <c r="S7" s="25">
        <f>M7*0.95%</f>
        <v>2945.4749999999999</v>
      </c>
      <c r="T7" s="27">
        <f>S7-Q7</f>
        <v>526.47499999999991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171235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185305</v>
      </c>
      <c r="N8" s="24">
        <f t="shared" ref="N8:N27" si="1">D8+E8*20+F8*10+G8*9+H8*9+I8*191+J8*191+K8*182+L8*100</f>
        <v>201877</v>
      </c>
      <c r="O8" s="25">
        <f t="shared" ref="O8:O27" si="2">M8*2.75%</f>
        <v>5095.8874999999998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194835.11249999999</v>
      </c>
      <c r="S8" s="25">
        <f t="shared" ref="S8:S27" si="4">M8*0.95%</f>
        <v>1760.3975</v>
      </c>
      <c r="T8" s="27">
        <f t="shared" ref="T8:T27" si="5">S8-Q8</f>
        <v>-185.60249999999996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427976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11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465186</v>
      </c>
      <c r="N9" s="24">
        <f t="shared" si="1"/>
        <v>504226</v>
      </c>
      <c r="O9" s="25">
        <f t="shared" si="2"/>
        <v>12792.615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3433</v>
      </c>
      <c r="R9" s="24">
        <f t="shared" si="3"/>
        <v>488000.38500000001</v>
      </c>
      <c r="S9" s="25">
        <f t="shared" si="4"/>
        <v>4419.2669999999998</v>
      </c>
      <c r="T9" s="27">
        <f t="shared" si="5"/>
        <v>986.26699999999983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143445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111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150415</v>
      </c>
      <c r="N10" s="24">
        <f t="shared" si="1"/>
        <v>171807</v>
      </c>
      <c r="O10" s="25">
        <f t="shared" si="2"/>
        <v>4136.4125000000004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783</v>
      </c>
      <c r="R10" s="24">
        <f t="shared" si="3"/>
        <v>166887.58749999999</v>
      </c>
      <c r="S10" s="25">
        <f t="shared" si="4"/>
        <v>1428.9424999999999</v>
      </c>
      <c r="T10" s="27">
        <f t="shared" si="5"/>
        <v>645.94249999999988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223707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133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257107</v>
      </c>
      <c r="N11" s="24">
        <f t="shared" si="1"/>
        <v>289534</v>
      </c>
      <c r="O11" s="25">
        <f t="shared" si="2"/>
        <v>7070.4425000000001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1285</v>
      </c>
      <c r="R11" s="24">
        <f t="shared" si="3"/>
        <v>281178.5575</v>
      </c>
      <c r="S11" s="25">
        <f t="shared" si="4"/>
        <v>2442.5164999999997</v>
      </c>
      <c r="T11" s="27">
        <f t="shared" si="5"/>
        <v>1157.5164999999997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158201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513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73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170801</v>
      </c>
      <c r="N12" s="24">
        <f t="shared" si="1"/>
        <v>313203</v>
      </c>
      <c r="O12" s="25">
        <f t="shared" si="2"/>
        <v>4697.0275000000001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763</v>
      </c>
      <c r="R12" s="24">
        <f t="shared" si="3"/>
        <v>307742.97250000003</v>
      </c>
      <c r="S12" s="25">
        <f t="shared" si="4"/>
        <v>1622.6095</v>
      </c>
      <c r="T12" s="27">
        <f t="shared" si="5"/>
        <v>859.60950000000003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160108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180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173588</v>
      </c>
      <c r="N13" s="24">
        <f t="shared" si="1"/>
        <v>219792</v>
      </c>
      <c r="O13" s="25">
        <f t="shared" si="2"/>
        <v>4773.67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82</v>
      </c>
      <c r="R13" s="24">
        <f t="shared" si="3"/>
        <v>214936.33</v>
      </c>
      <c r="S13" s="25">
        <f t="shared" si="4"/>
        <v>1649.086</v>
      </c>
      <c r="T13" s="27">
        <f t="shared" si="5"/>
        <v>1567.086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388729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404559</v>
      </c>
      <c r="N14" s="24">
        <f t="shared" si="1"/>
        <v>431058</v>
      </c>
      <c r="O14" s="25">
        <f t="shared" si="2"/>
        <v>11125.372499999999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2845</v>
      </c>
      <c r="R14" s="24">
        <f t="shared" si="3"/>
        <v>417087.6275</v>
      </c>
      <c r="S14" s="25">
        <f t="shared" si="4"/>
        <v>3843.3105</v>
      </c>
      <c r="T14" s="27">
        <f t="shared" si="5"/>
        <v>998.31050000000005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466095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480795</v>
      </c>
      <c r="N15" s="24">
        <f t="shared" si="1"/>
        <v>495113</v>
      </c>
      <c r="O15" s="25">
        <f t="shared" si="2"/>
        <v>13221.862499999999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3509</v>
      </c>
      <c r="R15" s="24">
        <f t="shared" si="3"/>
        <v>478382.13750000001</v>
      </c>
      <c r="S15" s="25">
        <f t="shared" si="4"/>
        <v>4567.5524999999998</v>
      </c>
      <c r="T15" s="27">
        <f t="shared" si="5"/>
        <v>1058.5524999999998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426753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448013</v>
      </c>
      <c r="N16" s="24">
        <f t="shared" si="1"/>
        <v>473263</v>
      </c>
      <c r="O16" s="25">
        <f t="shared" si="2"/>
        <v>12320.3575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3299</v>
      </c>
      <c r="R16" s="24">
        <f t="shared" si="3"/>
        <v>457643.64250000002</v>
      </c>
      <c r="S16" s="25">
        <f t="shared" si="4"/>
        <v>4256.1234999999997</v>
      </c>
      <c r="T16" s="27">
        <f t="shared" si="5"/>
        <v>957.12349999999969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281682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301542</v>
      </c>
      <c r="N17" s="24">
        <f t="shared" si="1"/>
        <v>325446</v>
      </c>
      <c r="O17" s="25">
        <f t="shared" si="2"/>
        <v>8292.4050000000007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2037</v>
      </c>
      <c r="R17" s="24">
        <f t="shared" si="3"/>
        <v>315116.59499999997</v>
      </c>
      <c r="S17" s="25">
        <f t="shared" si="4"/>
        <v>2864.6489999999999</v>
      </c>
      <c r="T17" s="27">
        <f t="shared" si="5"/>
        <v>827.64899999999989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343303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356903</v>
      </c>
      <c r="N18" s="24">
        <f t="shared" si="1"/>
        <v>369682</v>
      </c>
      <c r="O18" s="25">
        <f t="shared" si="2"/>
        <v>9814.8325000000004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3859</v>
      </c>
      <c r="R18" s="24">
        <f t="shared" si="3"/>
        <v>356008.16749999998</v>
      </c>
      <c r="S18" s="25">
        <f t="shared" si="4"/>
        <v>3390.5785000000001</v>
      </c>
      <c r="T18" s="27">
        <f t="shared" si="5"/>
        <v>-468.42149999999992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266522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287582</v>
      </c>
      <c r="N19" s="24">
        <f t="shared" si="1"/>
        <v>297979</v>
      </c>
      <c r="O19" s="25">
        <f t="shared" si="2"/>
        <v>7908.5050000000001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3187</v>
      </c>
      <c r="R19" s="24">
        <f t="shared" si="3"/>
        <v>286883.495</v>
      </c>
      <c r="S19" s="25">
        <f t="shared" si="4"/>
        <v>2732.029</v>
      </c>
      <c r="T19" s="27">
        <f t="shared" si="5"/>
        <v>-454.971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101437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104517</v>
      </c>
      <c r="N20" s="24">
        <f t="shared" si="1"/>
        <v>106400</v>
      </c>
      <c r="O20" s="25">
        <f t="shared" si="2"/>
        <v>2874.2175000000002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2122</v>
      </c>
      <c r="R20" s="24">
        <f t="shared" si="3"/>
        <v>101403.7825</v>
      </c>
      <c r="S20" s="25">
        <f t="shared" si="4"/>
        <v>992.91149999999993</v>
      </c>
      <c r="T20" s="27">
        <f t="shared" si="5"/>
        <v>-1129.0885000000001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164215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175295</v>
      </c>
      <c r="N21" s="24">
        <f t="shared" si="1"/>
        <v>195570</v>
      </c>
      <c r="O21" s="25">
        <f t="shared" si="2"/>
        <v>4820.6125000000002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557</v>
      </c>
      <c r="R21" s="24">
        <f t="shared" si="3"/>
        <v>190192.38750000001</v>
      </c>
      <c r="S21" s="25">
        <f t="shared" si="4"/>
        <v>1665.3025</v>
      </c>
      <c r="T21" s="27">
        <f t="shared" si="5"/>
        <v>1108.3025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469437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494567</v>
      </c>
      <c r="N22" s="24">
        <f t="shared" si="1"/>
        <v>527632</v>
      </c>
      <c r="O22" s="25">
        <f t="shared" si="2"/>
        <v>13600.592500000001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3765</v>
      </c>
      <c r="R22" s="24">
        <f t="shared" si="3"/>
        <v>510266.40749999997</v>
      </c>
      <c r="S22" s="25">
        <f t="shared" si="4"/>
        <v>4698.3864999999996</v>
      </c>
      <c r="T22" s="27">
        <f t="shared" si="5"/>
        <v>933.38649999999961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197796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95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202296</v>
      </c>
      <c r="N23" s="24">
        <f t="shared" si="1"/>
        <v>225901</v>
      </c>
      <c r="O23" s="25">
        <f t="shared" si="2"/>
        <v>5563.14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1800</v>
      </c>
      <c r="R23" s="24">
        <f t="shared" si="3"/>
        <v>218537.86</v>
      </c>
      <c r="S23" s="25">
        <f t="shared" si="4"/>
        <v>1921.8119999999999</v>
      </c>
      <c r="T23" s="27">
        <f t="shared" si="5"/>
        <v>121.8119999999999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562653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830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602673</v>
      </c>
      <c r="N24" s="24">
        <f t="shared" si="1"/>
        <v>637003</v>
      </c>
      <c r="O24" s="25">
        <f t="shared" si="2"/>
        <v>16573.5075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617213.49250000005</v>
      </c>
      <c r="S24" s="25">
        <f t="shared" si="4"/>
        <v>5725.3935000000001</v>
      </c>
      <c r="T24" s="27">
        <f t="shared" si="5"/>
        <v>2509.3935000000001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228709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243679</v>
      </c>
      <c r="N25" s="24">
        <f t="shared" si="1"/>
        <v>252476</v>
      </c>
      <c r="O25" s="25">
        <f t="shared" si="2"/>
        <v>6701.1724999999997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2255</v>
      </c>
      <c r="R25" s="24">
        <f t="shared" si="3"/>
        <v>243519.82750000001</v>
      </c>
      <c r="S25" s="25">
        <f t="shared" si="4"/>
        <v>2314.9504999999999</v>
      </c>
      <c r="T25" s="27">
        <f t="shared" si="5"/>
        <v>59.95049999999992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282275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298725</v>
      </c>
      <c r="N26" s="24">
        <f t="shared" si="1"/>
        <v>321919</v>
      </c>
      <c r="O26" s="25">
        <f t="shared" si="2"/>
        <v>8214.9375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2566</v>
      </c>
      <c r="R26" s="24">
        <f t="shared" si="3"/>
        <v>311138.0625</v>
      </c>
      <c r="S26" s="25">
        <f t="shared" si="4"/>
        <v>2837.8874999999998</v>
      </c>
      <c r="T26" s="27">
        <f t="shared" si="5"/>
        <v>271.88749999999982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228689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50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190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231399</v>
      </c>
      <c r="N27" s="40">
        <f t="shared" si="1"/>
        <v>244043</v>
      </c>
      <c r="O27" s="25">
        <f t="shared" si="2"/>
        <v>6363.4724999999999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2450</v>
      </c>
      <c r="R27" s="24">
        <f t="shared" si="3"/>
        <v>235229.5275</v>
      </c>
      <c r="S27" s="42">
        <f t="shared" si="4"/>
        <v>2198.2905000000001</v>
      </c>
      <c r="T27" s="43">
        <f t="shared" si="5"/>
        <v>-251.70949999999993</v>
      </c>
    </row>
    <row r="28" spans="1:20" ht="16.5" thickBot="1" x14ac:dyDescent="0.3">
      <c r="A28" s="92" t="s">
        <v>37</v>
      </c>
      <c r="B28" s="93"/>
      <c r="C28" s="94"/>
      <c r="D28" s="44">
        <f>SUM(D7:D27)</f>
        <v>5988957</v>
      </c>
      <c r="E28" s="45">
        <f>SUM(E7:E27)</f>
        <v>3300</v>
      </c>
      <c r="F28" s="45">
        <f t="shared" ref="F28:T28" si="6">SUM(F7:F27)</f>
        <v>4920</v>
      </c>
      <c r="G28" s="45">
        <f t="shared" si="6"/>
        <v>4930</v>
      </c>
      <c r="H28" s="45">
        <f t="shared" si="6"/>
        <v>21830</v>
      </c>
      <c r="I28" s="45">
        <f t="shared" si="6"/>
        <v>2366</v>
      </c>
      <c r="J28" s="45">
        <f t="shared" si="6"/>
        <v>324</v>
      </c>
      <c r="K28" s="45">
        <f t="shared" si="6"/>
        <v>475</v>
      </c>
      <c r="L28" s="45">
        <f t="shared" si="6"/>
        <v>4</v>
      </c>
      <c r="M28" s="45">
        <f t="shared" si="6"/>
        <v>6344997</v>
      </c>
      <c r="N28" s="45">
        <f t="shared" si="6"/>
        <v>6945637</v>
      </c>
      <c r="O28" s="46">
        <f t="shared" si="6"/>
        <v>174487.41750000001</v>
      </c>
      <c r="P28" s="45">
        <f t="shared" si="6"/>
        <v>0</v>
      </c>
      <c r="Q28" s="45">
        <f t="shared" si="6"/>
        <v>48178</v>
      </c>
      <c r="R28" s="45">
        <f t="shared" si="6"/>
        <v>6722971.5824999996</v>
      </c>
      <c r="S28" s="45">
        <f t="shared" si="6"/>
        <v>60277.4715</v>
      </c>
      <c r="T28" s="47">
        <f t="shared" si="6"/>
        <v>12099.471499999996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355990</v>
      </c>
      <c r="E29" s="48">
        <f t="shared" ref="E29:L29" si="7">E4+E5-E28</f>
        <v>1250</v>
      </c>
      <c r="F29" s="48">
        <f t="shared" si="7"/>
        <v>8240</v>
      </c>
      <c r="G29" s="48">
        <f t="shared" si="7"/>
        <v>70</v>
      </c>
      <c r="H29" s="48">
        <f t="shared" si="7"/>
        <v>1640</v>
      </c>
      <c r="I29" s="48">
        <f t="shared" si="7"/>
        <v>180</v>
      </c>
      <c r="J29" s="48">
        <f t="shared" si="7"/>
        <v>56</v>
      </c>
      <c r="K29" s="48">
        <f t="shared" si="7"/>
        <v>228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122790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M12" sqref="M12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14060</v>
      </c>
      <c r="D3" s="84">
        <f>B3-C3</f>
        <v>45940</v>
      </c>
      <c r="E3" s="87">
        <f>C3/B3</f>
        <v>0.23433333333333334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33400</v>
      </c>
      <c r="D7" s="84">
        <f t="shared" si="0"/>
        <v>1600</v>
      </c>
      <c r="E7" s="88">
        <f t="shared" si="1"/>
        <v>0.95428571428571429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13480</v>
      </c>
      <c r="D9" s="84">
        <f t="shared" si="0"/>
        <v>16520</v>
      </c>
      <c r="E9" s="87">
        <f t="shared" si="1"/>
        <v>0.44933333333333331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15830</v>
      </c>
      <c r="D10" s="84">
        <f t="shared" si="0"/>
        <v>54170</v>
      </c>
      <c r="E10" s="87">
        <f t="shared" si="1"/>
        <v>0.22614285714285715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21260</v>
      </c>
      <c r="D12" s="84">
        <f t="shared" si="0"/>
        <v>48740</v>
      </c>
      <c r="E12" s="87">
        <f t="shared" si="1"/>
        <v>0.30371428571428571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19860</v>
      </c>
      <c r="D13" s="84">
        <f t="shared" si="0"/>
        <v>35140</v>
      </c>
      <c r="E13" s="87">
        <f t="shared" si="1"/>
        <v>0.36109090909090907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21060</v>
      </c>
      <c r="D15" s="84">
        <f t="shared" si="0"/>
        <v>33940</v>
      </c>
      <c r="E15" s="87">
        <f t="shared" si="1"/>
        <v>0.38290909090909092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11080</v>
      </c>
      <c r="D17" s="84">
        <f t="shared" si="0"/>
        <v>18920</v>
      </c>
      <c r="E17" s="87">
        <f t="shared" si="1"/>
        <v>0.36933333333333335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25130</v>
      </c>
      <c r="D18" s="84">
        <f t="shared" si="0"/>
        <v>49870</v>
      </c>
      <c r="E18" s="87">
        <f t="shared" si="1"/>
        <v>0.33506666666666668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4500</v>
      </c>
      <c r="D19" s="84">
        <f t="shared" si="0"/>
        <v>25500</v>
      </c>
      <c r="E19" s="87">
        <f t="shared" si="1"/>
        <v>0.15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40020</v>
      </c>
      <c r="D20" s="84">
        <f t="shared" si="0"/>
        <v>34980</v>
      </c>
      <c r="E20" s="87">
        <f t="shared" si="1"/>
        <v>0.53359999999999996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14970</v>
      </c>
      <c r="D21" s="84">
        <f t="shared" si="0"/>
        <v>20030</v>
      </c>
      <c r="E21" s="87">
        <f t="shared" si="1"/>
        <v>0.42771428571428571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16450</v>
      </c>
      <c r="D22" s="84">
        <f t="shared" si="0"/>
        <v>18550</v>
      </c>
      <c r="E22" s="87">
        <f t="shared" si="1"/>
        <v>0.47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2710</v>
      </c>
      <c r="D23" s="86">
        <f t="shared" si="0"/>
        <v>32290</v>
      </c>
      <c r="E23" s="91">
        <f t="shared" si="1"/>
        <v>7.742857142857143E-2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356040</v>
      </c>
      <c r="D24" s="82">
        <f>SUM(D3:D23)</f>
        <v>643960</v>
      </c>
      <c r="E24" s="83">
        <f>C24/B24</f>
        <v>0.35604000000000002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2021-10-31T19:13:38Z</dcterms:modified>
</cp:coreProperties>
</file>