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3" sheetId="40" r:id="rId3"/>
  </sheets>
  <calcPr calcId="124519"/>
</workbook>
</file>

<file path=xl/calcChain.xml><?xml version="1.0" encoding="utf-8"?>
<calcChain xmlns="http://schemas.openxmlformats.org/spreadsheetml/2006/main">
  <c r="M35" i="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4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AC29"/>
  <c r="AF7"/>
  <c r="H29" i="33"/>
  <c r="M39" i="35" l="1"/>
  <c r="M40" s="1"/>
  <c r="AR29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<sst xmlns="http://schemas.openxmlformats.org/spreadsheetml/2006/main" count="155" uniqueCount="125">
  <si>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</si>
  <si>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</si>
  <si>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</si>
  <si>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</si>
  <si>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</si>
  <si>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</si>
  <si>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</si>
  <si>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</si>
  <si>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</si>
  <si>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</si>
  <si>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</si>
  <si>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</si>
  <si>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</si>
  <si>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</si>
  <si>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</si>
  <si>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</si>
  <si>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</si>
  <si>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</si>
  <si>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</si>
  <si>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</si>
  <si>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</si>
  <si>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</si>
  <si>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</si>
  <si>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</si>
  <si>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</si>
  <si>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</si>
  <si>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</si>
  <si>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</si>
  <si>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</si>
  <si>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</si>
  <si>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</si>
  <si>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</si>
  <si>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</si>
  <si>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</si>
  <si>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</si>
  <si>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</si>
  <si>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</si>
  <si>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</si>
  <si>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</si>
  <si>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</si>
  <si>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</si>
  <si>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</si>
  <si>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</si>
  <si>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</si>
  <si>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</si>
  <si>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</si>
  <si>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</si>
  <si>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</si>
  <si>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</si>
  <si>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</si>
  <si>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</si>
  <si>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</si>
  <si>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</si>
  <si>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</si>
  <si>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</si>
  <si>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</si>
  <si>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</si>
  <si>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</si>
  <si>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</si>
  <si>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</si>
  <si>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</si>
  <si>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</si>
  <si>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</si>
  <si>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</si>
  <si>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</si>
  <si>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</si>
  <si>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</si>
  <si>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</si>
  <si>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</si>
  <si>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</si>
  <si>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</si>
  <si>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</si>
  <si>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</si>
  <si>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</si>
  <si>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</si>
  <si>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</si>
  <si>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</si>
  <si>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</si>
  <si>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</si>
  <si>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</si>
  <si>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</si>
  <si>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</si>
  <si>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</si>
  <si>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</si>
  <si>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</si>
  <si>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</si>
  <si>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</si>
  <si>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</si>
  <si>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</si>
  <si>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</si>
  <si>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Guar. Bank Name:</t>
  </si>
  <si>
    <t>Business nature:</t>
  </si>
  <si>
    <t>Trade License No</t>
  </si>
  <si>
    <t>TIN Number</t>
  </si>
  <si>
    <t>Guar. Bank Account No</t>
  </si>
  <si>
    <t>NID :</t>
  </si>
  <si>
    <t>Master SIM No :</t>
  </si>
  <si>
    <t>E-TIN:</t>
  </si>
  <si>
    <t>Old Distributor Code:</t>
  </si>
  <si>
    <t>VAT Registration No :</t>
  </si>
  <si>
    <t>550, Kanaikhali,Natore</t>
  </si>
  <si>
    <t>City Bank</t>
  </si>
  <si>
    <t>Natore</t>
  </si>
  <si>
    <t>Hallo Daffodils</t>
  </si>
  <si>
    <t>Asif M Omi</t>
  </si>
  <si>
    <t xml:space="preserve">DD Name: </t>
  </si>
  <si>
    <t xml:space="preserve">Office Address: </t>
  </si>
  <si>
    <t xml:space="preserve">Bank Name: </t>
  </si>
  <si>
    <t xml:space="preserve">Branch Name: </t>
  </si>
  <si>
    <t xml:space="preserve">Account No: </t>
  </si>
  <si>
    <t xml:space="preserve">Account Name: </t>
  </si>
  <si>
    <t xml:space="preserve">C. P. Phone Number (Distributor): </t>
  </si>
  <si>
    <t xml:space="preserve">Bank Guar. Amount: </t>
  </si>
  <si>
    <r>
      <t>Contact Number</t>
    </r>
    <r>
      <rPr>
        <sz val="12"/>
        <color rgb="FF1F497D"/>
        <rFont val="Arial"/>
        <family val="2"/>
      </rPr>
      <t xml:space="preserve"> (Bank)</t>
    </r>
    <r>
      <rPr>
        <sz val="12"/>
        <color rgb="FF17375E"/>
        <rFont val="Arial"/>
        <family val="2"/>
      </rPr>
      <t xml:space="preserve">: </t>
    </r>
  </si>
  <si>
    <r>
      <t xml:space="preserve">Contact Person </t>
    </r>
    <r>
      <rPr>
        <sz val="12"/>
        <color rgb="FF1F497D"/>
        <rFont val="Arial"/>
        <family val="2"/>
      </rPr>
      <t xml:space="preserve">name </t>
    </r>
    <r>
      <rPr>
        <sz val="12"/>
        <color rgb="FF17375E"/>
        <rFont val="Arial"/>
        <family val="2"/>
      </rPr>
      <t xml:space="preserve">(Distributor): </t>
    </r>
  </si>
  <si>
    <r>
      <t>Email</t>
    </r>
    <r>
      <rPr>
        <sz val="12"/>
        <color rgb="FF1F497D"/>
        <rFont val="Arial"/>
        <family val="2"/>
      </rPr>
      <t xml:space="preserve"> (Distributor)</t>
    </r>
    <r>
      <rPr>
        <sz val="12"/>
        <color rgb="FF17375E"/>
        <rFont val="Arial"/>
        <family val="2"/>
      </rPr>
      <t xml:space="preserve">: </t>
    </r>
  </si>
  <si>
    <r>
      <t>Bank Guar. Expiry</t>
    </r>
    <r>
      <rPr>
        <sz val="12"/>
        <color rgb="FF1F497D"/>
        <rFont val="Arial"/>
        <family val="2"/>
      </rPr>
      <t xml:space="preserve"> date</t>
    </r>
    <r>
      <rPr>
        <sz val="12"/>
        <color rgb="FF17375E"/>
        <rFont val="Arial"/>
        <family val="2"/>
      </rPr>
      <t xml:space="preserve">: </t>
    </r>
  </si>
  <si>
    <t>hellodaffodilsbl@gmailcom</t>
  </si>
  <si>
    <t>2020-00486</t>
  </si>
  <si>
    <t>21.12.2020</t>
  </si>
  <si>
    <t>Date :22-12-2020</t>
  </si>
  <si>
    <t>Date: 22-12-2020</t>
  </si>
  <si>
    <t>550 Kanaikhali,Natore</t>
  </si>
  <si>
    <t>550, Kanaikhali, Natore</t>
  </si>
  <si>
    <t>22.12.2020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</si>
</sst>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17375E"/>
      <name val="Arial"/>
      <family val="2"/>
    </font>
    <font>
      <sz val="12"/>
      <color rgb="FF1F497D"/>
      <name val="Arial"/>
      <family val="2"/>
    </font>
    <font>
      <b/>
      <i/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20" borderId="45" xfId="0" applyFont="1" applyFill="1" applyBorder="1" applyAlignment="1">
      <alignment horizontal="center"/>
    </xf>
    <xf numFmtId="0" fontId="19" fillId="21" borderId="1" xfId="0" applyFont="1" applyFill="1" applyBorder="1"/>
    <xf numFmtId="0" fontId="19" fillId="21" borderId="1" xfId="0" applyFont="1" applyFill="1" applyBorder="1" applyAlignment="1">
      <alignment horizontal="left" vertical="center"/>
    </xf>
    <xf numFmtId="1" fontId="19" fillId="21" borderId="1" xfId="0" applyNumberFormat="1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21" fillId="20" borderId="0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95250</xdr:colOff>
      <xdr:row>16</xdr:row>
      <xdr:rowOff>57150</xdr:rowOff>
    </xdr:from>
    <xdr:to>
      <xdr:col>20</xdr:col>
      <xdr:colOff>457200</xdr:colOff>
      <xdr:row>16</xdr:row>
      <xdr:rowOff>57151</xdr:rowOff>
    </xdr:to>
    <xdr:cxnSp macro="">
      <xdr:nvCxnSpPr>
        <xdr:cNvPr id="4" name="Straight Connector 3"/>
        <xdr:cNvCxnSpPr/>
      </xdr:nvCxnSpPr>
      <xdr:spPr>
        <a:xfrm flipV="1">
          <a:off x="11077575" y="34480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133350</xdr:colOff>
      <xdr:row>16</xdr:row>
      <xdr:rowOff>76200</xdr:rowOff>
    </xdr:from>
    <xdr:to>
      <xdr:col>21</xdr:col>
      <xdr:colOff>28575</xdr:colOff>
      <xdr:row>16</xdr:row>
      <xdr:rowOff>77788</xdr:rowOff>
    </xdr:to>
    <xdr:cxnSp macro="">
      <xdr:nvCxnSpPr>
        <xdr:cNvPr id="7" name="Straight Connector 6"/>
        <xdr:cNvCxnSpPr/>
      </xdr:nvCxnSpPr>
      <xdr:spPr>
        <a:xfrm>
          <a:off x="11115675" y="346710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16</xdr:row>
      <xdr:rowOff>38100</xdr:rowOff>
    </xdr:from>
    <xdr:to>
      <xdr:col>20</xdr:col>
      <xdr:colOff>600075</xdr:colOff>
      <xdr:row>16</xdr:row>
      <xdr:rowOff>47625</xdr:rowOff>
    </xdr:to>
    <xdr:cxnSp macro="">
      <xdr:nvCxnSpPr>
        <xdr:cNvPr id="9" name="Straight Connector 8"/>
        <xdr:cNvCxnSpPr/>
      </xdr:nvCxnSpPr>
      <xdr:spPr>
        <a:xfrm>
          <a:off x="11153775" y="3429000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P38" sqref="P38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65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</row>
    <row r="2" spans="1:56" ht="21" thickBot="1">
      <c r="A2" s="166" t="s">
        <v>122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</row>
    <row r="3" spans="1:56" ht="18.75">
      <c r="A3" s="167" t="s">
        <v>121</v>
      </c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</row>
    <row r="4" spans="1:56" ht="15">
      <c r="A4" s="170" t="s">
        <v>58</v>
      </c>
      <c r="B4" s="170"/>
      <c r="C4" s="171"/>
      <c r="D4" s="171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1130</v>
      </c>
      <c r="L4" s="150">
        <v>300</v>
      </c>
      <c r="M4" s="170">
        <v>0</v>
      </c>
      <c r="N4" s="170"/>
      <c r="O4" s="150">
        <v>1420</v>
      </c>
      <c r="P4" s="150">
        <v>2560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0" t="s">
        <v>75</v>
      </c>
      <c r="B5" s="170"/>
      <c r="C5" s="171"/>
      <c r="D5" s="171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41</v>
      </c>
      <c r="B6" s="90" t="s">
        <v>55</v>
      </c>
      <c r="C6" s="91" t="s">
        <v>0</v>
      </c>
      <c r="D6" s="92" t="s">
        <v>1</v>
      </c>
      <c r="E6" s="92" t="s">
        <v>26</v>
      </c>
      <c r="F6" s="93" t="s">
        <v>37</v>
      </c>
      <c r="G6" s="92" t="s">
        <v>28</v>
      </c>
      <c r="H6" s="93" t="s">
        <v>2</v>
      </c>
      <c r="I6" s="93" t="s">
        <v>25</v>
      </c>
      <c r="J6" s="94" t="s">
        <v>40</v>
      </c>
      <c r="K6" s="95" t="s">
        <v>22</v>
      </c>
      <c r="L6" s="93" t="s">
        <v>29</v>
      </c>
      <c r="M6" s="96" t="s">
        <v>23</v>
      </c>
      <c r="N6" s="93" t="s">
        <v>31</v>
      </c>
      <c r="O6" s="96" t="s">
        <v>39</v>
      </c>
      <c r="P6" s="97" t="s">
        <v>32</v>
      </c>
      <c r="Q6" s="91" t="s">
        <v>38</v>
      </c>
      <c r="R6" s="92" t="s">
        <v>36</v>
      </c>
      <c r="S6" s="98" t="s">
        <v>3</v>
      </c>
      <c r="T6" s="98" t="s">
        <v>27</v>
      </c>
      <c r="U6" s="98" t="s">
        <v>43</v>
      </c>
      <c r="V6" s="99" t="s">
        <v>34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76</v>
      </c>
      <c r="AD6" s="92" t="s">
        <v>10</v>
      </c>
      <c r="AE6" s="102" t="s">
        <v>12</v>
      </c>
      <c r="AF6" s="103" t="s">
        <v>11</v>
      </c>
      <c r="AG6" s="102" t="s">
        <v>21</v>
      </c>
      <c r="AH6" s="103" t="s">
        <v>13</v>
      </c>
      <c r="AI6" s="103" t="s">
        <v>19</v>
      </c>
      <c r="AJ6" s="98" t="s">
        <v>16</v>
      </c>
      <c r="AK6" s="98" t="s">
        <v>17</v>
      </c>
      <c r="AL6" s="98" t="s">
        <v>42</v>
      </c>
      <c r="AM6" s="98" t="s">
        <v>30</v>
      </c>
      <c r="AN6" s="98" t="s">
        <v>24</v>
      </c>
      <c r="AO6" s="98" t="s">
        <v>77</v>
      </c>
      <c r="AP6" s="99" t="s">
        <v>44</v>
      </c>
      <c r="AQ6" s="104" t="s">
        <v>35</v>
      </c>
      <c r="AR6" s="105" t="s">
        <v>14</v>
      </c>
      <c r="AS6" s="106" t="s">
        <v>18</v>
      </c>
      <c r="AT6" s="107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17000</v>
      </c>
      <c r="E7" s="41"/>
      <c r="F7" s="40"/>
      <c r="G7" s="41"/>
      <c r="H7" s="41"/>
      <c r="I7" s="41"/>
      <c r="J7" s="41"/>
      <c r="K7" s="41">
        <v>100</v>
      </c>
      <c r="L7" s="41"/>
      <c r="M7" s="41"/>
      <c r="N7" s="41"/>
      <c r="O7" s="41"/>
      <c r="P7" s="41">
        <v>100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19900</v>
      </c>
      <c r="AD7" s="7">
        <f t="shared" ref="AD7:AD28" si="0">D7*1</f>
        <v>17000</v>
      </c>
      <c r="AE7" s="8">
        <f t="shared" ref="AE7:AE28" si="1">D7*2.75%</f>
        <v>467.5</v>
      </c>
      <c r="AF7" s="8">
        <f t="shared" ref="AF7:AF28" si="2">AD7*0.95%</f>
        <v>161.5</v>
      </c>
      <c r="AG7" s="8">
        <f>SUM(E7*999+F7*499+G7*75+H7*50+I7*30+K7*20+L7*19+M7*10+P7*9+N7*10+J7*29+R7*4+Q7*5+O7*9)*2.8%</f>
        <v>81.199999999999989</v>
      </c>
      <c r="AH7" s="8">
        <f t="shared" ref="AH7:AH28" si="3">SUM(E7*999+F7*499+G7*75+H7*50+I7*30+J7*29+K7*20+L7*19+M7*10+N7*10+O7*9+P7*9+Q7*5+R7*4)*0.95%</f>
        <v>27.55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473</v>
      </c>
      <c r="AP7" s="57"/>
      <c r="AQ7" s="58">
        <v>144</v>
      </c>
      <c r="AR7" s="26">
        <f>AC7-AE7-AG7-AJ7-AK7-AL7-AM7-AN7-AP7-AQ7</f>
        <v>19207.3</v>
      </c>
      <c r="AS7" s="51">
        <f t="shared" ref="AS7:AS19" si="4">AF7+AH7+AI7</f>
        <v>189.05</v>
      </c>
      <c r="AT7" s="152">
        <f t="shared" ref="AT7:AT19" si="5">AS7-AQ7-AN7</f>
        <v>45.050000000000011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12036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120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13116</v>
      </c>
      <c r="AD8" s="148">
        <f t="shared" si="0"/>
        <v>12036</v>
      </c>
      <c r="AE8" s="18">
        <f t="shared" si="1"/>
        <v>330.99</v>
      </c>
      <c r="AF8" s="18">
        <f t="shared" si="2"/>
        <v>114.342</v>
      </c>
      <c r="AG8" s="8">
        <f t="shared" ref="AG8:AG28" si="7">SUM(E8*999+F8*499+G8*75+H8*50+I8*30+K8*20+L8*19+M8*10+P8*9+N8*10+J8*29+R8*4+Q8*5+O8*9)*2.75%</f>
        <v>29.7</v>
      </c>
      <c r="AH8" s="18">
        <f t="shared" si="3"/>
        <v>10.26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334.29</v>
      </c>
      <c r="AP8" s="3"/>
      <c r="AQ8" s="58">
        <v>105</v>
      </c>
      <c r="AR8" s="26">
        <f t="shared" ref="AR8:AR28" si="10">AC8-AE8-AG8-AJ8-AK8-AL8-AM8-AN8-AP8-AQ8</f>
        <v>12650.31</v>
      </c>
      <c r="AS8" s="52">
        <f t="shared" si="4"/>
        <v>124.602</v>
      </c>
      <c r="AT8" s="153">
        <f t="shared" si="5"/>
        <v>19.602000000000004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12028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>
        <v>10</v>
      </c>
      <c r="P9" s="46">
        <v>10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12208</v>
      </c>
      <c r="AD9" s="148">
        <f t="shared" si="0"/>
        <v>12028</v>
      </c>
      <c r="AE9" s="18">
        <f t="shared" si="1"/>
        <v>330.77</v>
      </c>
      <c r="AF9" s="18">
        <f t="shared" si="2"/>
        <v>114.26599999999999</v>
      </c>
      <c r="AG9" s="8">
        <f t="shared" si="7"/>
        <v>4.95</v>
      </c>
      <c r="AH9" s="18">
        <f t="shared" si="3"/>
        <v>1.71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331.32</v>
      </c>
      <c r="AP9" s="3"/>
      <c r="AQ9" s="58">
        <v>72</v>
      </c>
      <c r="AR9" s="26">
        <f t="shared" si="10"/>
        <v>11800.279999999999</v>
      </c>
      <c r="AS9" s="52">
        <f t="shared" si="4"/>
        <v>115.97599999999998</v>
      </c>
      <c r="AT9" s="153">
        <f t="shared" si="5"/>
        <v>43.975999999999985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8277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8277</v>
      </c>
      <c r="AD10" s="148">
        <f>D10*1</f>
        <v>8277</v>
      </c>
      <c r="AE10" s="18">
        <f>D10*2.75%</f>
        <v>227.61750000000001</v>
      </c>
      <c r="AF10" s="18">
        <f>AD10*0.95%</f>
        <v>78.631500000000003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227.61750000000001</v>
      </c>
      <c r="AP10" s="3"/>
      <c r="AQ10" s="58">
        <v>49</v>
      </c>
      <c r="AR10" s="26">
        <f t="shared" si="10"/>
        <v>8000.3824999999997</v>
      </c>
      <c r="AS10" s="52">
        <f>AF10+AH10+AI10</f>
        <v>78.631500000000003</v>
      </c>
      <c r="AT10" s="153">
        <f>AS10-AQ10-AN10</f>
        <v>29.631500000000003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78</v>
      </c>
      <c r="D11" s="45">
        <v>29486</v>
      </c>
      <c r="E11" s="46"/>
      <c r="F11" s="45"/>
      <c r="G11" s="46"/>
      <c r="H11" s="46"/>
      <c r="I11" s="46"/>
      <c r="J11" s="46"/>
      <c r="K11" s="46">
        <v>80</v>
      </c>
      <c r="L11" s="46"/>
      <c r="M11" s="46"/>
      <c r="N11" s="46"/>
      <c r="O11" s="154"/>
      <c r="P11" s="46">
        <v>60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31626</v>
      </c>
      <c r="AD11" s="148">
        <f t="shared" si="0"/>
        <v>29486</v>
      </c>
      <c r="AE11" s="18">
        <f t="shared" si="1"/>
        <v>810.86500000000001</v>
      </c>
      <c r="AF11" s="18">
        <f t="shared" si="2"/>
        <v>280.11700000000002</v>
      </c>
      <c r="AG11" s="8">
        <f t="shared" si="7"/>
        <v>58.85</v>
      </c>
      <c r="AH11" s="18">
        <f t="shared" si="3"/>
        <v>20.329999999999998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814.71500000000003</v>
      </c>
      <c r="AP11" s="3"/>
      <c r="AQ11" s="58">
        <v>226</v>
      </c>
      <c r="AR11" s="26">
        <f t="shared" si="10"/>
        <v>30530.285</v>
      </c>
      <c r="AS11" s="52">
        <f t="shared" si="4"/>
        <v>300.447</v>
      </c>
      <c r="AT11" s="153">
        <f t="shared" si="5"/>
        <v>74.447000000000003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15374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>
        <v>60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15914</v>
      </c>
      <c r="AD12" s="148">
        <f>D12*1</f>
        <v>15374</v>
      </c>
      <c r="AE12" s="18">
        <f>D12*2.75%</f>
        <v>422.78500000000003</v>
      </c>
      <c r="AF12" s="18">
        <f>AD12*0.95%</f>
        <v>146.053</v>
      </c>
      <c r="AG12" s="8">
        <f t="shared" si="7"/>
        <v>14.85</v>
      </c>
      <c r="AH12" s="18">
        <f t="shared" si="3"/>
        <v>5.13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424.435</v>
      </c>
      <c r="AP12" s="3"/>
      <c r="AQ12" s="58">
        <v>117</v>
      </c>
      <c r="AR12" s="26">
        <f t="shared" si="10"/>
        <v>15359.365</v>
      </c>
      <c r="AS12" s="52">
        <f>AF12+AH12+AI12</f>
        <v>151.18299999999999</v>
      </c>
      <c r="AT12" s="153">
        <f>AS12-AQ12-AN12</f>
        <v>34.182999999999993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15637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15637</v>
      </c>
      <c r="AD13" s="148">
        <f t="shared" si="0"/>
        <v>15637</v>
      </c>
      <c r="AE13" s="18">
        <f t="shared" si="1"/>
        <v>430.01749999999998</v>
      </c>
      <c r="AF13" s="18">
        <f t="shared" si="2"/>
        <v>148.5515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430.01749999999998</v>
      </c>
      <c r="AP13" s="3"/>
      <c r="AQ13" s="58">
        <v>142</v>
      </c>
      <c r="AR13" s="26">
        <f t="shared" si="10"/>
        <v>15064.9825</v>
      </c>
      <c r="AS13" s="52">
        <f t="shared" si="4"/>
        <v>148.5515</v>
      </c>
      <c r="AT13" s="153">
        <f t="shared" si="5"/>
        <v>6.5515000000000043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13774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13774</v>
      </c>
      <c r="AD14" s="148">
        <f t="shared" si="0"/>
        <v>13774</v>
      </c>
      <c r="AE14" s="18">
        <f t="shared" si="1"/>
        <v>378.78500000000003</v>
      </c>
      <c r="AF14" s="18">
        <f t="shared" si="2"/>
        <v>130.85300000000001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378.78500000000003</v>
      </c>
      <c r="AP14" s="3"/>
      <c r="AQ14" s="58">
        <v>130</v>
      </c>
      <c r="AR14" s="26">
        <f t="shared" si="10"/>
        <v>13265.215</v>
      </c>
      <c r="AS14" s="52">
        <f t="shared" si="4"/>
        <v>130.85300000000001</v>
      </c>
      <c r="AT14" s="151">
        <f t="shared" si="5"/>
        <v>0.85300000000000864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26028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26028</v>
      </c>
      <c r="AD15" s="148">
        <f t="shared" si="0"/>
        <v>26028</v>
      </c>
      <c r="AE15" s="18">
        <f t="shared" si="1"/>
        <v>715.77</v>
      </c>
      <c r="AF15" s="18">
        <f t="shared" si="2"/>
        <v>247.26599999999999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715.77</v>
      </c>
      <c r="AP15" s="3"/>
      <c r="AQ15" s="58">
        <v>222</v>
      </c>
      <c r="AR15" s="26">
        <f t="shared" si="10"/>
        <v>25090.23</v>
      </c>
      <c r="AS15" s="52">
        <f>AF15+AH15+AI15</f>
        <v>247.26599999999999</v>
      </c>
      <c r="AT15" s="153">
        <f>AS15-AQ15-AN15</f>
        <v>25.265999999999991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11103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11103</v>
      </c>
      <c r="AD16" s="148">
        <f t="shared" si="0"/>
        <v>11103</v>
      </c>
      <c r="AE16" s="18">
        <f t="shared" si="1"/>
        <v>305.33249999999998</v>
      </c>
      <c r="AF16" s="18">
        <f t="shared" si="2"/>
        <v>105.4785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305.33249999999998</v>
      </c>
      <c r="AP16" s="3"/>
      <c r="AQ16" s="58">
        <v>120</v>
      </c>
      <c r="AR16" s="26">
        <f>AC16-AE16-AG16-AJ16-AK16-AL16-AM16-AN16-AP16-AQ16</f>
        <v>10677.6675</v>
      </c>
      <c r="AS16" s="52">
        <f t="shared" si="4"/>
        <v>105.4785</v>
      </c>
      <c r="AT16" s="153">
        <f t="shared" si="5"/>
        <v>-14.521500000000003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17476</v>
      </c>
      <c r="E17" s="46"/>
      <c r="F17" s="45"/>
      <c r="G17" s="46"/>
      <c r="H17" s="46"/>
      <c r="I17" s="46"/>
      <c r="J17" s="46"/>
      <c r="K17" s="46">
        <v>60</v>
      </c>
      <c r="L17" s="46"/>
      <c r="M17" s="46"/>
      <c r="N17" s="46"/>
      <c r="O17" s="46">
        <v>30</v>
      </c>
      <c r="P17" s="46">
        <v>200</v>
      </c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20746</v>
      </c>
      <c r="AD17" s="148">
        <f>D17*1</f>
        <v>17476</v>
      </c>
      <c r="AE17" s="18">
        <f>D17*2.75%</f>
        <v>480.59</v>
      </c>
      <c r="AF17" s="18">
        <f>AD17*0.95%</f>
        <v>166.02199999999999</v>
      </c>
      <c r="AG17" s="8">
        <f t="shared" si="7"/>
        <v>89.924999999999997</v>
      </c>
      <c r="AH17" s="18">
        <f t="shared" si="3"/>
        <v>31.064999999999998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488.565</v>
      </c>
      <c r="AP17" s="3"/>
      <c r="AQ17" s="58">
        <v>745</v>
      </c>
      <c r="AR17" s="26">
        <f>AC17-AE17-AG17-AJ17-AK17-AL17-AM17-AN17-AP17-AQ17</f>
        <v>19430.485000000001</v>
      </c>
      <c r="AS17" s="52">
        <f>AF17+AH17+AI17</f>
        <v>197.08699999999999</v>
      </c>
      <c r="AT17" s="153">
        <f>AS17-AQ17-AN17</f>
        <v>-547.91300000000001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8841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8841</v>
      </c>
      <c r="AD18" s="148">
        <f>D18*1</f>
        <v>8841</v>
      </c>
      <c r="AE18" s="18">
        <f>D18*2.75%</f>
        <v>243.1275</v>
      </c>
      <c r="AF18" s="18">
        <f>AD18*0.95%</f>
        <v>83.989499999999992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243.1275</v>
      </c>
      <c r="AP18" s="3"/>
      <c r="AQ18" s="58">
        <v>100</v>
      </c>
      <c r="AR18" s="26">
        <f t="shared" si="10"/>
        <v>8497.8724999999995</v>
      </c>
      <c r="AS18" s="52">
        <f>AF18+AH18+AI18</f>
        <v>83.989499999999992</v>
      </c>
      <c r="AT18" s="153">
        <f>AS18-AQ18-AN18</f>
        <v>-16.010500000000008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2" t="s">
        <v>59</v>
      </c>
      <c r="B29" s="173"/>
      <c r="C29" s="173"/>
      <c r="D29" s="110">
        <f t="shared" ref="D29:AT29" si="13">SUM(D7:D28)</f>
        <v>187060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240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40</v>
      </c>
      <c r="P29" s="110">
        <f t="shared" si="13"/>
        <v>550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197170</v>
      </c>
      <c r="AD29" s="111">
        <f t="shared" si="13"/>
        <v>187060</v>
      </c>
      <c r="AE29" s="111">
        <f t="shared" si="13"/>
        <v>5144.1500000000005</v>
      </c>
      <c r="AF29" s="111">
        <f t="shared" si="13"/>
        <v>1777.07</v>
      </c>
      <c r="AG29" s="111">
        <f t="shared" si="13"/>
        <v>279.47499999999997</v>
      </c>
      <c r="AH29" s="111">
        <f t="shared" si="13"/>
        <v>96.045000000000002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5166.9749999999985</v>
      </c>
      <c r="AP29" s="111">
        <f t="shared" si="13"/>
        <v>0</v>
      </c>
      <c r="AQ29" s="113">
        <f t="shared" si="13"/>
        <v>2172</v>
      </c>
      <c r="AR29" s="114">
        <f>SUM(AR7:AR28)</f>
        <v>189574.375</v>
      </c>
      <c r="AS29" s="114">
        <f t="shared" si="13"/>
        <v>1873.115</v>
      </c>
      <c r="AT29" s="114">
        <f t="shared" si="13"/>
        <v>-298.88499999999999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4" t="s">
        <v>57</v>
      </c>
      <c r="B30" s="175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890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 t="shared" si="15"/>
        <v>2010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3" t="s">
        <v>86</v>
      </c>
      <c r="E32" s="163"/>
      <c r="F32" s="163"/>
      <c r="G32" s="163"/>
      <c r="H32" s="163"/>
      <c r="I32" s="163"/>
      <c r="J32" s="163"/>
      <c r="K32" s="163"/>
      <c r="L32" s="163"/>
      <c r="M32" s="163"/>
      <c r="O32" s="23"/>
      <c r="P32" s="11"/>
      <c r="Q32" s="6"/>
      <c r="R32" s="6"/>
      <c r="S32" s="6"/>
      <c r="AR32" s="164" t="s">
        <v>79</v>
      </c>
      <c r="AS32" s="164"/>
      <c r="AT32" s="164"/>
      <c r="AU32" s="14"/>
    </row>
    <row r="33" spans="1:47" ht="15.75">
      <c r="A33" s="6"/>
      <c r="B33" s="6"/>
      <c r="C33" s="5"/>
      <c r="D33" s="159" t="s">
        <v>80</v>
      </c>
      <c r="E33" s="159"/>
      <c r="F33" s="159"/>
      <c r="G33" s="159"/>
      <c r="H33" s="159"/>
      <c r="I33" s="159"/>
      <c r="J33" s="159"/>
      <c r="K33" s="159"/>
      <c r="L33" s="149"/>
      <c r="M33" s="149">
        <v>189574.375</v>
      </c>
      <c r="P33" s="6"/>
      <c r="Q33" s="6"/>
      <c r="R33" s="6"/>
      <c r="AR33" s="9">
        <v>15298</v>
      </c>
      <c r="AS33" s="19" t="s">
        <v>45</v>
      </c>
      <c r="AT33" s="19" t="s">
        <v>124</v>
      </c>
      <c r="AU33" s="14"/>
    </row>
    <row r="34" spans="1:47" ht="15.75">
      <c r="A34" s="6"/>
      <c r="B34" s="6"/>
      <c r="C34" s="5"/>
      <c r="D34" s="160" t="s">
        <v>72</v>
      </c>
      <c r="E34" s="160"/>
      <c r="F34" s="160"/>
      <c r="G34" s="160"/>
      <c r="H34" s="160"/>
      <c r="I34" s="160"/>
      <c r="J34" s="160"/>
      <c r="K34" s="160"/>
      <c r="L34" s="45"/>
      <c r="M34" s="128">
        <v>24194.965000000026</v>
      </c>
      <c r="N34" s="11"/>
      <c r="O34" s="11"/>
      <c r="P34" s="6"/>
      <c r="Q34" s="6"/>
      <c r="AC34" s="23"/>
      <c r="AQ34" s="6"/>
      <c r="AR34" s="19">
        <v>4000</v>
      </c>
      <c r="AS34" s="19" t="s">
        <v>45</v>
      </c>
      <c r="AT34" s="19" t="s">
        <v>87</v>
      </c>
    </row>
    <row r="35" spans="1:47" ht="15.75">
      <c r="A35" s="6"/>
      <c r="B35" s="6"/>
      <c r="C35" s="5"/>
      <c r="D35" s="161"/>
      <c r="E35" s="161"/>
      <c r="F35" s="161"/>
      <c r="G35" s="161"/>
      <c r="H35" s="161"/>
      <c r="I35" s="161"/>
      <c r="J35" s="161"/>
      <c r="K35" s="161"/>
      <c r="L35" s="148"/>
      <c r="M35" s="129">
        <f>M33+M34</f>
        <v>213769.34000000003</v>
      </c>
      <c r="O35" s="6"/>
      <c r="P35" s="6"/>
      <c r="Q35" s="6"/>
      <c r="AQ35" s="6"/>
      <c r="AR35" s="19">
        <v>24591</v>
      </c>
      <c r="AS35" s="19" t="s">
        <v>70</v>
      </c>
      <c r="AT35" s="19" t="s">
        <v>119</v>
      </c>
    </row>
    <row r="36" spans="1:47" ht="15.75">
      <c r="A36" s="6"/>
      <c r="B36" s="6"/>
      <c r="C36" s="5"/>
      <c r="D36" s="162" t="s">
        <v>74</v>
      </c>
      <c r="E36" s="162"/>
      <c r="F36" s="162"/>
      <c r="G36" s="162"/>
      <c r="H36" s="162"/>
      <c r="I36" s="162"/>
      <c r="J36" s="162"/>
      <c r="K36" s="162"/>
      <c r="L36" s="148"/>
      <c r="M36" s="128">
        <v>58116</v>
      </c>
      <c r="O36" s="6"/>
      <c r="P36" s="6"/>
      <c r="Q36" s="6"/>
      <c r="AC36" s="4" t="s">
        <v>33</v>
      </c>
      <c r="AQ36" s="6"/>
      <c r="AR36" s="19">
        <v>2050</v>
      </c>
      <c r="AS36" s="19" t="s">
        <v>89</v>
      </c>
      <c r="AT36" s="19" t="s">
        <v>88</v>
      </c>
    </row>
    <row r="37" spans="1:47" ht="15.75">
      <c r="A37" s="6"/>
      <c r="B37" s="6"/>
      <c r="C37" s="5"/>
      <c r="D37" s="159" t="s">
        <v>81</v>
      </c>
      <c r="E37" s="159"/>
      <c r="F37" s="159"/>
      <c r="G37" s="159"/>
      <c r="H37" s="159"/>
      <c r="I37" s="159"/>
      <c r="J37" s="159"/>
      <c r="K37" s="159"/>
      <c r="L37" s="132"/>
      <c r="M37" s="130">
        <f>M35-M36</f>
        <v>155653.34000000003</v>
      </c>
      <c r="O37" s="23"/>
      <c r="AR37" s="9">
        <v>1500</v>
      </c>
      <c r="AS37" s="19" t="s">
        <v>46</v>
      </c>
      <c r="AT37" s="19" t="s">
        <v>124</v>
      </c>
    </row>
    <row r="38" spans="1:47" ht="15.75">
      <c r="A38" s="13"/>
      <c r="B38" s="13"/>
      <c r="C38" s="5"/>
      <c r="D38" s="161" t="s">
        <v>83</v>
      </c>
      <c r="E38" s="161"/>
      <c r="F38" s="161"/>
      <c r="G38" s="161"/>
      <c r="H38" s="161"/>
      <c r="I38" s="161"/>
      <c r="J38" s="161"/>
      <c r="K38" s="161"/>
      <c r="L38" s="148"/>
      <c r="M38" s="148">
        <v>150000</v>
      </c>
      <c r="AR38" s="19">
        <v>10677</v>
      </c>
      <c r="AS38" s="19" t="s">
        <v>54</v>
      </c>
      <c r="AT38" s="19" t="s">
        <v>124</v>
      </c>
    </row>
    <row r="39" spans="1:47" ht="15.75">
      <c r="A39" s="6"/>
      <c r="B39" s="6"/>
      <c r="C39" s="5"/>
      <c r="D39" s="155" t="s">
        <v>84</v>
      </c>
      <c r="E39" s="156"/>
      <c r="F39" s="156"/>
      <c r="G39" s="156"/>
      <c r="H39" s="156"/>
      <c r="I39" s="156"/>
      <c r="J39" s="156"/>
      <c r="K39" s="157"/>
      <c r="L39" s="46"/>
      <c r="M39" s="129">
        <f>M37-M38</f>
        <v>5653.3400000000256</v>
      </c>
      <c r="AR39" s="71">
        <f>SUM(AR33:AR38)</f>
        <v>58116</v>
      </c>
      <c r="AS39" s="72" t="s">
        <v>71</v>
      </c>
      <c r="AT39" s="127" t="s">
        <v>85</v>
      </c>
    </row>
    <row r="40" spans="1:47" ht="15.75">
      <c r="A40" s="6"/>
      <c r="B40" s="6"/>
      <c r="C40" s="5"/>
      <c r="D40" s="158" t="s">
        <v>82</v>
      </c>
      <c r="E40" s="158"/>
      <c r="F40" s="158"/>
      <c r="G40" s="158"/>
      <c r="H40" s="158"/>
      <c r="I40" s="158"/>
      <c r="J40" s="158"/>
      <c r="K40" s="158"/>
      <c r="L40" s="147"/>
      <c r="M40" s="131">
        <f>M36+M39</f>
        <v>63769.340000000026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S17" sqref="S17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7" ht="15" customHeight="1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7" s="14" customFormat="1" ht="7.5" hidden="1" customHeight="1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7" s="14" customFormat="1" ht="18" customHeight="1">
      <c r="A4" s="180" t="s">
        <v>61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</row>
    <row r="5" spans="1:17" s="14" customFormat="1" ht="18" customHeight="1" thickBot="1">
      <c r="A5" s="180" t="s">
        <v>62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</row>
    <row r="6" spans="1:17" s="14" customFormat="1" ht="18" customHeight="1" thickBot="1">
      <c r="A6" s="181" t="s">
        <v>120</v>
      </c>
      <c r="B6" s="182"/>
      <c r="C6" s="183"/>
      <c r="D6" s="184" t="s">
        <v>63</v>
      </c>
      <c r="E6" s="185"/>
      <c r="F6" s="185"/>
      <c r="G6" s="185"/>
      <c r="H6" s="185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73</v>
      </c>
      <c r="B7" s="143" t="s">
        <v>55</v>
      </c>
      <c r="C7" s="143" t="s">
        <v>0</v>
      </c>
      <c r="D7" s="143" t="s">
        <v>1</v>
      </c>
      <c r="E7" s="144" t="s">
        <v>2</v>
      </c>
      <c r="F7" s="145" t="s">
        <v>22</v>
      </c>
      <c r="G7" s="145" t="s">
        <v>23</v>
      </c>
      <c r="H7" s="145" t="s">
        <v>32</v>
      </c>
      <c r="I7" s="145" t="s">
        <v>39</v>
      </c>
      <c r="J7" s="145" t="s">
        <v>64</v>
      </c>
      <c r="K7" s="146" t="s">
        <v>65</v>
      </c>
      <c r="L7" s="143" t="s">
        <v>66</v>
      </c>
      <c r="M7" s="144" t="s">
        <v>67</v>
      </c>
      <c r="N7" s="143" t="s">
        <v>68</v>
      </c>
    </row>
    <row r="8" spans="1:17" ht="18" customHeight="1">
      <c r="A8" s="136">
        <v>1</v>
      </c>
      <c r="B8" s="7">
        <v>1908446134</v>
      </c>
      <c r="C8" s="7" t="s">
        <v>47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48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49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50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78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46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52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70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53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54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51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45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6" t="s">
        <v>69</v>
      </c>
      <c r="B29" s="177"/>
      <c r="C29" s="178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topLeftCell="A13" workbookViewId="0">
      <selection activeCell="E26" sqref="E26"/>
    </sheetView>
  </sheetViews>
  <sheetFormatPr defaultRowHeight="12.75"/>
  <cols>
    <col min="1" max="1" width="36.5703125" bestFit="1" customWidth="1"/>
    <col min="2" max="2" width="28.5703125" bestFit="1" customWidth="1"/>
  </cols>
  <sheetData>
    <row r="1" spans="1:2" ht="24" customHeight="1">
      <c r="A1" s="191" t="s">
        <v>56</v>
      </c>
      <c r="B1" s="191"/>
    </row>
    <row r="2" spans="1:2" ht="15" customHeight="1">
      <c r="A2" s="186" t="s">
        <v>123</v>
      </c>
      <c r="B2" s="186"/>
    </row>
    <row r="3" spans="1:2" ht="15">
      <c r="A3" s="187" t="s">
        <v>105</v>
      </c>
      <c r="B3" s="188" t="s">
        <v>56</v>
      </c>
    </row>
    <row r="4" spans="1:2" ht="15">
      <c r="A4" s="187" t="s">
        <v>106</v>
      </c>
      <c r="B4" s="188" t="s">
        <v>100</v>
      </c>
    </row>
    <row r="5" spans="1:2" ht="15">
      <c r="A5" s="187" t="s">
        <v>107</v>
      </c>
      <c r="B5" s="188" t="s">
        <v>101</v>
      </c>
    </row>
    <row r="6" spans="1:2" ht="15">
      <c r="A6" s="187" t="s">
        <v>108</v>
      </c>
      <c r="B6" s="188" t="s">
        <v>102</v>
      </c>
    </row>
    <row r="7" spans="1:2" ht="15">
      <c r="A7" s="187" t="s">
        <v>109</v>
      </c>
      <c r="B7" s="188"/>
    </row>
    <row r="8" spans="1:2" ht="15">
      <c r="A8" s="187" t="s">
        <v>110</v>
      </c>
      <c r="B8" s="188" t="s">
        <v>103</v>
      </c>
    </row>
    <row r="9" spans="1:2" ht="15">
      <c r="A9" s="187" t="s">
        <v>113</v>
      </c>
      <c r="B9" s="188"/>
    </row>
    <row r="10" spans="1:2" ht="15">
      <c r="A10" s="187" t="s">
        <v>114</v>
      </c>
      <c r="B10" s="188" t="s">
        <v>104</v>
      </c>
    </row>
    <row r="11" spans="1:2" ht="15">
      <c r="A11" s="187" t="s">
        <v>111</v>
      </c>
      <c r="B11" s="188">
        <v>1737712712</v>
      </c>
    </row>
    <row r="12" spans="1:2" ht="15">
      <c r="A12" s="187" t="s">
        <v>115</v>
      </c>
      <c r="B12" s="188" t="s">
        <v>117</v>
      </c>
    </row>
    <row r="13" spans="1:2" ht="15">
      <c r="A13" s="187" t="s">
        <v>112</v>
      </c>
      <c r="B13" s="188"/>
    </row>
    <row r="14" spans="1:2" ht="15">
      <c r="A14" s="187" t="s">
        <v>116</v>
      </c>
      <c r="B14" s="188"/>
    </row>
    <row r="15" spans="1:2" ht="15">
      <c r="A15" s="187" t="s">
        <v>90</v>
      </c>
      <c r="B15" s="188"/>
    </row>
    <row r="16" spans="1:2" ht="15">
      <c r="A16" s="187" t="s">
        <v>91</v>
      </c>
      <c r="B16" s="188"/>
    </row>
    <row r="17" spans="1:2" ht="15">
      <c r="A17" s="187" t="s">
        <v>92</v>
      </c>
      <c r="B17" s="188" t="s">
        <v>118</v>
      </c>
    </row>
    <row r="18" spans="1:2" ht="15">
      <c r="A18" s="187" t="s">
        <v>93</v>
      </c>
      <c r="B18" s="189">
        <v>140009462816</v>
      </c>
    </row>
    <row r="19" spans="1:2" ht="15">
      <c r="A19" s="187" t="s">
        <v>94</v>
      </c>
      <c r="B19" s="188"/>
    </row>
    <row r="20" spans="1:2" ht="15">
      <c r="A20" s="187" t="s">
        <v>95</v>
      </c>
      <c r="B20" s="188">
        <v>9153768859</v>
      </c>
    </row>
    <row r="21" spans="1:2" ht="15">
      <c r="A21" s="187" t="s">
        <v>96</v>
      </c>
      <c r="B21" s="188"/>
    </row>
    <row r="22" spans="1:2" ht="15">
      <c r="A22" s="187" t="s">
        <v>97</v>
      </c>
      <c r="B22" s="189">
        <v>140009462816</v>
      </c>
    </row>
    <row r="23" spans="1:2" ht="15">
      <c r="A23" s="187" t="s">
        <v>98</v>
      </c>
      <c r="B23" s="188"/>
    </row>
    <row r="24" spans="1:2" ht="15">
      <c r="A24" s="187" t="s">
        <v>99</v>
      </c>
      <c r="B24" s="190"/>
    </row>
  </sheetData>
  <mergeCells count="2">
    <mergeCell ref="A2:B2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Sheet3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2020-12-22T03:00:57Z</cp:lastPrinted>
  <dcterms:created xsi:type="dcterms:W3CDTF">2007-08-23T12:32:35Z</dcterms:created>
  <dcterms:modified xsi:type="dcterms:W3CDTF">2020-12-22T13:07:29Z</dcterms:modified>
</cp:coreProperties>
</file>