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4" i="27" l="1"/>
  <c r="N28" i="27"/>
  <c r="O24" i="26"/>
  <c r="N28" i="26"/>
  <c r="O26" i="25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<sst xmlns="http://schemas.openxmlformats.org/spreadsheetml/2006/main" count="1514" uniqueCount="82">
  <si>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</si>
  <si>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</si>
  <si>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</si>
  <si>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</si>
  <si>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</si>
  <si>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</si>
  <si>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</si>
  <si>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</si>
  <si>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</si>
  <si>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</si>
  <si>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</si>
  <si>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</si>
  <si>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</si>
  <si>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</si>
  <si>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</si>
  <si>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</si>
  <si>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</si>
  <si>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</si>
  <si>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</si>
  <si>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</si>
  <si>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</si>
  <si>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</si>
  <si>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</si>
  <si>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</si>
  <si>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</si>
  <si>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</si>
  <si>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</si>
  <si>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</si>
  <si>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</si>
  <si>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</si>
  <si>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</si>
  <si>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</si>
  <si>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</si>
  <si>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</si>
  <si>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</si>
  <si>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</si>
  <si>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</si>
  <si>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</si>
  <si>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</si>
  <si>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</si>
  <si>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</si>
  <si>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</si>
  <si>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</si>
  <si>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</si>
  <si>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</si>
  <si>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</si>
  <si>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</si>
  <si>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</si>
  <si>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</si>
  <si>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</si>
  <si>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</si>
  <si>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</si>
  <si>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</si>
  <si>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</si>
  <si>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</si>
  <si>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</si>
  <si>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</si>
  <si>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</si>
  <si>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</si>
  <si>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</si>
  <si>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</si>
  <si>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</si>
  <si>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</si>
  <si>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</si>
  <si>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</si>
  <si>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</si>
  <si>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</si>
  <si>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</si>
  <si>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</si>
  <si>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</si>
  <si>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</si>
  <si>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</si>
  <si>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</si>
  <si>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</si>
  <si>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</si>
  <si>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</si>
  <si>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</si>
  <si>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</si>
  <si>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</si>
  <si>
    <t>Date: 26/04/2021</t>
  </si>
  <si>
    <t>Nayem</t>
  </si>
  <si>
    <t>Date: 27/04/2021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</si>
</sst>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3" t="s">
        <v>44</v>
      </c>
      <c r="B28" s="84"/>
      <c r="C28" s="85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6" t="s">
        <v>45</v>
      </c>
      <c r="B29" s="87"/>
      <c r="C29" s="88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1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>
        <v>1553928633</v>
      </c>
    </row>
    <row r="3" spans="1:21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1" x14ac:dyDescent="0.25">
      <c r="A4" s="97" t="s">
        <v>1</v>
      </c>
      <c r="B4" s="97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8"/>
      <c r="O4" s="98"/>
      <c r="P4" s="98"/>
      <c r="Q4" s="98"/>
      <c r="R4" s="98"/>
      <c r="S4" s="98"/>
      <c r="T4" s="98"/>
    </row>
    <row r="5" spans="1:21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3" t="s">
        <v>44</v>
      </c>
      <c r="B28" s="84"/>
      <c r="C28" s="85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6" t="s">
        <v>45</v>
      </c>
      <c r="B29" s="87"/>
      <c r="C29" s="88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3" t="s">
        <v>44</v>
      </c>
      <c r="B28" s="84"/>
      <c r="C28" s="85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6" t="s">
        <v>45</v>
      </c>
      <c r="B29" s="87"/>
      <c r="C29" s="88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 G28:G29 G6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F5 H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F5 H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x14ac:dyDescent="0.25">
      <c r="A4" s="97" t="s">
        <v>1</v>
      </c>
      <c r="B4" s="97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7" t="s">
        <v>2</v>
      </c>
      <c r="B5" s="97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3" t="s">
        <v>44</v>
      </c>
      <c r="B28" s="84"/>
      <c r="C28" s="85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6" t="s">
        <v>45</v>
      </c>
      <c r="B29" s="87"/>
      <c r="C29" s="88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3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V2">
        <v>115</v>
      </c>
    </row>
    <row r="3" spans="1:23" ht="18.75" x14ac:dyDescent="0.25">
      <c r="A3" s="93" t="s">
        <v>66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3" x14ac:dyDescent="0.25">
      <c r="A4" s="97" t="s">
        <v>1</v>
      </c>
      <c r="B4" s="97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7" t="s">
        <v>2</v>
      </c>
      <c r="B5" s="97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83" t="s">
        <v>44</v>
      </c>
      <c r="B28" s="84"/>
      <c r="C28" s="85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86" t="s">
        <v>45</v>
      </c>
      <c r="B29" s="87"/>
      <c r="C29" s="88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 U28:W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 U28:W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 U28:W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 U28:W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Q7 S7">
    <cfRule type="cellIs" dxfId="830" priority="11" operator="greaterThan">
      <formula>0</formula>
    </cfRule>
  </conditionalFormatting>
  <conditionalFormatting sqref="D9:Q9 S9">
    <cfRule type="cellIs" dxfId="829" priority="10" operator="greaterThan">
      <formula>0</formula>
    </cfRule>
  </conditionalFormatting>
  <conditionalFormatting sqref="D11:Q11 S11">
    <cfRule type="cellIs" dxfId="828" priority="9" operator="greaterThan">
      <formula>0</formula>
    </cfRule>
  </conditionalFormatting>
  <conditionalFormatting sqref="D13:Q13 S13">
    <cfRule type="cellIs" dxfId="827" priority="8" operator="greaterThan">
      <formula>0</formula>
    </cfRule>
  </conditionalFormatting>
  <conditionalFormatting sqref="D15:Q15 S15">
    <cfRule type="cellIs" dxfId="826" priority="7" operator="greaterThan">
      <formula>0</formula>
    </cfRule>
  </conditionalFormatting>
  <conditionalFormatting sqref="D17:Q17 S17">
    <cfRule type="cellIs" dxfId="825" priority="6" operator="greaterThan">
      <formula>0</formula>
    </cfRule>
  </conditionalFormatting>
  <conditionalFormatting sqref="D19:Q19 S19">
    <cfRule type="cellIs" dxfId="824" priority="5" operator="greaterThan">
      <formula>0</formula>
    </cfRule>
  </conditionalFormatting>
  <conditionalFormatting sqref="D21:Q21 S21">
    <cfRule type="cellIs" dxfId="823" priority="4" operator="greaterThan">
      <formula>0</formula>
    </cfRule>
  </conditionalFormatting>
  <conditionalFormatting sqref="D23:Q23 S23">
    <cfRule type="cellIs" dxfId="822" priority="3" operator="greaterThan">
      <formula>0</formula>
    </cfRule>
  </conditionalFormatting>
  <conditionalFormatting sqref="D25:Q25 S25">
    <cfRule type="cellIs" dxfId="821" priority="2" operator="greaterThan">
      <formula>0</formula>
    </cfRule>
  </conditionalFormatting>
  <conditionalFormatting sqref="D27:Q27 S27">
    <cfRule type="cellIs" dxfId="820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3" t="s">
        <v>44</v>
      </c>
      <c r="B28" s="84"/>
      <c r="C28" s="85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6" t="s">
        <v>45</v>
      </c>
      <c r="B29" s="87"/>
      <c r="C29" s="88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6" t="s">
        <v>45</v>
      </c>
      <c r="B29" s="87"/>
      <c r="C29" s="88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3" t="s">
        <v>44</v>
      </c>
      <c r="B28" s="84"/>
      <c r="C28" s="85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6" t="s">
        <v>45</v>
      </c>
      <c r="B29" s="87"/>
      <c r="C29" s="88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3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3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3" x14ac:dyDescent="0.25">
      <c r="A4" s="97" t="s">
        <v>1</v>
      </c>
      <c r="B4" s="97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83" t="s">
        <v>44</v>
      </c>
      <c r="B28" s="84"/>
      <c r="C28" s="85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6" t="s">
        <v>45</v>
      </c>
      <c r="B29" s="87"/>
      <c r="C29" s="88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73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8"/>
      <c r="O4" s="98"/>
      <c r="P4" s="98"/>
      <c r="Q4" s="98"/>
      <c r="R4" s="98"/>
      <c r="S4" s="98"/>
      <c r="T4" s="98"/>
    </row>
    <row r="5" spans="1:22" x14ac:dyDescent="0.25">
      <c r="A5" s="97" t="s">
        <v>2</v>
      </c>
      <c r="B5" s="9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3" t="s">
        <v>44</v>
      </c>
      <c r="B28" s="84"/>
      <c r="C28" s="85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6" t="s">
        <v>45</v>
      </c>
      <c r="B29" s="87"/>
      <c r="C29" s="88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89"/>
      <c r="N29" s="90"/>
      <c r="O29" s="90"/>
      <c r="P29" s="90"/>
      <c r="Q29" s="90"/>
      <c r="R29" s="90"/>
      <c r="S29" s="90"/>
      <c r="T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 G28:G29 G6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F5 H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F5 H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 N8:N27 R8:R26">
    <cfRule type="cellIs" dxfId="482" priority="11" operator="greaterThan">
      <formula>0</formula>
    </cfRule>
  </conditionalFormatting>
  <conditionalFormatting sqref="D9:M9 O9:Q9 S9">
    <cfRule type="cellIs" dxfId="481" priority="10" operator="greaterThan">
      <formula>0</formula>
    </cfRule>
  </conditionalFormatting>
  <conditionalFormatting sqref="D11:M11 O11:Q11 S11">
    <cfRule type="cellIs" dxfId="480" priority="9" operator="greaterThan">
      <formula>0</formula>
    </cfRule>
  </conditionalFormatting>
  <conditionalFormatting sqref="D13:M13 O13:Q13 S13">
    <cfRule type="cellIs" dxfId="479" priority="8" operator="greaterThan">
      <formula>0</formula>
    </cfRule>
  </conditionalFormatting>
  <conditionalFormatting sqref="D15:M15 O15:Q15 S15">
    <cfRule type="cellIs" dxfId="478" priority="7" operator="greaterThan">
      <formula>0</formula>
    </cfRule>
  </conditionalFormatting>
  <conditionalFormatting sqref="D17:I17 K17:M17 O17:Q17 S17">
    <cfRule type="cellIs" dxfId="477" priority="6" operator="greaterThan">
      <formula>0</formula>
    </cfRule>
  </conditionalFormatting>
  <conditionalFormatting sqref="D19:M19 O19:Q19 S19">
    <cfRule type="cellIs" dxfId="476" priority="5" operator="greaterThan">
      <formula>0</formula>
    </cfRule>
  </conditionalFormatting>
  <conditionalFormatting sqref="D21:M21 O21:Q21 S21">
    <cfRule type="cellIs" dxfId="475" priority="4" operator="greaterThan">
      <formula>0</formula>
    </cfRule>
  </conditionalFormatting>
  <conditionalFormatting sqref="D23:M23 O23:Q23 S23">
    <cfRule type="cellIs" dxfId="474" priority="3" operator="greaterThan">
      <formula>0</formula>
    </cfRule>
  </conditionalFormatting>
  <conditionalFormatting sqref="D25:M25 O25:Q25 S25">
    <cfRule type="cellIs" dxfId="473" priority="2" operator="greaterThan">
      <formula>0</formula>
    </cfRule>
  </conditionalFormatting>
  <conditionalFormatting sqref="D27:M27 O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3" t="s">
        <v>44</v>
      </c>
      <c r="B28" s="84"/>
      <c r="C28" s="85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86" t="s">
        <v>45</v>
      </c>
      <c r="B29" s="87"/>
      <c r="C29" s="88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K24" sqref="K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75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83" t="s">
        <v>44</v>
      </c>
      <c r="B28" s="84"/>
      <c r="C28" s="85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86" t="s">
        <v>45</v>
      </c>
      <c r="B29" s="87"/>
      <c r="C29" s="88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83" t="s">
        <v>44</v>
      </c>
      <c r="B28" s="84"/>
      <c r="C28" s="85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86" t="s">
        <v>45</v>
      </c>
      <c r="B29" s="87"/>
      <c r="C29" s="88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 M8:M27">
    <cfRule type="cellIs" dxfId="310" priority="11" operator="greaterThan">
      <formula>0</formula>
    </cfRule>
  </conditionalFormatting>
  <conditionalFormatting sqref="D9:L9 N9:S9">
    <cfRule type="cellIs" dxfId="309" priority="10" operator="greaterThan">
      <formula>0</formula>
    </cfRule>
  </conditionalFormatting>
  <conditionalFormatting sqref="D11:L11 N11:S11">
    <cfRule type="cellIs" dxfId="308" priority="9" operator="greaterThan">
      <formula>0</formula>
    </cfRule>
  </conditionalFormatting>
  <conditionalFormatting sqref="D13:L13 N13:S13">
    <cfRule type="cellIs" dxfId="307" priority="8" operator="greaterThan">
      <formula>0</formula>
    </cfRule>
  </conditionalFormatting>
  <conditionalFormatting sqref="D15:L15 N15:S15">
    <cfRule type="cellIs" dxfId="306" priority="7" operator="greaterThan">
      <formula>0</formula>
    </cfRule>
  </conditionalFormatting>
  <conditionalFormatting sqref="D17:L17 N17:S17">
    <cfRule type="cellIs" dxfId="305" priority="6" operator="greaterThan">
      <formula>0</formula>
    </cfRule>
  </conditionalFormatting>
  <conditionalFormatting sqref="D19:L19 N19:S19">
    <cfRule type="cellIs" dxfId="304" priority="5" operator="greaterThan">
      <formula>0</formula>
    </cfRule>
  </conditionalFormatting>
  <conditionalFormatting sqref="D21:L21 N21:S21">
    <cfRule type="cellIs" dxfId="303" priority="4" operator="greaterThan">
      <formula>0</formula>
    </cfRule>
  </conditionalFormatting>
  <conditionalFormatting sqref="D23:L23 N23:S23">
    <cfRule type="cellIs" dxfId="302" priority="3" operator="greaterThan">
      <formula>0</formula>
    </cfRule>
  </conditionalFormatting>
  <conditionalFormatting sqref="D25:L25 N25:S25">
    <cfRule type="cellIs" dxfId="301" priority="2" operator="greaterThan">
      <formula>0</formula>
    </cfRule>
  </conditionalFormatting>
  <conditionalFormatting sqref="D27:L27 N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10310</v>
      </c>
      <c r="N7" s="24">
        <f>D7+E7*20+F7*10+G7*9+H7*9+I7*191+J7*191+K7*182+L7*100</f>
        <v>10310</v>
      </c>
      <c r="O7" s="25">
        <f>M7*2.75%</f>
        <v>283.52499999999998</v>
      </c>
      <c r="P7" s="82">
        <v>-500</v>
      </c>
      <c r="Q7" s="26">
        <v>120</v>
      </c>
      <c r="R7" s="24">
        <f>M7-(M7*2.75%)+I7*191+J7*191+K7*182+L7*100-Q7</f>
        <v>9906.4750000000004</v>
      </c>
      <c r="S7" s="25">
        <f>M7*0.95%</f>
        <v>97.944999999999993</v>
      </c>
      <c r="T7" s="27">
        <f>S7-Q7</f>
        <v>-22.055000000000007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7349</v>
      </c>
      <c r="E8" s="30"/>
      <c r="F8" s="30"/>
      <c r="G8" s="30"/>
      <c r="H8" s="30">
        <v>50</v>
      </c>
      <c r="I8" s="20">
        <v>2</v>
      </c>
      <c r="J8" s="20"/>
      <c r="K8" s="20"/>
      <c r="L8" s="20"/>
      <c r="M8" s="20">
        <f t="shared" ref="M8:M27" si="0">D8+E8*20+F8*10+G8*9+H8*9</f>
        <v>7799</v>
      </c>
      <c r="N8" s="24">
        <f t="shared" ref="N8:N27" si="1">D8+E8*20+F8*10+G8*9+H8*9+I8*191+J8*191+K8*182+L8*100</f>
        <v>8181</v>
      </c>
      <c r="O8" s="25">
        <f t="shared" ref="O8:O27" si="2">M8*2.75%</f>
        <v>214.4725</v>
      </c>
      <c r="P8" s="26"/>
      <c r="Q8" s="26">
        <v>82</v>
      </c>
      <c r="R8" s="24">
        <f t="shared" ref="R8:R27" si="3">M8-(M8*2.75%)+I8*191+J8*191+K8*182+L8*100-Q8</f>
        <v>7884.5275000000001</v>
      </c>
      <c r="S8" s="25">
        <f t="shared" ref="S8:S27" si="4">M8*0.95%</f>
        <v>74.090499999999992</v>
      </c>
      <c r="T8" s="27">
        <f t="shared" ref="T8:T27" si="5">S8-Q8</f>
        <v>-7.9095000000000084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11412</v>
      </c>
      <c r="E9" s="30"/>
      <c r="F9" s="30"/>
      <c r="G9" s="30"/>
      <c r="H9" s="30">
        <v>150</v>
      </c>
      <c r="I9" s="20">
        <v>4</v>
      </c>
      <c r="J9" s="20"/>
      <c r="K9" s="20"/>
      <c r="L9" s="20"/>
      <c r="M9" s="20">
        <f t="shared" si="0"/>
        <v>12762</v>
      </c>
      <c r="N9" s="24">
        <f t="shared" si="1"/>
        <v>13526</v>
      </c>
      <c r="O9" s="25">
        <f t="shared" si="2"/>
        <v>350.95499999999998</v>
      </c>
      <c r="P9" s="26">
        <v>2000</v>
      </c>
      <c r="Q9" s="26">
        <v>135</v>
      </c>
      <c r="R9" s="24">
        <f t="shared" si="3"/>
        <v>13040.045</v>
      </c>
      <c r="S9" s="25">
        <f t="shared" si="4"/>
        <v>121.23899999999999</v>
      </c>
      <c r="T9" s="27">
        <f t="shared" si="5"/>
        <v>-13.76100000000001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5298</v>
      </c>
      <c r="N10" s="24">
        <f t="shared" si="1"/>
        <v>5871</v>
      </c>
      <c r="O10" s="25">
        <f t="shared" si="2"/>
        <v>145.69499999999999</v>
      </c>
      <c r="P10" s="26"/>
      <c r="Q10" s="26">
        <v>30</v>
      </c>
      <c r="R10" s="24">
        <f t="shared" si="3"/>
        <v>5695.3050000000003</v>
      </c>
      <c r="S10" s="25">
        <f t="shared" si="4"/>
        <v>50.330999999999996</v>
      </c>
      <c r="T10" s="27">
        <f t="shared" si="5"/>
        <v>20.330999999999996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4492</v>
      </c>
      <c r="E11" s="30">
        <v>100</v>
      </c>
      <c r="F11" s="30">
        <v>120</v>
      </c>
      <c r="G11" s="32"/>
      <c r="H11" s="30">
        <v>300</v>
      </c>
      <c r="I11" s="20"/>
      <c r="J11" s="20"/>
      <c r="K11" s="20"/>
      <c r="L11" s="20"/>
      <c r="M11" s="20">
        <f t="shared" si="0"/>
        <v>10392</v>
      </c>
      <c r="N11" s="24">
        <f t="shared" si="1"/>
        <v>10392</v>
      </c>
      <c r="O11" s="25">
        <f t="shared" si="2"/>
        <v>285.78000000000003</v>
      </c>
      <c r="P11" s="82">
        <v>-700</v>
      </c>
      <c r="Q11" s="26">
        <v>36</v>
      </c>
      <c r="R11" s="24">
        <f t="shared" si="3"/>
        <v>10070.219999999999</v>
      </c>
      <c r="S11" s="25">
        <f t="shared" si="4"/>
        <v>98.724000000000004</v>
      </c>
      <c r="T11" s="27">
        <f t="shared" si="5"/>
        <v>62.724000000000004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5674</v>
      </c>
      <c r="N12" s="24">
        <f t="shared" si="1"/>
        <v>5674</v>
      </c>
      <c r="O12" s="25">
        <f t="shared" si="2"/>
        <v>156.035</v>
      </c>
      <c r="P12" s="26"/>
      <c r="Q12" s="26">
        <v>37</v>
      </c>
      <c r="R12" s="24">
        <f t="shared" si="3"/>
        <v>5480.9650000000001</v>
      </c>
      <c r="S12" s="25">
        <f t="shared" si="4"/>
        <v>53.902999999999999</v>
      </c>
      <c r="T12" s="27">
        <f t="shared" si="5"/>
        <v>16.902999999999999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5247</v>
      </c>
      <c r="N13" s="24">
        <f t="shared" si="1"/>
        <v>5247</v>
      </c>
      <c r="O13" s="25">
        <f t="shared" si="2"/>
        <v>144.29249999999999</v>
      </c>
      <c r="P13" s="26"/>
      <c r="Q13" s="26">
        <v>55</v>
      </c>
      <c r="R13" s="24">
        <f t="shared" si="3"/>
        <v>5047.7075000000004</v>
      </c>
      <c r="S13" s="25">
        <f t="shared" si="4"/>
        <v>49.846499999999999</v>
      </c>
      <c r="T13" s="27">
        <f t="shared" si="5"/>
        <v>-5.1535000000000011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16966</v>
      </c>
      <c r="E14" s="30">
        <v>30</v>
      </c>
      <c r="F14" s="30"/>
      <c r="G14" s="30"/>
      <c r="H14" s="30">
        <v>60</v>
      </c>
      <c r="I14" s="20">
        <v>11</v>
      </c>
      <c r="J14" s="20"/>
      <c r="K14" s="20"/>
      <c r="L14" s="20"/>
      <c r="M14" s="20">
        <f t="shared" si="0"/>
        <v>18106</v>
      </c>
      <c r="N14" s="24">
        <f t="shared" si="1"/>
        <v>20207</v>
      </c>
      <c r="O14" s="25">
        <f t="shared" si="2"/>
        <v>497.91500000000002</v>
      </c>
      <c r="P14" s="26"/>
      <c r="Q14" s="26">
        <v>170</v>
      </c>
      <c r="R14" s="24">
        <f t="shared" si="3"/>
        <v>19539.084999999999</v>
      </c>
      <c r="S14" s="25">
        <f t="shared" si="4"/>
        <v>172.00700000000001</v>
      </c>
      <c r="T14" s="27">
        <f t="shared" si="5"/>
        <v>2.007000000000005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13108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13108</v>
      </c>
      <c r="N15" s="24">
        <f t="shared" si="1"/>
        <v>13108</v>
      </c>
      <c r="O15" s="25">
        <f t="shared" si="2"/>
        <v>360.47</v>
      </c>
      <c r="P15" s="26"/>
      <c r="Q15" s="26">
        <v>160</v>
      </c>
      <c r="R15" s="24">
        <f t="shared" si="3"/>
        <v>12587.53</v>
      </c>
      <c r="S15" s="25">
        <f t="shared" si="4"/>
        <v>124.526</v>
      </c>
      <c r="T15" s="27">
        <f t="shared" si="5"/>
        <v>-35.474000000000004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13465</v>
      </c>
      <c r="E16" s="30"/>
      <c r="F16" s="30"/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13465</v>
      </c>
      <c r="N16" s="24">
        <f t="shared" si="1"/>
        <v>15330</v>
      </c>
      <c r="O16" s="25">
        <f t="shared" si="2"/>
        <v>370.28750000000002</v>
      </c>
      <c r="P16" s="26"/>
      <c r="Q16" s="26">
        <v>130</v>
      </c>
      <c r="R16" s="24">
        <f t="shared" si="3"/>
        <v>14829.7125</v>
      </c>
      <c r="S16" s="25">
        <f t="shared" si="4"/>
        <v>127.91749999999999</v>
      </c>
      <c r="T16" s="27">
        <f t="shared" si="5"/>
        <v>-2.0825000000000102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6057</v>
      </c>
      <c r="E17" s="30"/>
      <c r="F17" s="30"/>
      <c r="G17" s="30"/>
      <c r="H17" s="30">
        <v>100</v>
      </c>
      <c r="I17" s="20">
        <v>30</v>
      </c>
      <c r="J17" s="20">
        <v>10</v>
      </c>
      <c r="K17" s="20"/>
      <c r="L17" s="20"/>
      <c r="M17" s="20">
        <f t="shared" si="0"/>
        <v>6957</v>
      </c>
      <c r="N17" s="24">
        <f t="shared" si="1"/>
        <v>14597</v>
      </c>
      <c r="O17" s="25">
        <f t="shared" si="2"/>
        <v>191.3175</v>
      </c>
      <c r="P17" s="26"/>
      <c r="Q17" s="26">
        <v>80</v>
      </c>
      <c r="R17" s="24">
        <f t="shared" si="3"/>
        <v>14325.682499999999</v>
      </c>
      <c r="S17" s="25">
        <f t="shared" si="4"/>
        <v>66.091499999999996</v>
      </c>
      <c r="T17" s="27">
        <f t="shared" si="5"/>
        <v>-13.908500000000004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4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11209</v>
      </c>
      <c r="N19" s="24">
        <f t="shared" si="1"/>
        <v>11209</v>
      </c>
      <c r="O19" s="25">
        <f t="shared" si="2"/>
        <v>308.2475</v>
      </c>
      <c r="P19" s="26"/>
      <c r="Q19" s="26">
        <v>170</v>
      </c>
      <c r="R19" s="24">
        <f t="shared" si="3"/>
        <v>10730.752500000001</v>
      </c>
      <c r="S19" s="25">
        <f t="shared" si="4"/>
        <v>106.4855</v>
      </c>
      <c r="T19" s="27">
        <f t="shared" si="5"/>
        <v>-63.514499999999998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11699</v>
      </c>
      <c r="E20" s="30"/>
      <c r="F20" s="30"/>
      <c r="G20" s="30"/>
      <c r="H20" s="30">
        <v>210</v>
      </c>
      <c r="I20" s="20"/>
      <c r="J20" s="20"/>
      <c r="K20" s="20">
        <v>3</v>
      </c>
      <c r="L20" s="20"/>
      <c r="M20" s="20">
        <f t="shared" si="0"/>
        <v>13589</v>
      </c>
      <c r="N20" s="24">
        <f t="shared" si="1"/>
        <v>14135</v>
      </c>
      <c r="O20" s="25">
        <f t="shared" si="2"/>
        <v>373.69749999999999</v>
      </c>
      <c r="P20" s="26"/>
      <c r="Q20" s="26">
        <v>130</v>
      </c>
      <c r="R20" s="24">
        <f t="shared" si="3"/>
        <v>13631.3025</v>
      </c>
      <c r="S20" s="25">
        <f t="shared" si="4"/>
        <v>129.09549999999999</v>
      </c>
      <c r="T20" s="27">
        <f t="shared" si="5"/>
        <v>-0.90450000000001296</v>
      </c>
    </row>
    <row r="21" spans="1:20" ht="15.75" x14ac:dyDescent="0.25">
      <c r="A21" s="28">
        <v>15</v>
      </c>
      <c r="B21" s="20">
        <v>1908446148</v>
      </c>
      <c r="C21" s="20" t="s">
        <v>80</v>
      </c>
      <c r="D21" s="29">
        <v>4933</v>
      </c>
      <c r="E21" s="30"/>
      <c r="F21" s="30">
        <v>10</v>
      </c>
      <c r="G21" s="30"/>
      <c r="H21" s="30"/>
      <c r="I21" s="20"/>
      <c r="J21" s="20"/>
      <c r="K21" s="20"/>
      <c r="L21" s="20"/>
      <c r="M21" s="20">
        <f t="shared" si="0"/>
        <v>5033</v>
      </c>
      <c r="N21" s="24">
        <f t="shared" si="1"/>
        <v>5033</v>
      </c>
      <c r="O21" s="25">
        <f t="shared" si="2"/>
        <v>138.4075</v>
      </c>
      <c r="P21" s="26"/>
      <c r="Q21" s="26">
        <v>20</v>
      </c>
      <c r="R21" s="24">
        <f t="shared" si="3"/>
        <v>4874.5924999999997</v>
      </c>
      <c r="S21" s="25">
        <f t="shared" si="4"/>
        <v>47.813499999999998</v>
      </c>
      <c r="T21" s="27">
        <f t="shared" si="5"/>
        <v>27.813499999999998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11810</v>
      </c>
      <c r="N22" s="24">
        <f t="shared" si="1"/>
        <v>11810</v>
      </c>
      <c r="O22" s="25">
        <f t="shared" si="2"/>
        <v>324.77499999999998</v>
      </c>
      <c r="P22" s="82">
        <v>-135</v>
      </c>
      <c r="Q22" s="26">
        <v>100</v>
      </c>
      <c r="R22" s="24">
        <f t="shared" si="3"/>
        <v>11385.225</v>
      </c>
      <c r="S22" s="25">
        <f t="shared" si="4"/>
        <v>112.19499999999999</v>
      </c>
      <c r="T22" s="27">
        <f t="shared" si="5"/>
        <v>12.194999999999993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9348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9348</v>
      </c>
      <c r="N23" s="24">
        <f t="shared" si="1"/>
        <v>12213</v>
      </c>
      <c r="O23" s="25">
        <f t="shared" si="2"/>
        <v>257.07</v>
      </c>
      <c r="P23" s="26"/>
      <c r="Q23" s="26">
        <v>90</v>
      </c>
      <c r="R23" s="24">
        <f t="shared" si="3"/>
        <v>11865.93</v>
      </c>
      <c r="S23" s="25">
        <f t="shared" si="4"/>
        <v>88.805999999999997</v>
      </c>
      <c r="T23" s="27">
        <f t="shared" si="5"/>
        <v>-1.1940000000000026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10283</v>
      </c>
      <c r="E24" s="30"/>
      <c r="F24" s="30">
        <v>20</v>
      </c>
      <c r="G24" s="30"/>
      <c r="H24" s="30"/>
      <c r="I24" s="20"/>
      <c r="J24" s="20"/>
      <c r="K24" s="20">
        <v>5</v>
      </c>
      <c r="L24" s="20"/>
      <c r="M24" s="20">
        <f t="shared" si="0"/>
        <v>10483</v>
      </c>
      <c r="N24" s="24">
        <f t="shared" si="1"/>
        <v>11393</v>
      </c>
      <c r="O24" s="25">
        <f t="shared" si="2"/>
        <v>288.28250000000003</v>
      </c>
      <c r="P24" s="26"/>
      <c r="Q24" s="26">
        <v>94</v>
      </c>
      <c r="R24" s="24">
        <f t="shared" si="3"/>
        <v>11010.717500000001</v>
      </c>
      <c r="S24" s="25">
        <f t="shared" si="4"/>
        <v>99.588499999999996</v>
      </c>
      <c r="T24" s="27">
        <f t="shared" si="5"/>
        <v>5.5884999999999962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5461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5461</v>
      </c>
      <c r="N25" s="24">
        <f t="shared" si="1"/>
        <v>6416</v>
      </c>
      <c r="O25" s="25">
        <f t="shared" si="2"/>
        <v>150.17750000000001</v>
      </c>
      <c r="P25" s="26"/>
      <c r="Q25" s="26">
        <v>80</v>
      </c>
      <c r="R25" s="24">
        <f t="shared" si="3"/>
        <v>6185.8225000000002</v>
      </c>
      <c r="S25" s="25">
        <f t="shared" si="4"/>
        <v>51.8795</v>
      </c>
      <c r="T25" s="27">
        <f t="shared" si="5"/>
        <v>-28.1205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8781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8781</v>
      </c>
      <c r="N27" s="40">
        <f t="shared" si="1"/>
        <v>8781</v>
      </c>
      <c r="O27" s="25">
        <f t="shared" si="2"/>
        <v>241.47749999999999</v>
      </c>
      <c r="P27" s="41"/>
      <c r="Q27" s="41">
        <v>100</v>
      </c>
      <c r="R27" s="24">
        <f t="shared" si="3"/>
        <v>8439.5224999999991</v>
      </c>
      <c r="S27" s="42">
        <f t="shared" si="4"/>
        <v>83.419499999999999</v>
      </c>
      <c r="T27" s="43">
        <f t="shared" si="5"/>
        <v>-16.580500000000001</v>
      </c>
    </row>
    <row r="28" spans="1:20" ht="16.5" thickBot="1" x14ac:dyDescent="0.3">
      <c r="A28" s="83" t="s">
        <v>44</v>
      </c>
      <c r="B28" s="84"/>
      <c r="C28" s="85"/>
      <c r="D28" s="44">
        <f>SUM(D7:D27)</f>
        <v>183014</v>
      </c>
      <c r="E28" s="45">
        <f>SUM(E7:E27)</f>
        <v>130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870</v>
      </c>
      <c r="I28" s="45">
        <f t="shared" si="6"/>
        <v>75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194944</v>
      </c>
      <c r="N28" s="45">
        <f t="shared" si="6"/>
        <v>213545</v>
      </c>
      <c r="O28" s="46">
        <f t="shared" si="6"/>
        <v>5360.96</v>
      </c>
      <c r="P28" s="45">
        <f t="shared" si="6"/>
        <v>665</v>
      </c>
      <c r="Q28" s="45">
        <f t="shared" si="6"/>
        <v>1919</v>
      </c>
      <c r="R28" s="45">
        <f t="shared" si="6"/>
        <v>206265.03999999998</v>
      </c>
      <c r="S28" s="45">
        <f t="shared" si="6"/>
        <v>1851.9680000000001</v>
      </c>
      <c r="T28" s="47">
        <f t="shared" si="6"/>
        <v>-67.032000000000082</v>
      </c>
    </row>
    <row r="29" spans="1:20" ht="15.75" thickBot="1" x14ac:dyDescent="0.3">
      <c r="A29" s="86" t="s">
        <v>45</v>
      </c>
      <c r="B29" s="87"/>
      <c r="C29" s="88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81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509358</v>
      </c>
      <c r="E4" s="2">
        <f>'26'!E29</f>
        <v>720</v>
      </c>
      <c r="F4" s="2">
        <f>'26'!F29</f>
        <v>8200</v>
      </c>
      <c r="G4" s="2">
        <f>'26'!G29</f>
        <v>0</v>
      </c>
      <c r="H4" s="2">
        <f>'26'!H29</f>
        <v>23710</v>
      </c>
      <c r="I4" s="2">
        <f>'26'!I29</f>
        <v>1428</v>
      </c>
      <c r="J4" s="2">
        <f>'26'!J29</f>
        <v>599</v>
      </c>
      <c r="K4" s="2">
        <f>'26'!K29</f>
        <v>228</v>
      </c>
      <c r="L4" s="2">
        <f>'26'!L29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10265</v>
      </c>
      <c r="N7" s="24">
        <f>D7+E7*20+F7*10+G7*9+H7*9+I7*191+J7*191+K7*182+L7*100</f>
        <v>10265</v>
      </c>
      <c r="O7" s="25">
        <f>M7*2.75%</f>
        <v>282.28750000000002</v>
      </c>
      <c r="P7" s="26"/>
      <c r="Q7" s="26">
        <v>93</v>
      </c>
      <c r="R7" s="24">
        <f>M7-(M7*2.75%)+I7*191+J7*191+K7*182+L7*100-Q7</f>
        <v>9889.7124999999996</v>
      </c>
      <c r="S7" s="25">
        <f>M7*0.95%</f>
        <v>97.517499999999998</v>
      </c>
      <c r="T7" s="27">
        <f>S7-Q7</f>
        <v>4.5174999999999983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3705</v>
      </c>
      <c r="E8" s="30"/>
      <c r="F8" s="30"/>
      <c r="G8" s="30"/>
      <c r="H8" s="30">
        <v>50</v>
      </c>
      <c r="I8" s="20">
        <v>10</v>
      </c>
      <c r="J8" s="20"/>
      <c r="K8" s="20"/>
      <c r="L8" s="20"/>
      <c r="M8" s="20">
        <f t="shared" ref="M8:M27" si="0">D8+E8*20+F8*10+G8*9+H8*9</f>
        <v>4155</v>
      </c>
      <c r="N8" s="24">
        <f t="shared" ref="N8:N27" si="1">D8+E8*20+F8*10+G8*9+H8*9+I8*191+J8*191+K8*182+L8*100</f>
        <v>6065</v>
      </c>
      <c r="O8" s="25">
        <f t="shared" ref="O8:O27" si="2">M8*2.75%</f>
        <v>114.2625</v>
      </c>
      <c r="P8" s="26"/>
      <c r="Q8" s="26">
        <v>80</v>
      </c>
      <c r="R8" s="24">
        <f t="shared" ref="R8:R27" si="3">M8-(M8*2.75%)+I8*191+J8*191+K8*182+L8*100-Q8</f>
        <v>5870.7375000000002</v>
      </c>
      <c r="S8" s="25">
        <f t="shared" ref="S8:S27" si="4">M8*0.95%</f>
        <v>39.472499999999997</v>
      </c>
      <c r="T8" s="27">
        <f t="shared" ref="T8:T27" si="5">S8-Q8</f>
        <v>-40.527500000000003</v>
      </c>
    </row>
    <row r="9" spans="1:20" ht="15.75" x14ac:dyDescent="0.25">
      <c r="A9" s="28">
        <v>500</v>
      </c>
      <c r="B9" s="20">
        <v>1908446136</v>
      </c>
      <c r="C9" s="20" t="s">
        <v>25</v>
      </c>
      <c r="D9" s="29">
        <v>13690</v>
      </c>
      <c r="E9" s="30"/>
      <c r="F9" s="30"/>
      <c r="G9" s="30"/>
      <c r="H9" s="30">
        <v>100</v>
      </c>
      <c r="I9" s="20">
        <v>2</v>
      </c>
      <c r="J9" s="20"/>
      <c r="K9" s="20">
        <v>6</v>
      </c>
      <c r="L9" s="20"/>
      <c r="M9" s="20">
        <f t="shared" si="0"/>
        <v>14590</v>
      </c>
      <c r="N9" s="24">
        <f t="shared" si="1"/>
        <v>16064</v>
      </c>
      <c r="O9" s="25">
        <f t="shared" si="2"/>
        <v>401.22500000000002</v>
      </c>
      <c r="P9" s="26">
        <v>-3000</v>
      </c>
      <c r="Q9" s="26">
        <v>143</v>
      </c>
      <c r="R9" s="24">
        <f t="shared" si="3"/>
        <v>15519.775</v>
      </c>
      <c r="S9" s="25">
        <f t="shared" si="4"/>
        <v>138.60499999999999</v>
      </c>
      <c r="T9" s="27">
        <f t="shared" si="5"/>
        <v>-4.3950000000000102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5604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5604</v>
      </c>
      <c r="N10" s="24">
        <f t="shared" si="1"/>
        <v>5986</v>
      </c>
      <c r="O10" s="25">
        <f t="shared" si="2"/>
        <v>154.11000000000001</v>
      </c>
      <c r="P10" s="26"/>
      <c r="Q10" s="26">
        <v>31</v>
      </c>
      <c r="R10" s="24">
        <f t="shared" si="3"/>
        <v>5800.89</v>
      </c>
      <c r="S10" s="25">
        <f t="shared" si="4"/>
        <v>53.238</v>
      </c>
      <c r="T10" s="27">
        <f t="shared" si="5"/>
        <v>22.238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2780</v>
      </c>
      <c r="E11" s="30"/>
      <c r="F11" s="30"/>
      <c r="G11" s="32"/>
      <c r="H11" s="30"/>
      <c r="I11" s="20">
        <v>6</v>
      </c>
      <c r="J11" s="20"/>
      <c r="K11" s="20">
        <v>2</v>
      </c>
      <c r="L11" s="20"/>
      <c r="M11" s="20">
        <f t="shared" si="0"/>
        <v>2780</v>
      </c>
      <c r="N11" s="24">
        <f t="shared" si="1"/>
        <v>4290</v>
      </c>
      <c r="O11" s="25">
        <f t="shared" si="2"/>
        <v>76.45</v>
      </c>
      <c r="P11" s="26"/>
      <c r="Q11" s="26">
        <v>33</v>
      </c>
      <c r="R11" s="24">
        <f t="shared" si="3"/>
        <v>4180.55</v>
      </c>
      <c r="S11" s="25">
        <f t="shared" si="4"/>
        <v>26.41</v>
      </c>
      <c r="T11" s="27">
        <f t="shared" si="5"/>
        <v>-6.59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4588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4588</v>
      </c>
      <c r="N12" s="24">
        <f t="shared" si="1"/>
        <v>4588</v>
      </c>
      <c r="O12" s="25">
        <f t="shared" si="2"/>
        <v>126.17</v>
      </c>
      <c r="P12" s="26"/>
      <c r="Q12" s="26">
        <v>31</v>
      </c>
      <c r="R12" s="24">
        <f t="shared" si="3"/>
        <v>4430.83</v>
      </c>
      <c r="S12" s="25">
        <f t="shared" si="4"/>
        <v>43.585999999999999</v>
      </c>
      <c r="T12" s="27">
        <f t="shared" si="5"/>
        <v>12.585999999999999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4689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4689</v>
      </c>
      <c r="N13" s="24">
        <f t="shared" si="1"/>
        <v>4689</v>
      </c>
      <c r="O13" s="25">
        <f t="shared" si="2"/>
        <v>128.94749999999999</v>
      </c>
      <c r="P13" s="26"/>
      <c r="Q13" s="26">
        <v>55</v>
      </c>
      <c r="R13" s="24">
        <f t="shared" si="3"/>
        <v>4505.0524999999998</v>
      </c>
      <c r="S13" s="25">
        <f t="shared" si="4"/>
        <v>44.545499999999997</v>
      </c>
      <c r="T13" s="27">
        <f t="shared" si="5"/>
        <v>-10.454500000000003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160</v>
      </c>
      <c r="I14" s="20"/>
      <c r="J14" s="20"/>
      <c r="K14" s="20"/>
      <c r="L14" s="20"/>
      <c r="M14" s="20">
        <f t="shared" si="0"/>
        <v>11836</v>
      </c>
      <c r="N14" s="24">
        <f t="shared" si="1"/>
        <v>11836</v>
      </c>
      <c r="O14" s="25">
        <f t="shared" si="2"/>
        <v>325.49</v>
      </c>
      <c r="P14" s="26"/>
      <c r="Q14" s="26">
        <v>170</v>
      </c>
      <c r="R14" s="24">
        <f t="shared" si="3"/>
        <v>11340.51</v>
      </c>
      <c r="S14" s="25">
        <f t="shared" si="4"/>
        <v>112.44199999999999</v>
      </c>
      <c r="T14" s="27">
        <f t="shared" si="5"/>
        <v>-57.558000000000007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11584</v>
      </c>
      <c r="E15" s="30">
        <v>50</v>
      </c>
      <c r="F15" s="30">
        <v>70</v>
      </c>
      <c r="G15" s="30"/>
      <c r="H15" s="30">
        <v>20</v>
      </c>
      <c r="I15" s="20">
        <v>5</v>
      </c>
      <c r="J15" s="20"/>
      <c r="K15" s="20">
        <v>4</v>
      </c>
      <c r="L15" s="20"/>
      <c r="M15" s="20">
        <f t="shared" si="0"/>
        <v>13464</v>
      </c>
      <c r="N15" s="24">
        <f t="shared" si="1"/>
        <v>15147</v>
      </c>
      <c r="O15" s="25">
        <f t="shared" si="2"/>
        <v>370.26</v>
      </c>
      <c r="P15" s="26">
        <v>27220</v>
      </c>
      <c r="Q15" s="26">
        <v>140</v>
      </c>
      <c r="R15" s="24">
        <f t="shared" si="3"/>
        <v>14636.74</v>
      </c>
      <c r="S15" s="25">
        <f t="shared" si="4"/>
        <v>127.908</v>
      </c>
      <c r="T15" s="27">
        <f t="shared" si="5"/>
        <v>-12.091999999999999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18410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19310</v>
      </c>
      <c r="N16" s="24">
        <f t="shared" si="1"/>
        <v>19310</v>
      </c>
      <c r="O16" s="25">
        <f t="shared" si="2"/>
        <v>531.02499999999998</v>
      </c>
      <c r="P16" s="26"/>
      <c r="Q16" s="26">
        <v>139</v>
      </c>
      <c r="R16" s="24">
        <f t="shared" si="3"/>
        <v>18639.974999999999</v>
      </c>
      <c r="S16" s="25">
        <f t="shared" si="4"/>
        <v>183.44499999999999</v>
      </c>
      <c r="T16" s="27">
        <f t="shared" si="5"/>
        <v>44.444999999999993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5135</v>
      </c>
      <c r="E17" s="30"/>
      <c r="F17" s="30">
        <v>20</v>
      </c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5785</v>
      </c>
      <c r="N17" s="24">
        <f t="shared" si="1"/>
        <v>6149</v>
      </c>
      <c r="O17" s="25">
        <f t="shared" si="2"/>
        <v>159.08750000000001</v>
      </c>
      <c r="P17" s="26"/>
      <c r="Q17" s="26">
        <v>60</v>
      </c>
      <c r="R17" s="24">
        <f t="shared" si="3"/>
        <v>5929.9125000000004</v>
      </c>
      <c r="S17" s="25">
        <f t="shared" si="4"/>
        <v>54.957499999999996</v>
      </c>
      <c r="T17" s="27">
        <f t="shared" si="5"/>
        <v>-5.042500000000004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8863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8863</v>
      </c>
      <c r="N18" s="24">
        <f t="shared" si="1"/>
        <v>8863</v>
      </c>
      <c r="O18" s="25">
        <f t="shared" si="2"/>
        <v>243.73249999999999</v>
      </c>
      <c r="P18" s="26"/>
      <c r="Q18" s="26">
        <v>180</v>
      </c>
      <c r="R18" s="24">
        <f t="shared" si="3"/>
        <v>8439.2674999999999</v>
      </c>
      <c r="S18" s="25">
        <f t="shared" si="4"/>
        <v>84.198499999999996</v>
      </c>
      <c r="T18" s="27">
        <f t="shared" si="5"/>
        <v>-95.801500000000004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9604</v>
      </c>
      <c r="E19" s="30"/>
      <c r="F19" s="30"/>
      <c r="G19" s="30"/>
      <c r="H19" s="30">
        <v>100</v>
      </c>
      <c r="I19" s="20">
        <v>12</v>
      </c>
      <c r="J19" s="20"/>
      <c r="K19" s="20">
        <v>5</v>
      </c>
      <c r="L19" s="20"/>
      <c r="M19" s="20">
        <f t="shared" si="0"/>
        <v>10504</v>
      </c>
      <c r="N19" s="24">
        <f t="shared" si="1"/>
        <v>13706</v>
      </c>
      <c r="O19" s="25">
        <f t="shared" si="2"/>
        <v>288.86</v>
      </c>
      <c r="P19" s="26"/>
      <c r="Q19" s="26">
        <v>170</v>
      </c>
      <c r="R19" s="24">
        <f t="shared" si="3"/>
        <v>13247.14</v>
      </c>
      <c r="S19" s="25">
        <f t="shared" si="4"/>
        <v>99.787999999999997</v>
      </c>
      <c r="T19" s="27">
        <f t="shared" si="5"/>
        <v>-70.212000000000003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7147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7147</v>
      </c>
      <c r="N20" s="24">
        <f t="shared" si="1"/>
        <v>7147</v>
      </c>
      <c r="O20" s="25">
        <f t="shared" si="2"/>
        <v>196.54249999999999</v>
      </c>
      <c r="P20" s="26">
        <v>1000</v>
      </c>
      <c r="Q20" s="26">
        <v>120</v>
      </c>
      <c r="R20" s="24">
        <f t="shared" si="3"/>
        <v>6830.4575000000004</v>
      </c>
      <c r="S20" s="25">
        <f t="shared" si="4"/>
        <v>67.896500000000003</v>
      </c>
      <c r="T20" s="27">
        <f t="shared" si="5"/>
        <v>-52.103499999999997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2470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2740</v>
      </c>
      <c r="N21" s="24">
        <f t="shared" si="1"/>
        <v>2740</v>
      </c>
      <c r="O21" s="25">
        <f t="shared" si="2"/>
        <v>75.349999999999994</v>
      </c>
      <c r="P21" s="26"/>
      <c r="Q21" s="26">
        <v>10</v>
      </c>
      <c r="R21" s="24">
        <f t="shared" si="3"/>
        <v>2654.65</v>
      </c>
      <c r="S21" s="25">
        <f t="shared" si="4"/>
        <v>26.029999999999998</v>
      </c>
      <c r="T21" s="27">
        <f t="shared" si="5"/>
        <v>16.029999999999998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18048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18048</v>
      </c>
      <c r="N22" s="24">
        <f t="shared" si="1"/>
        <v>18048</v>
      </c>
      <c r="O22" s="25">
        <f t="shared" si="2"/>
        <v>496.32</v>
      </c>
      <c r="P22" s="26"/>
      <c r="Q22" s="26">
        <v>150</v>
      </c>
      <c r="R22" s="24">
        <f t="shared" si="3"/>
        <v>17401.68</v>
      </c>
      <c r="S22" s="25">
        <f t="shared" si="4"/>
        <v>171.45599999999999</v>
      </c>
      <c r="T22" s="27">
        <f t="shared" si="5"/>
        <v>21.455999999999989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6012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6012</v>
      </c>
      <c r="N23" s="24">
        <f t="shared" si="1"/>
        <v>6012</v>
      </c>
      <c r="O23" s="25">
        <f t="shared" si="2"/>
        <v>165.33</v>
      </c>
      <c r="P23" s="26"/>
      <c r="Q23" s="26">
        <v>60</v>
      </c>
      <c r="R23" s="24">
        <f t="shared" si="3"/>
        <v>5786.67</v>
      </c>
      <c r="S23" s="25">
        <f t="shared" si="4"/>
        <v>57.113999999999997</v>
      </c>
      <c r="T23" s="27">
        <f t="shared" si="5"/>
        <v>-2.8860000000000028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>
        <v>125</v>
      </c>
      <c r="R24" s="24">
        <f t="shared" si="3"/>
        <v>18370.005000000001</v>
      </c>
      <c r="S24" s="25">
        <f t="shared" si="4"/>
        <v>180.67099999999999</v>
      </c>
      <c r="T24" s="27">
        <f t="shared" si="5"/>
        <v>55.670999999999992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6118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6118</v>
      </c>
      <c r="N25" s="24">
        <f t="shared" si="1"/>
        <v>6118</v>
      </c>
      <c r="O25" s="25">
        <f t="shared" si="2"/>
        <v>168.245</v>
      </c>
      <c r="P25" s="26"/>
      <c r="Q25" s="26">
        <v>90</v>
      </c>
      <c r="R25" s="24">
        <f t="shared" si="3"/>
        <v>5859.7550000000001</v>
      </c>
      <c r="S25" s="25">
        <f t="shared" si="4"/>
        <v>58.120999999999995</v>
      </c>
      <c r="T25" s="27">
        <f t="shared" si="5"/>
        <v>-31.879000000000005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22241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22241</v>
      </c>
      <c r="N26" s="24">
        <f t="shared" si="1"/>
        <v>22241</v>
      </c>
      <c r="O26" s="25">
        <f t="shared" si="2"/>
        <v>611.62750000000005</v>
      </c>
      <c r="P26" s="26"/>
      <c r="Q26" s="26">
        <v>403</v>
      </c>
      <c r="R26" s="24">
        <f t="shared" si="3"/>
        <v>21226.372500000001</v>
      </c>
      <c r="S26" s="25">
        <f t="shared" si="4"/>
        <v>211.2895</v>
      </c>
      <c r="T26" s="27">
        <f t="shared" si="5"/>
        <v>-191.7105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5657</v>
      </c>
      <c r="N27" s="40">
        <f t="shared" si="1"/>
        <v>5657</v>
      </c>
      <c r="O27" s="25">
        <f t="shared" si="2"/>
        <v>155.5675</v>
      </c>
      <c r="P27" s="41">
        <v>16000</v>
      </c>
      <c r="Q27" s="41">
        <v>100</v>
      </c>
      <c r="R27" s="24">
        <f t="shared" si="3"/>
        <v>5401.4324999999999</v>
      </c>
      <c r="S27" s="42">
        <f t="shared" si="4"/>
        <v>53.741500000000002</v>
      </c>
      <c r="T27" s="43">
        <f t="shared" si="5"/>
        <v>-46.258499999999998</v>
      </c>
    </row>
    <row r="28" spans="1:20" ht="16.5" thickBot="1" x14ac:dyDescent="0.3">
      <c r="A28" s="83" t="s">
        <v>44</v>
      </c>
      <c r="B28" s="84"/>
      <c r="C28" s="85"/>
      <c r="D28" s="44">
        <f>SUM(D7:D27)</f>
        <v>196024</v>
      </c>
      <c r="E28" s="45">
        <f>SUM(E7:E27)</f>
        <v>50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610</v>
      </c>
      <c r="I28" s="45">
        <f t="shared" si="6"/>
        <v>36</v>
      </c>
      <c r="J28" s="45">
        <f t="shared" si="6"/>
        <v>1</v>
      </c>
      <c r="K28" s="45">
        <f t="shared" si="6"/>
        <v>19</v>
      </c>
      <c r="L28" s="45">
        <f t="shared" si="6"/>
        <v>0</v>
      </c>
      <c r="M28" s="45">
        <f t="shared" si="6"/>
        <v>203414</v>
      </c>
      <c r="N28" s="45">
        <f t="shared" si="6"/>
        <v>213939</v>
      </c>
      <c r="O28" s="46">
        <f t="shared" si="6"/>
        <v>5593.8850000000011</v>
      </c>
      <c r="P28" s="45">
        <f t="shared" si="6"/>
        <v>41220</v>
      </c>
      <c r="Q28" s="45">
        <f t="shared" si="6"/>
        <v>2383</v>
      </c>
      <c r="R28" s="45">
        <f t="shared" si="6"/>
        <v>205962.11500000002</v>
      </c>
      <c r="S28" s="45">
        <f t="shared" si="6"/>
        <v>1932.4330000000002</v>
      </c>
      <c r="T28" s="47">
        <f t="shared" si="6"/>
        <v>-450.56700000000001</v>
      </c>
    </row>
    <row r="29" spans="1:20" ht="15.75" thickBot="1" x14ac:dyDescent="0.3">
      <c r="A29" s="86" t="s">
        <v>45</v>
      </c>
      <c r="B29" s="87"/>
      <c r="C29" s="88"/>
      <c r="D29" s="48">
        <f>D4+D5-D28</f>
        <v>832814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832814</v>
      </c>
      <c r="E4" s="2">
        <f>'27'!E29</f>
        <v>670</v>
      </c>
      <c r="F4" s="2">
        <f>'27'!F29</f>
        <v>8110</v>
      </c>
      <c r="G4" s="2">
        <f>'27'!G29</f>
        <v>0</v>
      </c>
      <c r="H4" s="2">
        <f>'27'!H29</f>
        <v>23100</v>
      </c>
      <c r="I4" s="2">
        <f>'27'!I29</f>
        <v>1392</v>
      </c>
      <c r="J4" s="2">
        <f>'27'!J29</f>
        <v>598</v>
      </c>
      <c r="K4" s="2">
        <f>'27'!K29</f>
        <v>209</v>
      </c>
      <c r="L4" s="2">
        <f>'27'!L29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1028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1028</v>
      </c>
      <c r="N28" s="45">
        <f t="shared" si="6"/>
        <v>1028</v>
      </c>
      <c r="O28" s="46">
        <f t="shared" si="6"/>
        <v>28.27</v>
      </c>
      <c r="P28" s="45">
        <f t="shared" si="6"/>
        <v>0</v>
      </c>
      <c r="Q28" s="45">
        <f t="shared" si="6"/>
        <v>0</v>
      </c>
      <c r="R28" s="45">
        <f t="shared" si="6"/>
        <v>999.73</v>
      </c>
      <c r="S28" s="45">
        <f t="shared" si="6"/>
        <v>9.766</v>
      </c>
      <c r="T28" s="47">
        <f t="shared" si="6"/>
        <v>9.766</v>
      </c>
    </row>
    <row r="29" spans="1:20" ht="15.75" thickBot="1" x14ac:dyDescent="0.3">
      <c r="A29" s="86" t="s">
        <v>45</v>
      </c>
      <c r="B29" s="87"/>
      <c r="C29" s="88"/>
      <c r="D29" s="48">
        <f>D4+D5-D28</f>
        <v>831786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831786</v>
      </c>
      <c r="E4" s="2">
        <f>'28'!E29</f>
        <v>670</v>
      </c>
      <c r="F4" s="2">
        <f>'28'!F29</f>
        <v>8110</v>
      </c>
      <c r="G4" s="2">
        <f>'28'!G29</f>
        <v>0</v>
      </c>
      <c r="H4" s="2">
        <f>'28'!H29</f>
        <v>23100</v>
      </c>
      <c r="I4" s="2">
        <f>'28'!I29</f>
        <v>1392</v>
      </c>
      <c r="J4" s="2">
        <f>'28'!J29</f>
        <v>598</v>
      </c>
      <c r="K4" s="2">
        <f>'28'!K29</f>
        <v>209</v>
      </c>
      <c r="L4" s="2">
        <f>'28'!L29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831786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4" sqref="A14:XF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3" t="s">
        <v>44</v>
      </c>
      <c r="B28" s="84"/>
      <c r="C28" s="85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6" t="s">
        <v>45</v>
      </c>
      <c r="B29" s="87"/>
      <c r="C29" s="88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831786</v>
      </c>
      <c r="E4" s="2">
        <f>'29'!E29</f>
        <v>670</v>
      </c>
      <c r="F4" s="2">
        <f>'29'!F29</f>
        <v>8110</v>
      </c>
      <c r="G4" s="2">
        <f>'29'!G29</f>
        <v>0</v>
      </c>
      <c r="H4" s="2">
        <f>'29'!H29</f>
        <v>23100</v>
      </c>
      <c r="I4" s="2">
        <f>'29'!I29</f>
        <v>1392</v>
      </c>
      <c r="J4" s="2">
        <f>'29'!J29</f>
        <v>598</v>
      </c>
      <c r="K4" s="2">
        <f>'29'!K29</f>
        <v>209</v>
      </c>
      <c r="L4" s="2">
        <f>'29'!L29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831786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831786</v>
      </c>
      <c r="E4" s="2">
        <f>'30'!E29</f>
        <v>670</v>
      </c>
      <c r="F4" s="2">
        <f>'30'!F29</f>
        <v>8110</v>
      </c>
      <c r="G4" s="2">
        <f>'30'!G29</f>
        <v>0</v>
      </c>
      <c r="H4" s="2">
        <f>'30'!H29</f>
        <v>23100</v>
      </c>
      <c r="I4" s="2">
        <f>'30'!I29</f>
        <v>1392</v>
      </c>
      <c r="J4" s="2">
        <f>'30'!J29</f>
        <v>598</v>
      </c>
      <c r="K4" s="2">
        <f>'30'!K29</f>
        <v>209</v>
      </c>
      <c r="L4" s="2">
        <f>'30'!L29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831786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5147727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265468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327208</v>
      </c>
      <c r="N7" s="24">
        <f>D7+E7*20+F7*10+G7*9+H7*9+I7*191+J7*191+K7*182+L7*100</f>
        <v>339169</v>
      </c>
      <c r="O7" s="25">
        <f>M7*2.75%</f>
        <v>8998.2199999999993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2278</v>
      </c>
      <c r="R7" s="24">
        <f>M7-(M7*2.75%)+I7*191+J7*191+K7*182+L7*100-Q7</f>
        <v>327892.78000000003</v>
      </c>
      <c r="S7" s="25">
        <f>M7*0.95%</f>
        <v>3108.4760000000001</v>
      </c>
      <c r="T7" s="27">
        <f>S7-Q7</f>
        <v>830.47600000000011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141238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152078</v>
      </c>
      <c r="N8" s="24">
        <f t="shared" ref="N8:N27" si="1">D8+E8*20+F8*10+G8*9+H8*9+I8*191+J8*191+K8*182+L8*100</f>
        <v>162493</v>
      </c>
      <c r="O8" s="25">
        <f t="shared" ref="O8:O27" si="2">M8*2.75%</f>
        <v>4182.1450000000004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1607</v>
      </c>
      <c r="R8" s="24">
        <f t="shared" ref="R8:R27" si="3">M8-(M8*2.75%)+I8*191+J8*191+K8*182+L8*100-Q8</f>
        <v>156703.85500000001</v>
      </c>
      <c r="S8" s="25">
        <f t="shared" ref="S8:S27" si="4">M8*0.95%</f>
        <v>1444.741</v>
      </c>
      <c r="T8" s="27">
        <f t="shared" ref="T8:T27" si="5">S8-Q8</f>
        <v>-162.25900000000001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348668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16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382988</v>
      </c>
      <c r="N9" s="24">
        <f t="shared" si="1"/>
        <v>397933</v>
      </c>
      <c r="O9" s="25">
        <f t="shared" si="2"/>
        <v>10532.17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3179</v>
      </c>
      <c r="R9" s="24">
        <f t="shared" si="3"/>
        <v>384221.83</v>
      </c>
      <c r="S9" s="25">
        <f t="shared" si="4"/>
        <v>3638.386</v>
      </c>
      <c r="T9" s="27">
        <f t="shared" si="5"/>
        <v>459.38599999999997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115886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119656</v>
      </c>
      <c r="N10" s="24">
        <f t="shared" si="1"/>
        <v>129170</v>
      </c>
      <c r="O10" s="25">
        <f t="shared" si="2"/>
        <v>3290.54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622</v>
      </c>
      <c r="R10" s="24">
        <f t="shared" si="3"/>
        <v>125257.46</v>
      </c>
      <c r="S10" s="25">
        <f t="shared" si="4"/>
        <v>1136.732</v>
      </c>
      <c r="T10" s="27">
        <f t="shared" si="5"/>
        <v>514.73199999999997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108916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340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130846</v>
      </c>
      <c r="N11" s="24">
        <f t="shared" si="1"/>
        <v>143944</v>
      </c>
      <c r="O11" s="25">
        <f t="shared" si="2"/>
        <v>3598.2649999999999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720</v>
      </c>
      <c r="R11" s="24">
        <f t="shared" si="3"/>
        <v>139625.73499999999</v>
      </c>
      <c r="S11" s="25">
        <f t="shared" si="4"/>
        <v>1243.037</v>
      </c>
      <c r="T11" s="27">
        <f t="shared" si="5"/>
        <v>523.03700000000003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113209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116009</v>
      </c>
      <c r="N12" s="24">
        <f t="shared" si="1"/>
        <v>117829</v>
      </c>
      <c r="O12" s="25">
        <f t="shared" si="2"/>
        <v>3190.2474999999999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583</v>
      </c>
      <c r="R12" s="24">
        <f t="shared" si="3"/>
        <v>114055.7525</v>
      </c>
      <c r="S12" s="25">
        <f t="shared" si="4"/>
        <v>1102.0854999999999</v>
      </c>
      <c r="T12" s="27">
        <f t="shared" si="5"/>
        <v>519.08549999999991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114789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121609</v>
      </c>
      <c r="N13" s="24">
        <f t="shared" si="1"/>
        <v>121991</v>
      </c>
      <c r="O13" s="25">
        <f t="shared" si="2"/>
        <v>3344.2474999999999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1130</v>
      </c>
      <c r="R13" s="24">
        <f t="shared" si="3"/>
        <v>117516.7525</v>
      </c>
      <c r="S13" s="25">
        <f t="shared" si="4"/>
        <v>1155.2855</v>
      </c>
      <c r="T13" s="27">
        <f t="shared" si="5"/>
        <v>25.285499999999956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355068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340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380148</v>
      </c>
      <c r="N14" s="24">
        <f t="shared" si="1"/>
        <v>384923</v>
      </c>
      <c r="O14" s="25">
        <f t="shared" si="2"/>
        <v>10454.07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2920</v>
      </c>
      <c r="R14" s="24">
        <f t="shared" si="3"/>
        <v>371548.93</v>
      </c>
      <c r="S14" s="25">
        <f t="shared" si="4"/>
        <v>3611.4059999999999</v>
      </c>
      <c r="T14" s="27">
        <f t="shared" si="5"/>
        <v>691.40599999999995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384041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404741</v>
      </c>
      <c r="N15" s="24">
        <f t="shared" si="1"/>
        <v>418268</v>
      </c>
      <c r="O15" s="25">
        <f t="shared" si="2"/>
        <v>11130.377500000001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3423</v>
      </c>
      <c r="R15" s="24">
        <f t="shared" si="3"/>
        <v>403714.6225</v>
      </c>
      <c r="S15" s="25">
        <f t="shared" si="4"/>
        <v>3845.0394999999999</v>
      </c>
      <c r="T15" s="27">
        <f t="shared" si="5"/>
        <v>422.03949999999986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348469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386399</v>
      </c>
      <c r="N16" s="24">
        <f t="shared" si="1"/>
        <v>397369</v>
      </c>
      <c r="O16" s="25">
        <f t="shared" si="2"/>
        <v>10625.9725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3404</v>
      </c>
      <c r="R16" s="24">
        <f t="shared" si="3"/>
        <v>383339.02750000003</v>
      </c>
      <c r="S16" s="25">
        <f t="shared" si="4"/>
        <v>3670.7905000000001</v>
      </c>
      <c r="T16" s="27">
        <f t="shared" si="5"/>
        <v>266.79050000000007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209047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10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224187</v>
      </c>
      <c r="N17" s="24">
        <f t="shared" si="1"/>
        <v>243889</v>
      </c>
      <c r="O17" s="25">
        <f t="shared" si="2"/>
        <v>6165.1424999999999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1911</v>
      </c>
      <c r="R17" s="24">
        <f t="shared" si="3"/>
        <v>235812.85750000001</v>
      </c>
      <c r="S17" s="25">
        <f t="shared" si="4"/>
        <v>2129.7764999999999</v>
      </c>
      <c r="T17" s="27">
        <f t="shared" si="5"/>
        <v>218.77649999999994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242018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251658</v>
      </c>
      <c r="N18" s="24">
        <f t="shared" si="1"/>
        <v>266612</v>
      </c>
      <c r="O18" s="25">
        <f t="shared" si="2"/>
        <v>6920.5950000000003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3360</v>
      </c>
      <c r="R18" s="24">
        <f t="shared" si="3"/>
        <v>256331.405</v>
      </c>
      <c r="S18" s="25">
        <f t="shared" si="4"/>
        <v>2390.7509999999997</v>
      </c>
      <c r="T18" s="27">
        <f t="shared" si="5"/>
        <v>-969.24900000000025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260321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2520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19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290001</v>
      </c>
      <c r="N19" s="24">
        <f t="shared" si="1"/>
        <v>313514</v>
      </c>
      <c r="O19" s="25">
        <f t="shared" si="2"/>
        <v>7975.0275000000001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4874</v>
      </c>
      <c r="R19" s="24">
        <f t="shared" si="3"/>
        <v>300664.97249999997</v>
      </c>
      <c r="S19" s="25">
        <f t="shared" si="4"/>
        <v>2755.0095000000001</v>
      </c>
      <c r="T19" s="27">
        <f t="shared" si="5"/>
        <v>-2118.9904999999999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156795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163665</v>
      </c>
      <c r="N20" s="24">
        <f t="shared" si="1"/>
        <v>172406</v>
      </c>
      <c r="O20" s="25">
        <f t="shared" si="2"/>
        <v>4500.7875000000004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2857</v>
      </c>
      <c r="R20" s="24">
        <f t="shared" si="3"/>
        <v>165048.21249999999</v>
      </c>
      <c r="S20" s="25">
        <f t="shared" si="4"/>
        <v>1554.8174999999999</v>
      </c>
      <c r="T20" s="27">
        <f t="shared" si="5"/>
        <v>-1302.1825000000001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124567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134307</v>
      </c>
      <c r="N21" s="24">
        <f t="shared" si="1"/>
        <v>135262</v>
      </c>
      <c r="O21" s="25">
        <f t="shared" si="2"/>
        <v>3693.4425000000001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616</v>
      </c>
      <c r="R21" s="24">
        <f t="shared" si="3"/>
        <v>130952.5575</v>
      </c>
      <c r="S21" s="25">
        <f t="shared" si="4"/>
        <v>1275.9165</v>
      </c>
      <c r="T21" s="27">
        <f t="shared" si="5"/>
        <v>659.91650000000004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407774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412574</v>
      </c>
      <c r="N22" s="24">
        <f t="shared" si="1"/>
        <v>430310</v>
      </c>
      <c r="O22" s="25">
        <f t="shared" si="2"/>
        <v>11345.785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3230</v>
      </c>
      <c r="R22" s="24">
        <f t="shared" si="3"/>
        <v>415734.21500000003</v>
      </c>
      <c r="S22" s="25">
        <f t="shared" si="4"/>
        <v>3919.453</v>
      </c>
      <c r="T22" s="27">
        <f t="shared" si="5"/>
        <v>689.45299999999997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176123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176123</v>
      </c>
      <c r="N23" s="24">
        <f t="shared" si="1"/>
        <v>183673</v>
      </c>
      <c r="O23" s="25">
        <f t="shared" si="2"/>
        <v>4843.3824999999997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1650</v>
      </c>
      <c r="R23" s="24">
        <f t="shared" si="3"/>
        <v>177179.61749999999</v>
      </c>
      <c r="S23" s="25">
        <f t="shared" si="4"/>
        <v>1673.1685</v>
      </c>
      <c r="T23" s="27">
        <f t="shared" si="5"/>
        <v>23.168499999999995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379725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430465</v>
      </c>
      <c r="N24" s="24">
        <f t="shared" si="1"/>
        <v>454789</v>
      </c>
      <c r="O24" s="25">
        <f t="shared" si="2"/>
        <v>11837.7875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3175</v>
      </c>
      <c r="R24" s="24">
        <f t="shared" si="3"/>
        <v>439776.21250000002</v>
      </c>
      <c r="S24" s="25">
        <f t="shared" si="4"/>
        <v>4089.4175</v>
      </c>
      <c r="T24" s="27">
        <f t="shared" si="5"/>
        <v>914.41750000000002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219081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237931</v>
      </c>
      <c r="N25" s="24">
        <f t="shared" si="1"/>
        <v>254694</v>
      </c>
      <c r="O25" s="25">
        <f t="shared" si="2"/>
        <v>6543.1025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2119</v>
      </c>
      <c r="R25" s="24">
        <f t="shared" si="3"/>
        <v>246031.89749999999</v>
      </c>
      <c r="S25" s="25">
        <f t="shared" si="4"/>
        <v>2260.3445000000002</v>
      </c>
      <c r="T25" s="27">
        <f t="shared" si="5"/>
        <v>141.34450000000015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199155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199695</v>
      </c>
      <c r="N26" s="24">
        <f t="shared" si="1"/>
        <v>209582</v>
      </c>
      <c r="O26" s="25">
        <f t="shared" si="2"/>
        <v>5491.6125000000002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1932</v>
      </c>
      <c r="R26" s="24">
        <f t="shared" si="3"/>
        <v>202158.38750000001</v>
      </c>
      <c r="S26" s="25">
        <f t="shared" si="4"/>
        <v>1897.1025</v>
      </c>
      <c r="T26" s="27">
        <f t="shared" si="5"/>
        <v>-34.897500000000036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219756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221386</v>
      </c>
      <c r="N27" s="40">
        <f t="shared" si="1"/>
        <v>229981</v>
      </c>
      <c r="O27" s="25">
        <f t="shared" si="2"/>
        <v>6088.1149999999998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2600</v>
      </c>
      <c r="R27" s="24">
        <f t="shared" si="3"/>
        <v>221292.88500000001</v>
      </c>
      <c r="S27" s="42">
        <f t="shared" si="4"/>
        <v>2103.1669999999999</v>
      </c>
      <c r="T27" s="43">
        <f t="shared" si="5"/>
        <v>-496.83300000000008</v>
      </c>
    </row>
    <row r="28" spans="1:20" ht="16.5" thickBot="1" x14ac:dyDescent="0.3">
      <c r="A28" s="83" t="s">
        <v>44</v>
      </c>
      <c r="B28" s="84"/>
      <c r="C28" s="85"/>
      <c r="D28" s="44">
        <f>SUM(D7:D27)</f>
        <v>4890114</v>
      </c>
      <c r="E28" s="45">
        <f>SUM(E7:E27)</f>
        <v>5430</v>
      </c>
      <c r="F28" s="45">
        <f t="shared" ref="F28:T28" si="6">SUM(F7:F27)</f>
        <v>7560</v>
      </c>
      <c r="G28" s="45">
        <f t="shared" si="6"/>
        <v>0</v>
      </c>
      <c r="H28" s="45">
        <f t="shared" si="6"/>
        <v>21040</v>
      </c>
      <c r="I28" s="45">
        <f t="shared" si="6"/>
        <v>1023</v>
      </c>
      <c r="J28" s="45">
        <f t="shared" si="6"/>
        <v>56</v>
      </c>
      <c r="K28" s="45">
        <f t="shared" si="6"/>
        <v>209</v>
      </c>
      <c r="L28" s="45">
        <f t="shared" si="6"/>
        <v>0</v>
      </c>
      <c r="M28" s="45">
        <f t="shared" si="6"/>
        <v>5263674</v>
      </c>
      <c r="N28" s="45">
        <f t="shared" si="6"/>
        <v>5507801</v>
      </c>
      <c r="O28" s="46">
        <f t="shared" si="6"/>
        <v>144751.035</v>
      </c>
      <c r="P28" s="45">
        <f t="shared" si="6"/>
        <v>0</v>
      </c>
      <c r="Q28" s="45">
        <f t="shared" si="6"/>
        <v>48190</v>
      </c>
      <c r="R28" s="45">
        <f t="shared" si="6"/>
        <v>5314859.9649999999</v>
      </c>
      <c r="S28" s="45">
        <f t="shared" si="6"/>
        <v>50004.903000000006</v>
      </c>
      <c r="T28" s="47">
        <f t="shared" si="6"/>
        <v>1814.9029999999998</v>
      </c>
    </row>
    <row r="29" spans="1:20" ht="15.75" thickBot="1" x14ac:dyDescent="0.3">
      <c r="A29" s="86" t="s">
        <v>45</v>
      </c>
      <c r="B29" s="87"/>
      <c r="C29" s="88"/>
      <c r="D29" s="48">
        <f>D4+D5-D28</f>
        <v>831786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54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3" t="s">
        <v>44</v>
      </c>
      <c r="B28" s="84"/>
      <c r="C28" s="85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6" t="s">
        <v>45</v>
      </c>
      <c r="B29" s="87"/>
      <c r="C29" s="88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2"/>
      <c r="O29" s="103"/>
      <c r="P29" s="103"/>
      <c r="Q29" s="103"/>
      <c r="R29" s="103"/>
      <c r="S29" s="103"/>
      <c r="T29" s="103"/>
      <c r="U29" s="103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1" priority="47" operator="equal">
      <formula>212030016606640</formula>
    </cfRule>
  </conditionalFormatting>
  <conditionalFormatting sqref="D29 E4:E6 E28:K29">
    <cfRule type="cellIs" dxfId="1260" priority="45" operator="equal">
      <formula>$E$4</formula>
    </cfRule>
    <cfRule type="cellIs" dxfId="1259" priority="46" operator="equal">
      <formula>2120</formula>
    </cfRule>
  </conditionalFormatting>
  <conditionalFormatting sqref="D29:E29 F4:F6 F28:F29">
    <cfRule type="cellIs" dxfId="1258" priority="43" operator="equal">
      <formula>$F$4</formula>
    </cfRule>
    <cfRule type="cellIs" dxfId="1257" priority="44" operator="equal">
      <formula>300</formula>
    </cfRule>
  </conditionalFormatting>
  <conditionalFormatting sqref="G4 G28:G29 G6">
    <cfRule type="cellIs" dxfId="1256" priority="41" operator="equal">
      <formula>$G$4</formula>
    </cfRule>
    <cfRule type="cellIs" dxfId="1255" priority="42" operator="equal">
      <formula>1660</formula>
    </cfRule>
  </conditionalFormatting>
  <conditionalFormatting sqref="H4:H6 H28:H29">
    <cfRule type="cellIs" dxfId="1254" priority="39" operator="equal">
      <formula>$H$4</formula>
    </cfRule>
    <cfRule type="cellIs" dxfId="1253" priority="40" operator="equal">
      <formula>6640</formula>
    </cfRule>
  </conditionalFormatting>
  <conditionalFormatting sqref="T6:T28 U28:V28">
    <cfRule type="cellIs" dxfId="1252" priority="38" operator="lessThan">
      <formula>0</formula>
    </cfRule>
  </conditionalFormatting>
  <conditionalFormatting sqref="T7:T27">
    <cfRule type="cellIs" dxfId="1251" priority="35" operator="lessThan">
      <formula>0</formula>
    </cfRule>
    <cfRule type="cellIs" dxfId="1250" priority="36" operator="lessThan">
      <formula>0</formula>
    </cfRule>
    <cfRule type="cellIs" dxfId="1249" priority="37" operator="lessThan">
      <formula>0</formula>
    </cfRule>
  </conditionalFormatting>
  <conditionalFormatting sqref="E4:E6 E28:K28">
    <cfRule type="cellIs" dxfId="1248" priority="34" operator="equal">
      <formula>$E$4</formula>
    </cfRule>
  </conditionalFormatting>
  <conditionalFormatting sqref="D28:D29 D6 D4:M4">
    <cfRule type="cellIs" dxfId="1247" priority="33" operator="equal">
      <formula>$D$4</formula>
    </cfRule>
  </conditionalFormatting>
  <conditionalFormatting sqref="I4:I6 I28:I29">
    <cfRule type="cellIs" dxfId="1246" priority="32" operator="equal">
      <formula>$I$4</formula>
    </cfRule>
  </conditionalFormatting>
  <conditionalFormatting sqref="J4:J6 J28:J29">
    <cfRule type="cellIs" dxfId="1245" priority="31" operator="equal">
      <formula>$J$4</formula>
    </cfRule>
  </conditionalFormatting>
  <conditionalFormatting sqref="K4:K6 K28:K29">
    <cfRule type="cellIs" dxfId="1244" priority="30" operator="equal">
      <formula>$K$4</formula>
    </cfRule>
  </conditionalFormatting>
  <conditionalFormatting sqref="M4:M6">
    <cfRule type="cellIs" dxfId="1243" priority="29" operator="equal">
      <formula>$L$4</formula>
    </cfRule>
  </conditionalFormatting>
  <conditionalFormatting sqref="T7:T28 U28:V28">
    <cfRule type="cellIs" dxfId="1242" priority="26" operator="lessThan">
      <formula>0</formula>
    </cfRule>
    <cfRule type="cellIs" dxfId="1241" priority="27" operator="lessThan">
      <formula>0</formula>
    </cfRule>
    <cfRule type="cellIs" dxfId="1240" priority="28" operator="lessThan">
      <formula>0</formula>
    </cfRule>
  </conditionalFormatting>
  <conditionalFormatting sqref="D5:F5 H5:K5">
    <cfRule type="cellIs" dxfId="1239" priority="25" operator="greaterThan">
      <formula>0</formula>
    </cfRule>
  </conditionalFormatting>
  <conditionalFormatting sqref="T6:T28 U28:V28">
    <cfRule type="cellIs" dxfId="1238" priority="24" operator="lessThan">
      <formula>0</formula>
    </cfRule>
  </conditionalFormatting>
  <conditionalFormatting sqref="T7:T27">
    <cfRule type="cellIs" dxfId="1237" priority="21" operator="lessThan">
      <formula>0</formula>
    </cfRule>
    <cfRule type="cellIs" dxfId="1236" priority="22" operator="lessThan">
      <formula>0</formula>
    </cfRule>
    <cfRule type="cellIs" dxfId="1235" priority="23" operator="lessThan">
      <formula>0</formula>
    </cfRule>
  </conditionalFormatting>
  <conditionalFormatting sqref="T7:T28 U28:V28">
    <cfRule type="cellIs" dxfId="1234" priority="18" operator="lessThan">
      <formula>0</formula>
    </cfRule>
    <cfRule type="cellIs" dxfId="1233" priority="19" operator="lessThan">
      <formula>0</formula>
    </cfRule>
    <cfRule type="cellIs" dxfId="1232" priority="20" operator="lessThan">
      <formula>0</formula>
    </cfRule>
  </conditionalFormatting>
  <conditionalFormatting sqref="D5:F5 H5:K5">
    <cfRule type="cellIs" dxfId="1231" priority="17" operator="greaterThan">
      <formula>0</formula>
    </cfRule>
  </conditionalFormatting>
  <conditionalFormatting sqref="L4 L6 L28:L29">
    <cfRule type="cellIs" dxfId="1230" priority="16" operator="equal">
      <formula>$L$4</formula>
    </cfRule>
  </conditionalFormatting>
  <conditionalFormatting sqref="D7:S7">
    <cfRule type="cellIs" dxfId="1229" priority="15" operator="greaterThan">
      <formula>0</formula>
    </cfRule>
  </conditionalFormatting>
  <conditionalFormatting sqref="D9:S9">
    <cfRule type="cellIs" dxfId="1228" priority="14" operator="greaterThan">
      <formula>0</formula>
    </cfRule>
  </conditionalFormatting>
  <conditionalFormatting sqref="D11:S11">
    <cfRule type="cellIs" dxfId="1227" priority="13" operator="greaterThan">
      <formula>0</formula>
    </cfRule>
  </conditionalFormatting>
  <conditionalFormatting sqref="D13:S13">
    <cfRule type="cellIs" dxfId="1226" priority="12" operator="greaterThan">
      <formula>0</formula>
    </cfRule>
  </conditionalFormatting>
  <conditionalFormatting sqref="D15:S15">
    <cfRule type="cellIs" dxfId="1225" priority="11" operator="greaterThan">
      <formula>0</formula>
    </cfRule>
  </conditionalFormatting>
  <conditionalFormatting sqref="D17:S17">
    <cfRule type="cellIs" dxfId="1224" priority="10" operator="greaterThan">
      <formula>0</formula>
    </cfRule>
  </conditionalFormatting>
  <conditionalFormatting sqref="D19:S19">
    <cfRule type="cellIs" dxfId="1223" priority="9" operator="greaterThan">
      <formula>0</formula>
    </cfRule>
  </conditionalFormatting>
  <conditionalFormatting sqref="D21:S21">
    <cfRule type="cellIs" dxfId="1222" priority="8" operator="greaterThan">
      <formula>0</formula>
    </cfRule>
  </conditionalFormatting>
  <conditionalFormatting sqref="D23:S23">
    <cfRule type="cellIs" dxfId="1221" priority="7" operator="greaterThan">
      <formula>0</formula>
    </cfRule>
  </conditionalFormatting>
  <conditionalFormatting sqref="D25:S25">
    <cfRule type="cellIs" dxfId="1220" priority="6" operator="greaterThan">
      <formula>0</formula>
    </cfRule>
  </conditionalFormatting>
  <conditionalFormatting sqref="D27:S27">
    <cfRule type="cellIs" dxfId="1219" priority="5" operator="greaterThan">
      <formula>0</formula>
    </cfRule>
  </conditionalFormatting>
  <conditionalFormatting sqref="U6">
    <cfRule type="cellIs" dxfId="1218" priority="4" operator="lessThan">
      <formula>0</formula>
    </cfRule>
  </conditionalFormatting>
  <conditionalFormatting sqref="U6">
    <cfRule type="cellIs" dxfId="1217" priority="3" operator="lessThan">
      <formula>0</formula>
    </cfRule>
  </conditionalFormatting>
  <conditionalFormatting sqref="V6">
    <cfRule type="cellIs" dxfId="1216" priority="2" operator="lessThan">
      <formula>0</formula>
    </cfRule>
  </conditionalFormatting>
  <conditionalFormatting sqref="V6">
    <cfRule type="cellIs" dxfId="121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56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3" t="s">
        <v>44</v>
      </c>
      <c r="B28" s="84"/>
      <c r="C28" s="85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6" t="s">
        <v>45</v>
      </c>
      <c r="B29" s="87"/>
      <c r="C29" s="88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4" priority="63" operator="equal">
      <formula>212030016606640</formula>
    </cfRule>
  </conditionalFormatting>
  <conditionalFormatting sqref="D29 E4:E6 E28:K29">
    <cfRule type="cellIs" dxfId="1213" priority="61" operator="equal">
      <formula>$E$4</formula>
    </cfRule>
    <cfRule type="cellIs" dxfId="1212" priority="62" operator="equal">
      <formula>2120</formula>
    </cfRule>
  </conditionalFormatting>
  <conditionalFormatting sqref="D29:E29 F4:F6 F28:F29">
    <cfRule type="cellIs" dxfId="1211" priority="59" operator="equal">
      <formula>$F$4</formula>
    </cfRule>
    <cfRule type="cellIs" dxfId="1210" priority="60" operator="equal">
      <formula>300</formula>
    </cfRule>
  </conditionalFormatting>
  <conditionalFormatting sqref="G4:G6 G28:G29">
    <cfRule type="cellIs" dxfId="1209" priority="57" operator="equal">
      <formula>$G$4</formula>
    </cfRule>
    <cfRule type="cellIs" dxfId="1208" priority="58" operator="equal">
      <formula>1660</formula>
    </cfRule>
  </conditionalFormatting>
  <conditionalFormatting sqref="H4:H6 H28:H29">
    <cfRule type="cellIs" dxfId="1207" priority="55" operator="equal">
      <formula>$H$4</formula>
    </cfRule>
    <cfRule type="cellIs" dxfId="1206" priority="56" operator="equal">
      <formula>6640</formula>
    </cfRule>
  </conditionalFormatting>
  <conditionalFormatting sqref="T6:T28 U28:V28">
    <cfRule type="cellIs" dxfId="1205" priority="54" operator="lessThan">
      <formula>0</formula>
    </cfRule>
  </conditionalFormatting>
  <conditionalFormatting sqref="T7:T27">
    <cfRule type="cellIs" dxfId="1204" priority="51" operator="lessThan">
      <formula>0</formula>
    </cfRule>
    <cfRule type="cellIs" dxfId="1203" priority="52" operator="lessThan">
      <formula>0</formula>
    </cfRule>
    <cfRule type="cellIs" dxfId="1202" priority="53" operator="lessThan">
      <formula>0</formula>
    </cfRule>
  </conditionalFormatting>
  <conditionalFormatting sqref="E4:E6 E28:K28">
    <cfRule type="cellIs" dxfId="1201" priority="50" operator="equal">
      <formula>$E$4</formula>
    </cfRule>
  </conditionalFormatting>
  <conditionalFormatting sqref="D28:D29 D6 D4:M4">
    <cfRule type="cellIs" dxfId="1200" priority="49" operator="equal">
      <formula>$D$4</formula>
    </cfRule>
  </conditionalFormatting>
  <conditionalFormatting sqref="I4:I6 I28:I29">
    <cfRule type="cellIs" dxfId="1199" priority="48" operator="equal">
      <formula>$I$4</formula>
    </cfRule>
  </conditionalFormatting>
  <conditionalFormatting sqref="J4:J6 J28:J29">
    <cfRule type="cellIs" dxfId="1198" priority="47" operator="equal">
      <formula>$J$4</formula>
    </cfRule>
  </conditionalFormatting>
  <conditionalFormatting sqref="K4:K6 K28:K29">
    <cfRule type="cellIs" dxfId="1197" priority="46" operator="equal">
      <formula>$K$4</formula>
    </cfRule>
  </conditionalFormatting>
  <conditionalFormatting sqref="M4:M6">
    <cfRule type="cellIs" dxfId="1196" priority="45" operator="equal">
      <formula>$L$4</formula>
    </cfRule>
  </conditionalFormatting>
  <conditionalFormatting sqref="T7:T28 U28:V28">
    <cfRule type="cellIs" dxfId="1195" priority="42" operator="lessThan">
      <formula>0</formula>
    </cfRule>
    <cfRule type="cellIs" dxfId="1194" priority="43" operator="lessThan">
      <formula>0</formula>
    </cfRule>
    <cfRule type="cellIs" dxfId="1193" priority="44" operator="lessThan">
      <formula>0</formula>
    </cfRule>
  </conditionalFormatting>
  <conditionalFormatting sqref="D5:K5">
    <cfRule type="cellIs" dxfId="1192" priority="41" operator="greaterThan">
      <formula>0</formula>
    </cfRule>
  </conditionalFormatting>
  <conditionalFormatting sqref="T6:T28 U28:V28">
    <cfRule type="cellIs" dxfId="1191" priority="40" operator="lessThan">
      <formula>0</formula>
    </cfRule>
  </conditionalFormatting>
  <conditionalFormatting sqref="T7:T27">
    <cfRule type="cellIs" dxfId="1190" priority="37" operator="lessThan">
      <formula>0</formula>
    </cfRule>
    <cfRule type="cellIs" dxfId="1189" priority="38" operator="lessThan">
      <formula>0</formula>
    </cfRule>
    <cfRule type="cellIs" dxfId="1188" priority="39" operator="lessThan">
      <formula>0</formula>
    </cfRule>
  </conditionalFormatting>
  <conditionalFormatting sqref="T7:T28 U28:V28">
    <cfRule type="cellIs" dxfId="1187" priority="34" operator="lessThan">
      <formula>0</formula>
    </cfRule>
    <cfRule type="cellIs" dxfId="1186" priority="35" operator="lessThan">
      <formula>0</formula>
    </cfRule>
    <cfRule type="cellIs" dxfId="1185" priority="36" operator="lessThan">
      <formula>0</formula>
    </cfRule>
  </conditionalFormatting>
  <conditionalFormatting sqref="D5:K5">
    <cfRule type="cellIs" dxfId="1184" priority="33" operator="greaterThan">
      <formula>0</formula>
    </cfRule>
  </conditionalFormatting>
  <conditionalFormatting sqref="L4 L6 L28:L29">
    <cfRule type="cellIs" dxfId="1183" priority="32" operator="equal">
      <formula>$L$4</formula>
    </cfRule>
  </conditionalFormatting>
  <conditionalFormatting sqref="D7:S7">
    <cfRule type="cellIs" dxfId="1182" priority="31" operator="greaterThan">
      <formula>0</formula>
    </cfRule>
  </conditionalFormatting>
  <conditionalFormatting sqref="D9:S9">
    <cfRule type="cellIs" dxfId="1181" priority="30" operator="greaterThan">
      <formula>0</formula>
    </cfRule>
  </conditionalFormatting>
  <conditionalFormatting sqref="D11:S11">
    <cfRule type="cellIs" dxfId="1180" priority="29" operator="greaterThan">
      <formula>0</formula>
    </cfRule>
  </conditionalFormatting>
  <conditionalFormatting sqref="D13:S13">
    <cfRule type="cellIs" dxfId="1179" priority="28" operator="greaterThan">
      <formula>0</formula>
    </cfRule>
  </conditionalFormatting>
  <conditionalFormatting sqref="D15:S15">
    <cfRule type="cellIs" dxfId="1178" priority="27" operator="greaterThan">
      <formula>0</formula>
    </cfRule>
  </conditionalFormatting>
  <conditionalFormatting sqref="D17:S17">
    <cfRule type="cellIs" dxfId="1177" priority="26" operator="greaterThan">
      <formula>0</formula>
    </cfRule>
  </conditionalFormatting>
  <conditionalFormatting sqref="D19:S19">
    <cfRule type="cellIs" dxfId="1176" priority="25" operator="greaterThan">
      <formula>0</formula>
    </cfRule>
  </conditionalFormatting>
  <conditionalFormatting sqref="D21:S21">
    <cfRule type="cellIs" dxfId="1175" priority="24" operator="greaterThan">
      <formula>0</formula>
    </cfRule>
  </conditionalFormatting>
  <conditionalFormatting sqref="D23:S23">
    <cfRule type="cellIs" dxfId="1174" priority="23" operator="greaterThan">
      <formula>0</formula>
    </cfRule>
  </conditionalFormatting>
  <conditionalFormatting sqref="D25:S25">
    <cfRule type="cellIs" dxfId="1173" priority="22" operator="greaterThan">
      <formula>0</formula>
    </cfRule>
  </conditionalFormatting>
  <conditionalFormatting sqref="D27:S27">
    <cfRule type="cellIs" dxfId="1172" priority="21" operator="greaterThan">
      <formula>0</formula>
    </cfRule>
  </conditionalFormatting>
  <conditionalFormatting sqref="U6">
    <cfRule type="cellIs" dxfId="1171" priority="20" operator="lessThan">
      <formula>0</formula>
    </cfRule>
  </conditionalFormatting>
  <conditionalFormatting sqref="U6">
    <cfRule type="cellIs" dxfId="1170" priority="19" operator="lessThan">
      <formula>0</formula>
    </cfRule>
  </conditionalFormatting>
  <conditionalFormatting sqref="V6">
    <cfRule type="cellIs" dxfId="1169" priority="18" operator="lessThan">
      <formula>0</formula>
    </cfRule>
  </conditionalFormatting>
  <conditionalFormatting sqref="V6">
    <cfRule type="cellIs" dxfId="116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3" t="s">
        <v>44</v>
      </c>
      <c r="B28" s="84"/>
      <c r="C28" s="85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6" t="s">
        <v>45</v>
      </c>
      <c r="B29" s="87"/>
      <c r="C29" s="88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3" t="s">
        <v>44</v>
      </c>
      <c r="B28" s="84"/>
      <c r="C28" s="85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6" t="s">
        <v>45</v>
      </c>
      <c r="B29" s="87"/>
      <c r="C29" s="88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3" t="s">
        <v>44</v>
      </c>
      <c r="B28" s="84"/>
      <c r="C28" s="85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6" t="s">
        <v>45</v>
      </c>
      <c r="B29" s="87"/>
      <c r="C29" s="88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2021-04-27T17:27:11Z</dcterms:modified>
</cp:coreProperties>
</file>