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2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J8" i="33" l="1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R8" i="21" l="1"/>
  <c r="R9" i="21"/>
  <c r="R10" i="21"/>
  <c r="R12" i="21"/>
  <c r="R13" i="21"/>
  <c r="R14" i="21"/>
  <c r="R16" i="21"/>
  <c r="R17" i="21"/>
  <c r="R18" i="21"/>
  <c r="R19" i="21"/>
  <c r="R20" i="21"/>
  <c r="R21" i="21"/>
  <c r="R24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U28" i="20" l="1"/>
  <c r="V12" i="20"/>
  <c r="W28" i="13" l="1"/>
  <c r="U28" i="13" l="1"/>
  <c r="R13" i="13" l="1"/>
  <c r="R24" i="13"/>
  <c r="R7" i="13"/>
  <c r="R10" i="13"/>
  <c r="V13" i="13"/>
  <c r="D28" i="12" l="1"/>
  <c r="U28" i="12" l="1"/>
  <c r="V9" i="12"/>
  <c r="V12" i="12"/>
  <c r="V13" i="12"/>
  <c r="V14" i="12"/>
  <c r="V16" i="12"/>
  <c r="V24" i="12"/>
  <c r="U28" i="5" l="1"/>
  <c r="V18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K27" i="33"/>
  <c r="L27" i="33"/>
  <c r="E26" i="33"/>
  <c r="F26" i="33"/>
  <c r="G26" i="33"/>
  <c r="H26" i="33"/>
  <c r="I26" i="33"/>
  <c r="K26" i="33"/>
  <c r="L26" i="33"/>
  <c r="E25" i="33"/>
  <c r="F25" i="33"/>
  <c r="G25" i="33"/>
  <c r="H25" i="33"/>
  <c r="I25" i="33"/>
  <c r="K25" i="33"/>
  <c r="L25" i="33"/>
  <c r="E24" i="33"/>
  <c r="F24" i="33"/>
  <c r="G24" i="33"/>
  <c r="H24" i="33"/>
  <c r="I24" i="33"/>
  <c r="K24" i="33"/>
  <c r="L24" i="33"/>
  <c r="E23" i="33"/>
  <c r="F23" i="33"/>
  <c r="G23" i="33"/>
  <c r="H23" i="33"/>
  <c r="I23" i="33"/>
  <c r="K23" i="33"/>
  <c r="L23" i="33"/>
  <c r="E22" i="33"/>
  <c r="F22" i="33"/>
  <c r="G22" i="33"/>
  <c r="H22" i="33"/>
  <c r="I22" i="33"/>
  <c r="K22" i="33"/>
  <c r="L22" i="33"/>
  <c r="E21" i="33"/>
  <c r="F21" i="33"/>
  <c r="G21" i="33"/>
  <c r="H21" i="33"/>
  <c r="I21" i="33"/>
  <c r="K21" i="33"/>
  <c r="L21" i="33"/>
  <c r="E20" i="33"/>
  <c r="F20" i="33"/>
  <c r="G20" i="33"/>
  <c r="H20" i="33"/>
  <c r="I20" i="33"/>
  <c r="K20" i="33"/>
  <c r="L20" i="33"/>
  <c r="E19" i="33"/>
  <c r="F19" i="33"/>
  <c r="G19" i="33"/>
  <c r="H19" i="33"/>
  <c r="I19" i="33"/>
  <c r="K19" i="33"/>
  <c r="L19" i="33"/>
  <c r="E18" i="33"/>
  <c r="F18" i="33"/>
  <c r="G18" i="33"/>
  <c r="H18" i="33"/>
  <c r="I18" i="33"/>
  <c r="K18" i="33"/>
  <c r="L18" i="33"/>
  <c r="E17" i="33"/>
  <c r="F17" i="33"/>
  <c r="G17" i="33"/>
  <c r="H17" i="33"/>
  <c r="I17" i="33"/>
  <c r="K17" i="33"/>
  <c r="L17" i="33"/>
  <c r="E16" i="33"/>
  <c r="F16" i="33"/>
  <c r="G16" i="33"/>
  <c r="H16" i="33"/>
  <c r="I16" i="33"/>
  <c r="K16" i="33"/>
  <c r="L16" i="33"/>
  <c r="E15" i="33"/>
  <c r="F15" i="33"/>
  <c r="G15" i="33"/>
  <c r="H15" i="33"/>
  <c r="I15" i="33"/>
  <c r="K15" i="33"/>
  <c r="L15" i="33"/>
  <c r="E14" i="33"/>
  <c r="F14" i="33"/>
  <c r="G14" i="33"/>
  <c r="H14" i="33"/>
  <c r="I14" i="33"/>
  <c r="K14" i="33"/>
  <c r="L14" i="33"/>
  <c r="E13" i="33"/>
  <c r="F13" i="33"/>
  <c r="G13" i="33"/>
  <c r="H13" i="33"/>
  <c r="I13" i="33"/>
  <c r="K13" i="33"/>
  <c r="L13" i="33"/>
  <c r="E12" i="33"/>
  <c r="F12" i="33"/>
  <c r="G12" i="33"/>
  <c r="H12" i="33"/>
  <c r="I12" i="33"/>
  <c r="K12" i="33"/>
  <c r="L12" i="33"/>
  <c r="E11" i="33"/>
  <c r="F11" i="33"/>
  <c r="G11" i="33"/>
  <c r="H11" i="33"/>
  <c r="I11" i="33"/>
  <c r="K11" i="33"/>
  <c r="L11" i="33"/>
  <c r="E10" i="33"/>
  <c r="F10" i="33"/>
  <c r="G10" i="33"/>
  <c r="H10" i="33"/>
  <c r="I10" i="33"/>
  <c r="K10" i="33"/>
  <c r="L10" i="33"/>
  <c r="E9" i="33"/>
  <c r="F9" i="33"/>
  <c r="G9" i="33"/>
  <c r="H9" i="33"/>
  <c r="I9" i="33"/>
  <c r="K9" i="33"/>
  <c r="L9" i="33"/>
  <c r="E8" i="33"/>
  <c r="F8" i="33"/>
  <c r="G8" i="33"/>
  <c r="H8" i="33"/>
  <c r="I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M27" i="21"/>
  <c r="S27" i="21" s="1"/>
  <c r="T27" i="21" s="1"/>
  <c r="M26" i="21"/>
  <c r="R26" i="21" s="1"/>
  <c r="V26" i="21" s="1"/>
  <c r="M25" i="21"/>
  <c r="M24" i="21"/>
  <c r="M23" i="21"/>
  <c r="M22" i="21"/>
  <c r="M21" i="21"/>
  <c r="S21" i="21" s="1"/>
  <c r="T21" i="21" s="1"/>
  <c r="M20" i="21"/>
  <c r="O20" i="21" s="1"/>
  <c r="M19" i="21"/>
  <c r="S19" i="21" s="1"/>
  <c r="T19" i="21" s="1"/>
  <c r="M18" i="21"/>
  <c r="O18" i="21" s="1"/>
  <c r="M17" i="21"/>
  <c r="S17" i="21" s="1"/>
  <c r="T17" i="21" s="1"/>
  <c r="M16" i="21"/>
  <c r="O16" i="21" s="1"/>
  <c r="M15" i="21"/>
  <c r="M14" i="21"/>
  <c r="O14" i="21" s="1"/>
  <c r="M13" i="21"/>
  <c r="S13" i="21" s="1"/>
  <c r="T13" i="21" s="1"/>
  <c r="M12" i="21"/>
  <c r="O12" i="21" s="1"/>
  <c r="M11" i="21"/>
  <c r="M10" i="21"/>
  <c r="O10" i="21" s="1"/>
  <c r="M9" i="21"/>
  <c r="S9" i="21" s="1"/>
  <c r="T9" i="21" s="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N26" i="13"/>
  <c r="M26" i="13"/>
  <c r="R26" i="13" s="1"/>
  <c r="V26" i="13" s="1"/>
  <c r="N25" i="13"/>
  <c r="M25" i="13"/>
  <c r="N24" i="13"/>
  <c r="M24" i="13"/>
  <c r="V24" i="13" s="1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R16" i="13" s="1"/>
  <c r="V16" i="13" s="1"/>
  <c r="N15" i="13"/>
  <c r="M15" i="13"/>
  <c r="N14" i="13"/>
  <c r="M14" i="13"/>
  <c r="N13" i="13"/>
  <c r="M13" i="13"/>
  <c r="N12" i="13"/>
  <c r="M12" i="13"/>
  <c r="R12" i="13" s="1"/>
  <c r="V12" i="13" s="1"/>
  <c r="N11" i="13"/>
  <c r="M11" i="13"/>
  <c r="N10" i="13"/>
  <c r="M10" i="13"/>
  <c r="N9" i="13"/>
  <c r="M9" i="13"/>
  <c r="N8" i="13"/>
  <c r="M8" i="13"/>
  <c r="N7" i="13"/>
  <c r="M7" i="13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V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V27" i="5" s="1"/>
  <c r="N26" i="5"/>
  <c r="M26" i="5"/>
  <c r="R26" i="5" s="1"/>
  <c r="V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V12" i="5" s="1"/>
  <c r="N11" i="5"/>
  <c r="M11" i="5"/>
  <c r="O11" i="5" s="1"/>
  <c r="N10" i="5"/>
  <c r="M10" i="5"/>
  <c r="R10" i="5" s="1"/>
  <c r="V10" i="5" s="1"/>
  <c r="N9" i="5"/>
  <c r="M9" i="5"/>
  <c r="O9" i="5" s="1"/>
  <c r="N8" i="5"/>
  <c r="M8" i="5"/>
  <c r="R8" i="5" s="1"/>
  <c r="V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O18" i="22" l="1"/>
  <c r="O20" i="22"/>
  <c r="N28" i="22"/>
  <c r="S15" i="21"/>
  <c r="T15" i="21" s="1"/>
  <c r="R15" i="21"/>
  <c r="S25" i="21"/>
  <c r="T25" i="21" s="1"/>
  <c r="R25" i="21"/>
  <c r="S23" i="21"/>
  <c r="T23" i="21" s="1"/>
  <c r="R23" i="21"/>
  <c r="O22" i="21"/>
  <c r="R22" i="21"/>
  <c r="S11" i="21"/>
  <c r="T11" i="21" s="1"/>
  <c r="R11" i="21"/>
  <c r="N28" i="21"/>
  <c r="N28" i="20"/>
  <c r="O22" i="19"/>
  <c r="O14" i="19"/>
  <c r="N13" i="33"/>
  <c r="O10" i="19"/>
  <c r="N28" i="19"/>
  <c r="N28" i="18"/>
  <c r="N28" i="17"/>
  <c r="O22" i="13"/>
  <c r="R22" i="13"/>
  <c r="V22" i="13" s="1"/>
  <c r="S23" i="13"/>
  <c r="T23" i="13" s="1"/>
  <c r="R23" i="13"/>
  <c r="V23" i="13" s="1"/>
  <c r="S27" i="13"/>
  <c r="T27" i="13" s="1"/>
  <c r="R27" i="13"/>
  <c r="V27" i="13" s="1"/>
  <c r="S19" i="13"/>
  <c r="T19" i="13" s="1"/>
  <c r="R19" i="13"/>
  <c r="V19" i="13" s="1"/>
  <c r="O8" i="13"/>
  <c r="R8" i="13"/>
  <c r="V8" i="13" s="1"/>
  <c r="S25" i="13"/>
  <c r="T25" i="13" s="1"/>
  <c r="R25" i="13"/>
  <c r="V25" i="13" s="1"/>
  <c r="S15" i="13"/>
  <c r="T15" i="13" s="1"/>
  <c r="R15" i="13"/>
  <c r="V15" i="13" s="1"/>
  <c r="O20" i="13"/>
  <c r="R20" i="13"/>
  <c r="V20" i="13" s="1"/>
  <c r="S21" i="13"/>
  <c r="T21" i="13" s="1"/>
  <c r="R21" i="13"/>
  <c r="V21" i="13" s="1"/>
  <c r="S11" i="13"/>
  <c r="T11" i="13" s="1"/>
  <c r="R11" i="13"/>
  <c r="V11" i="13" s="1"/>
  <c r="O18" i="13"/>
  <c r="R18" i="13"/>
  <c r="V18" i="13" s="1"/>
  <c r="S17" i="13"/>
  <c r="T17" i="13" s="1"/>
  <c r="R17" i="13"/>
  <c r="V17" i="13" s="1"/>
  <c r="O14" i="13"/>
  <c r="R14" i="13"/>
  <c r="V14" i="13" s="1"/>
  <c r="S9" i="13"/>
  <c r="T9" i="13" s="1"/>
  <c r="R9" i="13"/>
  <c r="V9" i="13" s="1"/>
  <c r="O10" i="13"/>
  <c r="V10" i="13"/>
  <c r="O16" i="13"/>
  <c r="S7" i="13"/>
  <c r="V7" i="13"/>
  <c r="O12" i="13"/>
  <c r="S13" i="13"/>
  <c r="T13" i="13" s="1"/>
  <c r="N28" i="13"/>
  <c r="O18" i="12"/>
  <c r="O14" i="12"/>
  <c r="N28" i="12"/>
  <c r="M21" i="33"/>
  <c r="S21" i="33" s="1"/>
  <c r="T21" i="33" s="1"/>
  <c r="O20" i="11"/>
  <c r="N28" i="11"/>
  <c r="N28" i="10"/>
  <c r="O26" i="8"/>
  <c r="O14" i="8"/>
  <c r="O24" i="8"/>
  <c r="N28" i="8"/>
  <c r="N28" i="7"/>
  <c r="O25" i="6"/>
  <c r="N28" i="6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G29" i="5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F28" i="33"/>
  <c r="F29" i="33" s="1"/>
  <c r="N14" i="33"/>
  <c r="N16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M7" i="33"/>
  <c r="S7" i="33" s="1"/>
  <c r="T7" i="33" s="1"/>
  <c r="N7" i="33"/>
  <c r="R23" i="33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T7" i="12"/>
  <c r="R7" i="12"/>
  <c r="V7" i="12" s="1"/>
  <c r="R9" i="12"/>
  <c r="R11" i="12"/>
  <c r="V11" i="12" s="1"/>
  <c r="R13" i="12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R16" i="12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V13" i="5" s="1"/>
  <c r="R15" i="5"/>
  <c r="V15" i="5" s="1"/>
  <c r="R17" i="5"/>
  <c r="V17" i="5" s="1"/>
  <c r="R19" i="5"/>
  <c r="V19" i="5" s="1"/>
  <c r="R21" i="5"/>
  <c r="V21" i="5" s="1"/>
  <c r="R23" i="5"/>
  <c r="V23" i="5" s="1"/>
  <c r="R25" i="5"/>
  <c r="V25" i="5" s="1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0" l="1"/>
  <c r="V28" i="13"/>
  <c r="R21" i="33"/>
  <c r="O21" i="33"/>
  <c r="V28" i="12"/>
  <c r="O25" i="33"/>
  <c r="S18" i="33"/>
  <c r="T18" i="33" s="1"/>
  <c r="R8" i="33"/>
  <c r="S8" i="33"/>
  <c r="T8" i="33" s="1"/>
  <c r="R10" i="33"/>
  <c r="O12" i="33"/>
  <c r="S12" i="33"/>
  <c r="T12" i="33" s="1"/>
  <c r="R26" i="33"/>
  <c r="S20" i="33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<sst xmlns="http://schemas.openxmlformats.org/spreadsheetml/2006/main" count="1514" uniqueCount="75">
  <si>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</si>
  <si>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</si>
  <si>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</si>
  <si>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</si>
  <si>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</si>
  <si>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</si>
  <si>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</si>
  <si>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</si>
  <si>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</si>
  <si>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</si>
  <si>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</si>
  <si>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</si>
  <si>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</si>
  <si>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</si>
  <si>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</si>
  <si>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</si>
  <si>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</si>
  <si>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</si>
  <si>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</si>
  <si>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</si>
  <si>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</si>
  <si>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</si>
  <si>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</si>
  <si>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</si>
  <si>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</si>
  <si>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</si>
  <si>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</si>
  <si>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</si>
  <si>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</si>
  <si>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</si>
  <si>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</si>
  <si>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</si>
  <si>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</si>
  <si>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</si>
  <si>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</si>
  <si>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</si>
  <si>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</si>
  <si>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</si>
  <si>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</si>
  <si>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</si>
  <si>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</si>
  <si>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</si>
  <si>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</si>
  <si>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</si>
  <si>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</si>
  <si>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</si>
  <si>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</si>
  <si>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</si>
  <si>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</si>
  <si>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</si>
  <si>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</si>
  <si>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</si>
  <si>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</si>
  <si>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</si>
  <si>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</si>
  <si>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</si>
  <si>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</si>
  <si>
    <t>Date:06.04.2021</t>
  </si>
  <si>
    <t>Date:07.04.2021</t>
  </si>
  <si>
    <t>Rokibul</t>
  </si>
  <si>
    <t>Date:08.04.2021</t>
  </si>
  <si>
    <t>Mehedi</t>
  </si>
  <si>
    <t>Date:10/04/2021</t>
  </si>
  <si>
    <t>Date: 11/04/2021</t>
  </si>
  <si>
    <t>Date: 12/04/2021</t>
  </si>
  <si>
    <t>ACT Value</t>
  </si>
  <si>
    <t>Date:13/04/2021</t>
  </si>
  <si>
    <t>commison</t>
  </si>
  <si>
    <t>Date:17.04.2021</t>
  </si>
  <si>
    <t>Date: 18/04/2021</t>
  </si>
  <si>
    <t>Date:19.04.2021</t>
  </si>
  <si>
    <t>Date:20.04.2021</t>
  </si>
  <si>
    <t>1% Less</t>
  </si>
  <si>
    <t>Date:21.04.2021</t>
  </si>
  <si>
    <t>Date:22.04.2021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</si>
</sst>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" fontId="12" fillId="9" borderId="5" xfId="0" applyNumberFormat="1" applyFont="1" applyFill="1" applyBorder="1" applyAlignment="1">
      <alignment horizontal="center" vertical="center" wrapText="1"/>
    </xf>
    <xf numFmtId="1" fontId="13" fillId="6" borderId="5" xfId="0" applyNumberFormat="1" applyFont="1" applyFill="1" applyBorder="1" applyAlignment="1">
      <alignment horizontal="center" vertical="center"/>
    </xf>
    <xf numFmtId="1" fontId="13" fillId="0" borderId="5" xfId="0" applyNumberFormat="1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/>
    </xf>
    <xf numFmtId="0" fontId="0" fillId="0" borderId="5" xfId="0" applyBorder="1"/>
    <xf numFmtId="1" fontId="6" fillId="6" borderId="5" xfId="0" applyNumberFormat="1" applyFont="1" applyFill="1" applyBorder="1" applyAlignment="1">
      <alignment horizontal="center" vertical="center"/>
    </xf>
    <xf numFmtId="1" fontId="6" fillId="6" borderId="12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0" xfId="0" applyNumberFormat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9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48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82" t="s">
        <v>44</v>
      </c>
      <c r="B28" s="83"/>
      <c r="C28" s="84"/>
      <c r="D28" s="44">
        <f>SUM(D7:D27)</f>
        <v>168170</v>
      </c>
      <c r="E28" s="45">
        <f>SUM(E7:E27)</f>
        <v>330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430</v>
      </c>
      <c r="I28" s="45">
        <f t="shared" si="6"/>
        <v>60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180840</v>
      </c>
      <c r="N28" s="45">
        <f t="shared" si="6"/>
        <v>193210</v>
      </c>
      <c r="O28" s="46">
        <f t="shared" si="6"/>
        <v>4973.0999999999995</v>
      </c>
      <c r="P28" s="45">
        <f t="shared" si="6"/>
        <v>0</v>
      </c>
      <c r="Q28" s="45">
        <f t="shared" si="6"/>
        <v>1805</v>
      </c>
      <c r="R28" s="45">
        <f t="shared" si="6"/>
        <v>186431.9</v>
      </c>
      <c r="S28" s="45">
        <f t="shared" si="6"/>
        <v>1717.98</v>
      </c>
      <c r="T28" s="47">
        <f t="shared" si="6"/>
        <v>-87.020000000000067</v>
      </c>
    </row>
    <row r="29" spans="1:20" ht="15.75" thickBot="1" x14ac:dyDescent="0.3">
      <c r="A29" s="85" t="s">
        <v>45</v>
      </c>
      <c r="B29" s="86"/>
      <c r="C29" s="87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9" priority="44" operator="equal">
      <formula>212030016606640</formula>
    </cfRule>
  </conditionalFormatting>
  <conditionalFormatting sqref="D29 E28:K29 E4 E6">
    <cfRule type="cellIs" dxfId="1388" priority="42" operator="equal">
      <formula>$E$4</formula>
    </cfRule>
    <cfRule type="cellIs" dxfId="1387" priority="43" operator="equal">
      <formula>2120</formula>
    </cfRule>
  </conditionalFormatting>
  <conditionalFormatting sqref="D29:E29 F28:F29 F4 F6">
    <cfRule type="cellIs" dxfId="1386" priority="40" operator="equal">
      <formula>$F$4</formula>
    </cfRule>
    <cfRule type="cellIs" dxfId="1385" priority="41" operator="equal">
      <formula>300</formula>
    </cfRule>
  </conditionalFormatting>
  <conditionalFormatting sqref="G28:G29 G4 G6">
    <cfRule type="cellIs" dxfId="1384" priority="38" operator="equal">
      <formula>$G$4</formula>
    </cfRule>
    <cfRule type="cellIs" dxfId="1383" priority="39" operator="equal">
      <formula>1660</formula>
    </cfRule>
  </conditionalFormatting>
  <conditionalFormatting sqref="H28:H29 H4 H6">
    <cfRule type="cellIs" dxfId="1382" priority="36" operator="equal">
      <formula>$H$4</formula>
    </cfRule>
    <cfRule type="cellIs" dxfId="1381" priority="37" operator="equal">
      <formula>6640</formula>
    </cfRule>
  </conditionalFormatting>
  <conditionalFormatting sqref="T6:T28">
    <cfRule type="cellIs" dxfId="1380" priority="35" operator="lessThan">
      <formula>0</formula>
    </cfRule>
  </conditionalFormatting>
  <conditionalFormatting sqref="T7:T27">
    <cfRule type="cellIs" dxfId="1379" priority="32" operator="lessThan">
      <formula>0</formula>
    </cfRule>
    <cfRule type="cellIs" dxfId="1378" priority="33" operator="lessThan">
      <formula>0</formula>
    </cfRule>
    <cfRule type="cellIs" dxfId="1377" priority="34" operator="lessThan">
      <formula>0</formula>
    </cfRule>
  </conditionalFormatting>
  <conditionalFormatting sqref="E28:K28 E4 E6">
    <cfRule type="cellIs" dxfId="1376" priority="31" operator="equal">
      <formula>$E$4</formula>
    </cfRule>
  </conditionalFormatting>
  <conditionalFormatting sqref="D28:D29 D4:K4 M4 D6">
    <cfRule type="cellIs" dxfId="1375" priority="30" operator="equal">
      <formula>$D$4</formula>
    </cfRule>
  </conditionalFormatting>
  <conditionalFormatting sqref="I28:I29 I4 I6">
    <cfRule type="cellIs" dxfId="1374" priority="29" operator="equal">
      <formula>$I$4</formula>
    </cfRule>
  </conditionalFormatting>
  <conditionalFormatting sqref="J28:J29 J4 J6">
    <cfRule type="cellIs" dxfId="1373" priority="28" operator="equal">
      <formula>$J$4</formula>
    </cfRule>
  </conditionalFormatting>
  <conditionalFormatting sqref="K28:K29 K4 K6">
    <cfRule type="cellIs" dxfId="1372" priority="27" operator="equal">
      <formula>$K$4</formula>
    </cfRule>
  </conditionalFormatting>
  <conditionalFormatting sqref="M4:M6">
    <cfRule type="cellIs" dxfId="1371" priority="26" operator="equal">
      <formula>$L$4</formula>
    </cfRule>
  </conditionalFormatting>
  <conditionalFormatting sqref="T7:T28">
    <cfRule type="cellIs" dxfId="1370" priority="23" operator="lessThan">
      <formula>0</formula>
    </cfRule>
    <cfRule type="cellIs" dxfId="1369" priority="24" operator="lessThan">
      <formula>0</formula>
    </cfRule>
    <cfRule type="cellIs" dxfId="1368" priority="25" operator="lessThan">
      <formula>0</formula>
    </cfRule>
  </conditionalFormatting>
  <conditionalFormatting sqref="T6:T28">
    <cfRule type="cellIs" dxfId="1367" priority="21" operator="lessThan">
      <formula>0</formula>
    </cfRule>
  </conditionalFormatting>
  <conditionalFormatting sqref="T7:T27">
    <cfRule type="cellIs" dxfId="1366" priority="18" operator="lessThan">
      <formula>0</formula>
    </cfRule>
    <cfRule type="cellIs" dxfId="1365" priority="19" operator="lessThan">
      <formula>0</formula>
    </cfRule>
    <cfRule type="cellIs" dxfId="1364" priority="20" operator="lessThan">
      <formula>0</formula>
    </cfRule>
  </conditionalFormatting>
  <conditionalFormatting sqref="T7:T28">
    <cfRule type="cellIs" dxfId="1363" priority="15" operator="lessThan">
      <formula>0</formula>
    </cfRule>
    <cfRule type="cellIs" dxfId="1362" priority="16" operator="lessThan">
      <formula>0</formula>
    </cfRule>
    <cfRule type="cellIs" dxfId="1361" priority="17" operator="lessThan">
      <formula>0</formula>
    </cfRule>
  </conditionalFormatting>
  <conditionalFormatting sqref="L4 L6 L28:L29">
    <cfRule type="cellIs" dxfId="1360" priority="13" operator="equal">
      <formula>$L$4</formula>
    </cfRule>
  </conditionalFormatting>
  <conditionalFormatting sqref="D7:S7">
    <cfRule type="cellIs" dxfId="1359" priority="12" operator="greaterThan">
      <formula>0</formula>
    </cfRule>
  </conditionalFormatting>
  <conditionalFormatting sqref="D9:S9">
    <cfRule type="cellIs" dxfId="1358" priority="11" operator="greaterThan">
      <formula>0</formula>
    </cfRule>
  </conditionalFormatting>
  <conditionalFormatting sqref="D11:S11">
    <cfRule type="cellIs" dxfId="1357" priority="10" operator="greaterThan">
      <formula>0</formula>
    </cfRule>
  </conditionalFormatting>
  <conditionalFormatting sqref="D13:S13">
    <cfRule type="cellIs" dxfId="1356" priority="9" operator="greaterThan">
      <formula>0</formula>
    </cfRule>
  </conditionalFormatting>
  <conditionalFormatting sqref="D15:S15">
    <cfRule type="cellIs" dxfId="1355" priority="8" operator="greaterThan">
      <formula>0</formula>
    </cfRule>
  </conditionalFormatting>
  <conditionalFormatting sqref="D17:S17">
    <cfRule type="cellIs" dxfId="1354" priority="7" operator="greaterThan">
      <formula>0</formula>
    </cfRule>
  </conditionalFormatting>
  <conditionalFormatting sqref="D19:S19">
    <cfRule type="cellIs" dxfId="1353" priority="6" operator="greaterThan">
      <formula>0</formula>
    </cfRule>
  </conditionalFormatting>
  <conditionalFormatting sqref="D21:S21">
    <cfRule type="cellIs" dxfId="1352" priority="5" operator="greaterThan">
      <formula>0</formula>
    </cfRule>
  </conditionalFormatting>
  <conditionalFormatting sqref="D23:S23">
    <cfRule type="cellIs" dxfId="1351" priority="4" operator="greaterThan">
      <formula>0</formula>
    </cfRule>
  </conditionalFormatting>
  <conditionalFormatting sqref="D25:S25">
    <cfRule type="cellIs" dxfId="1350" priority="3" operator="greaterThan">
      <formula>0</formula>
    </cfRule>
  </conditionalFormatting>
  <conditionalFormatting sqref="D27:S27">
    <cfRule type="cellIs" dxfId="1349" priority="2" operator="greaterThan">
      <formula>0</formula>
    </cfRule>
  </conditionalFormatting>
  <conditionalFormatting sqref="D5:L5">
    <cfRule type="cellIs" dxfId="134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E30" sqref="E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1" bestFit="1" customWidth="1"/>
  </cols>
  <sheetData>
    <row r="1" spans="1:21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1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>
        <v>1553928633</v>
      </c>
    </row>
    <row r="3" spans="1:21" ht="18.75" x14ac:dyDescent="0.25">
      <c r="A3" s="92" t="s">
        <v>62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1" x14ac:dyDescent="0.25">
      <c r="A4" s="96" t="s">
        <v>1</v>
      </c>
      <c r="B4" s="96"/>
      <c r="C4" s="1"/>
      <c r="D4" s="2">
        <f>'9'!D29</f>
        <v>538683</v>
      </c>
      <c r="E4" s="2">
        <f>'9'!E29</f>
        <v>4560</v>
      </c>
      <c r="F4" s="2">
        <f>'9'!F29</f>
        <v>8570</v>
      </c>
      <c r="G4" s="2">
        <f>'9'!G29</f>
        <v>0</v>
      </c>
      <c r="H4" s="2">
        <f>'9'!H29</f>
        <v>23620</v>
      </c>
      <c r="I4" s="2">
        <f>'9'!I29</f>
        <v>1001</v>
      </c>
      <c r="J4" s="2">
        <f>'9'!J29</f>
        <v>624</v>
      </c>
      <c r="K4" s="2">
        <f>'9'!K29</f>
        <v>344</v>
      </c>
      <c r="L4" s="2">
        <f>'9'!L29</f>
        <v>5</v>
      </c>
      <c r="M4" s="3"/>
      <c r="N4" s="97"/>
      <c r="O4" s="97"/>
      <c r="P4" s="97"/>
      <c r="Q4" s="97"/>
      <c r="R4" s="97"/>
      <c r="S4" s="97"/>
      <c r="T4" s="97"/>
    </row>
    <row r="5" spans="1:21" x14ac:dyDescent="0.25">
      <c r="A5" s="96" t="s">
        <v>2</v>
      </c>
      <c r="B5" s="9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22000</v>
      </c>
      <c r="E7" s="22">
        <v>50</v>
      </c>
      <c r="F7" s="22">
        <v>100</v>
      </c>
      <c r="G7" s="22"/>
      <c r="H7" s="22">
        <v>80</v>
      </c>
      <c r="I7" s="23">
        <v>4</v>
      </c>
      <c r="J7" s="23"/>
      <c r="K7" s="23"/>
      <c r="L7" s="23"/>
      <c r="M7" s="20">
        <f>D7+E7*20+F7*10+G7*9+H7*9</f>
        <v>24720</v>
      </c>
      <c r="N7" s="24">
        <f>D7+E7*20+F7*10+G7*9+H7*9+I7*191+J7*191+K7*182+L7*100</f>
        <v>25484</v>
      </c>
      <c r="O7" s="25">
        <f>M7*2.75%</f>
        <v>679.8</v>
      </c>
      <c r="P7" s="26"/>
      <c r="Q7" s="26">
        <v>124</v>
      </c>
      <c r="R7" s="24">
        <f>M7-(M7*2.75%)+I7*191+J7*191+K7*182+L7*100-Q7</f>
        <v>24680.2</v>
      </c>
      <c r="S7" s="25">
        <f>M7*0.95%</f>
        <v>234.84</v>
      </c>
      <c r="T7" s="27">
        <f>S7-Q7</f>
        <v>110.84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9757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9757</v>
      </c>
      <c r="N8" s="24">
        <f t="shared" ref="N8:N27" si="1">D8+E8*20+F8*10+G8*9+H8*9+I8*191+J8*191+K8*182+L8*100</f>
        <v>9757</v>
      </c>
      <c r="O8" s="25">
        <f t="shared" ref="O8:O27" si="2">M8*2.75%</f>
        <v>268.3175</v>
      </c>
      <c r="P8" s="26"/>
      <c r="Q8" s="26">
        <v>88</v>
      </c>
      <c r="R8" s="24">
        <f t="shared" ref="R8:R27" si="3">M8-(M8*2.75%)+I8*191+J8*191+K8*182+L8*100-Q8</f>
        <v>9400.6825000000008</v>
      </c>
      <c r="S8" s="25">
        <f t="shared" ref="S8:S27" si="4">M8*0.95%</f>
        <v>92.691499999999991</v>
      </c>
      <c r="T8" s="27">
        <f t="shared" ref="T8:T27" si="5">S8-Q8</f>
        <v>4.6914999999999907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25622</v>
      </c>
      <c r="E9" s="30">
        <v>30</v>
      </c>
      <c r="F9" s="30"/>
      <c r="G9" s="30"/>
      <c r="H9" s="30">
        <v>500</v>
      </c>
      <c r="I9" s="20">
        <v>10</v>
      </c>
      <c r="J9" s="20"/>
      <c r="K9" s="20"/>
      <c r="L9" s="20"/>
      <c r="M9" s="20">
        <f t="shared" si="0"/>
        <v>30722</v>
      </c>
      <c r="N9" s="24">
        <f t="shared" si="1"/>
        <v>32632</v>
      </c>
      <c r="O9" s="25">
        <f t="shared" si="2"/>
        <v>844.85500000000002</v>
      </c>
      <c r="P9" s="26"/>
      <c r="Q9" s="26">
        <v>157</v>
      </c>
      <c r="R9" s="24">
        <f t="shared" si="3"/>
        <v>31630.145</v>
      </c>
      <c r="S9" s="25">
        <f t="shared" si="4"/>
        <v>291.85899999999998</v>
      </c>
      <c r="T9" s="27">
        <f t="shared" si="5"/>
        <v>134.85899999999998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9244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9244</v>
      </c>
      <c r="N10" s="24">
        <f t="shared" si="1"/>
        <v>9626</v>
      </c>
      <c r="O10" s="25">
        <f t="shared" si="2"/>
        <v>254.21</v>
      </c>
      <c r="P10" s="26"/>
      <c r="Q10" s="26">
        <v>31</v>
      </c>
      <c r="R10" s="24">
        <f t="shared" si="3"/>
        <v>9340.7900000000009</v>
      </c>
      <c r="S10" s="25">
        <f t="shared" si="4"/>
        <v>87.817999999999998</v>
      </c>
      <c r="T10" s="27">
        <f t="shared" si="5"/>
        <v>56.817999999999998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13062</v>
      </c>
      <c r="E11" s="30">
        <v>100</v>
      </c>
      <c r="F11" s="30">
        <v>100</v>
      </c>
      <c r="G11" s="32"/>
      <c r="H11" s="30">
        <v>600</v>
      </c>
      <c r="I11" s="20">
        <v>21</v>
      </c>
      <c r="J11" s="20"/>
      <c r="K11" s="20"/>
      <c r="L11" s="20"/>
      <c r="M11" s="20">
        <f t="shared" si="0"/>
        <v>21462</v>
      </c>
      <c r="N11" s="24">
        <f t="shared" si="1"/>
        <v>25473</v>
      </c>
      <c r="O11" s="25">
        <f t="shared" si="2"/>
        <v>590.20500000000004</v>
      </c>
      <c r="P11" s="26"/>
      <c r="Q11" s="26">
        <v>62</v>
      </c>
      <c r="R11" s="24">
        <f t="shared" si="3"/>
        <v>24820.794999999998</v>
      </c>
      <c r="S11" s="25">
        <f t="shared" si="4"/>
        <v>203.88899999999998</v>
      </c>
      <c r="T11" s="27">
        <f t="shared" si="5"/>
        <v>141.88899999999998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7375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7375</v>
      </c>
      <c r="N12" s="24">
        <f t="shared" si="1"/>
        <v>7375</v>
      </c>
      <c r="O12" s="25">
        <f t="shared" si="2"/>
        <v>202.8125</v>
      </c>
      <c r="P12" s="26"/>
      <c r="Q12" s="26">
        <v>32</v>
      </c>
      <c r="R12" s="24">
        <f t="shared" si="3"/>
        <v>7140.1875</v>
      </c>
      <c r="S12" s="25">
        <f t="shared" si="4"/>
        <v>70.0625</v>
      </c>
      <c r="T12" s="27">
        <f t="shared" si="5"/>
        <v>38.0625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12447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12447</v>
      </c>
      <c r="N13" s="24">
        <f t="shared" si="1"/>
        <v>12447</v>
      </c>
      <c r="O13" s="25">
        <f t="shared" si="2"/>
        <v>342.29250000000002</v>
      </c>
      <c r="P13" s="26"/>
      <c r="Q13" s="26">
        <v>55</v>
      </c>
      <c r="R13" s="24">
        <f t="shared" si="3"/>
        <v>12049.7075</v>
      </c>
      <c r="S13" s="25">
        <f t="shared" si="4"/>
        <v>118.2465</v>
      </c>
      <c r="T13" s="27">
        <f t="shared" si="5"/>
        <v>63.246499999999997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32911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32911</v>
      </c>
      <c r="N14" s="24">
        <f t="shared" si="1"/>
        <v>32911</v>
      </c>
      <c r="O14" s="25">
        <f t="shared" si="2"/>
        <v>905.05250000000001</v>
      </c>
      <c r="P14" s="26"/>
      <c r="Q14" s="26">
        <v>176</v>
      </c>
      <c r="R14" s="24">
        <f t="shared" si="3"/>
        <v>31829.947499999998</v>
      </c>
      <c r="S14" s="25">
        <f t="shared" si="4"/>
        <v>312.65449999999998</v>
      </c>
      <c r="T14" s="27">
        <f t="shared" si="5"/>
        <v>136.65449999999998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17120</v>
      </c>
      <c r="E15" s="30">
        <v>50</v>
      </c>
      <c r="F15" s="30">
        <v>30</v>
      </c>
      <c r="G15" s="30"/>
      <c r="H15" s="30">
        <v>180</v>
      </c>
      <c r="I15" s="20">
        <v>7</v>
      </c>
      <c r="J15" s="20"/>
      <c r="K15" s="20">
        <v>3</v>
      </c>
      <c r="L15" s="20"/>
      <c r="M15" s="20">
        <f t="shared" si="0"/>
        <v>20040</v>
      </c>
      <c r="N15" s="24">
        <f t="shared" si="1"/>
        <v>21923</v>
      </c>
      <c r="O15" s="25">
        <f t="shared" si="2"/>
        <v>551.1</v>
      </c>
      <c r="P15" s="26"/>
      <c r="Q15" s="26">
        <v>160</v>
      </c>
      <c r="R15" s="24">
        <f t="shared" si="3"/>
        <v>21211.9</v>
      </c>
      <c r="S15" s="25">
        <f t="shared" si="4"/>
        <v>190.38</v>
      </c>
      <c r="T15" s="27">
        <f t="shared" si="5"/>
        <v>30.379999999999995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20645</v>
      </c>
      <c r="E16" s="30"/>
      <c r="F16" s="30">
        <v>10</v>
      </c>
      <c r="G16" s="30"/>
      <c r="H16" s="30">
        <v>40</v>
      </c>
      <c r="I16" s="20"/>
      <c r="J16" s="20"/>
      <c r="K16" s="20"/>
      <c r="L16" s="20"/>
      <c r="M16" s="20">
        <f t="shared" si="0"/>
        <v>21105</v>
      </c>
      <c r="N16" s="24">
        <f t="shared" si="1"/>
        <v>21105</v>
      </c>
      <c r="O16" s="25">
        <f t="shared" si="2"/>
        <v>580.38750000000005</v>
      </c>
      <c r="P16" s="26"/>
      <c r="Q16" s="26">
        <v>124</v>
      </c>
      <c r="R16" s="24">
        <f t="shared" si="3"/>
        <v>20400.612499999999</v>
      </c>
      <c r="S16" s="25">
        <f t="shared" si="4"/>
        <v>200.4975</v>
      </c>
      <c r="T16" s="27">
        <f t="shared" si="5"/>
        <v>76.497500000000002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28819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28819</v>
      </c>
      <c r="N17" s="24">
        <f t="shared" si="1"/>
        <v>28819</v>
      </c>
      <c r="O17" s="25">
        <f t="shared" si="2"/>
        <v>792.52250000000004</v>
      </c>
      <c r="P17" s="26"/>
      <c r="Q17" s="26">
        <v>200</v>
      </c>
      <c r="R17" s="24">
        <f t="shared" si="3"/>
        <v>27826.477500000001</v>
      </c>
      <c r="S17" s="25">
        <f t="shared" si="4"/>
        <v>273.78050000000002</v>
      </c>
      <c r="T17" s="27">
        <f t="shared" si="5"/>
        <v>73.780500000000018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12316</v>
      </c>
      <c r="E18" s="30">
        <v>90</v>
      </c>
      <c r="F18" s="30">
        <v>230</v>
      </c>
      <c r="G18" s="30"/>
      <c r="H18" s="30">
        <v>200</v>
      </c>
      <c r="I18" s="20">
        <v>20</v>
      </c>
      <c r="J18" s="20"/>
      <c r="K18" s="20"/>
      <c r="L18" s="20"/>
      <c r="M18" s="20">
        <f t="shared" si="0"/>
        <v>18216</v>
      </c>
      <c r="N18" s="24">
        <f t="shared" si="1"/>
        <v>22036</v>
      </c>
      <c r="O18" s="25">
        <f t="shared" si="2"/>
        <v>500.94</v>
      </c>
      <c r="P18" s="26"/>
      <c r="Q18" s="26">
        <v>180</v>
      </c>
      <c r="R18" s="24">
        <f t="shared" si="3"/>
        <v>21355.06</v>
      </c>
      <c r="S18" s="25">
        <f t="shared" si="4"/>
        <v>173.05199999999999</v>
      </c>
      <c r="T18" s="27">
        <f t="shared" si="5"/>
        <v>-6.9480000000000075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28056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28056</v>
      </c>
      <c r="N19" s="24">
        <f t="shared" si="1"/>
        <v>28966</v>
      </c>
      <c r="O19" s="25">
        <f t="shared" si="2"/>
        <v>771.54</v>
      </c>
      <c r="P19" s="26"/>
      <c r="Q19" s="26">
        <v>170</v>
      </c>
      <c r="R19" s="24">
        <f t="shared" si="3"/>
        <v>28024.46</v>
      </c>
      <c r="S19" s="25">
        <f t="shared" si="4"/>
        <v>266.53199999999998</v>
      </c>
      <c r="T19" s="27">
        <f t="shared" si="5"/>
        <v>96.531999999999982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9749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9749</v>
      </c>
      <c r="N20" s="24">
        <f t="shared" si="1"/>
        <v>11659</v>
      </c>
      <c r="O20" s="25">
        <f t="shared" si="2"/>
        <v>268.09750000000003</v>
      </c>
      <c r="P20" s="26"/>
      <c r="Q20" s="26">
        <v>120</v>
      </c>
      <c r="R20" s="24">
        <f t="shared" si="3"/>
        <v>11270.9025</v>
      </c>
      <c r="S20" s="25">
        <f t="shared" si="4"/>
        <v>92.615499999999997</v>
      </c>
      <c r="T20" s="27">
        <f t="shared" si="5"/>
        <v>-27.384500000000003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8325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8325</v>
      </c>
      <c r="N21" s="24">
        <f t="shared" si="1"/>
        <v>8325</v>
      </c>
      <c r="O21" s="25">
        <f t="shared" si="2"/>
        <v>228.9375</v>
      </c>
      <c r="P21" s="26"/>
      <c r="Q21" s="26">
        <v>30</v>
      </c>
      <c r="R21" s="24">
        <f t="shared" si="3"/>
        <v>8066.0625</v>
      </c>
      <c r="S21" s="25">
        <f t="shared" si="4"/>
        <v>79.087499999999991</v>
      </c>
      <c r="T21" s="27">
        <f t="shared" si="5"/>
        <v>49.087499999999991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19626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19626</v>
      </c>
      <c r="N22" s="24">
        <f t="shared" si="1"/>
        <v>20581</v>
      </c>
      <c r="O22" s="25">
        <f t="shared" si="2"/>
        <v>539.71500000000003</v>
      </c>
      <c r="P22" s="26"/>
      <c r="Q22" s="26">
        <v>100</v>
      </c>
      <c r="R22" s="24">
        <f t="shared" si="3"/>
        <v>19941.285</v>
      </c>
      <c r="S22" s="25">
        <f t="shared" si="4"/>
        <v>186.447</v>
      </c>
      <c r="T22" s="27">
        <f t="shared" si="5"/>
        <v>86.447000000000003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11678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11678</v>
      </c>
      <c r="N23" s="24">
        <f t="shared" si="1"/>
        <v>11678</v>
      </c>
      <c r="O23" s="25">
        <f t="shared" si="2"/>
        <v>321.14499999999998</v>
      </c>
      <c r="P23" s="26"/>
      <c r="Q23" s="26">
        <v>110</v>
      </c>
      <c r="R23" s="24">
        <f t="shared" si="3"/>
        <v>11246.855</v>
      </c>
      <c r="S23" s="25">
        <f t="shared" si="4"/>
        <v>110.941</v>
      </c>
      <c r="T23" s="27">
        <f t="shared" si="5"/>
        <v>0.9410000000000025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14287</v>
      </c>
      <c r="N24" s="24">
        <f t="shared" si="1"/>
        <v>14287</v>
      </c>
      <c r="O24" s="25">
        <f t="shared" si="2"/>
        <v>392.89249999999998</v>
      </c>
      <c r="P24" s="26"/>
      <c r="Q24" s="26">
        <v>114</v>
      </c>
      <c r="R24" s="24">
        <f t="shared" si="3"/>
        <v>13780.1075</v>
      </c>
      <c r="S24" s="25">
        <f t="shared" si="4"/>
        <v>135.72649999999999</v>
      </c>
      <c r="T24" s="27">
        <f t="shared" si="5"/>
        <v>21.726499999999987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16000</v>
      </c>
      <c r="E25" s="30"/>
      <c r="F25" s="30"/>
      <c r="G25" s="30"/>
      <c r="H25" s="30"/>
      <c r="I25" s="20">
        <v>23</v>
      </c>
      <c r="J25" s="20"/>
      <c r="K25" s="20"/>
      <c r="L25" s="20"/>
      <c r="M25" s="20">
        <f t="shared" si="0"/>
        <v>16000</v>
      </c>
      <c r="N25" s="24">
        <f t="shared" si="1"/>
        <v>20393</v>
      </c>
      <c r="O25" s="25">
        <f t="shared" si="2"/>
        <v>440</v>
      </c>
      <c r="P25" s="26"/>
      <c r="Q25" s="26">
        <v>130</v>
      </c>
      <c r="R25" s="24">
        <f t="shared" si="3"/>
        <v>19823</v>
      </c>
      <c r="S25" s="25">
        <f t="shared" si="4"/>
        <v>152</v>
      </c>
      <c r="T25" s="27">
        <f t="shared" si="5"/>
        <v>22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9603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9603</v>
      </c>
      <c r="N27" s="40">
        <f t="shared" si="1"/>
        <v>9603</v>
      </c>
      <c r="O27" s="25">
        <f t="shared" si="2"/>
        <v>264.08249999999998</v>
      </c>
      <c r="P27" s="41"/>
      <c r="Q27" s="41">
        <v>500</v>
      </c>
      <c r="R27" s="24">
        <f t="shared" si="3"/>
        <v>8838.9174999999996</v>
      </c>
      <c r="S27" s="42">
        <f t="shared" si="4"/>
        <v>91.228499999999997</v>
      </c>
      <c r="T27" s="43">
        <f t="shared" si="5"/>
        <v>-408.7715</v>
      </c>
    </row>
    <row r="28" spans="1:20" ht="16.5" thickBot="1" x14ac:dyDescent="0.3">
      <c r="A28" s="82" t="s">
        <v>44</v>
      </c>
      <c r="B28" s="83"/>
      <c r="C28" s="84"/>
      <c r="D28" s="44">
        <f>SUM(D7:D27)</f>
        <v>328642</v>
      </c>
      <c r="E28" s="45">
        <f>SUM(E7:E27)</f>
        <v>320</v>
      </c>
      <c r="F28" s="45">
        <f t="shared" ref="F28:T28" si="6">SUM(F7:F27)</f>
        <v>470</v>
      </c>
      <c r="G28" s="45">
        <f t="shared" si="6"/>
        <v>0</v>
      </c>
      <c r="H28" s="45">
        <f t="shared" si="6"/>
        <v>1600</v>
      </c>
      <c r="I28" s="45">
        <f t="shared" si="6"/>
        <v>102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354142</v>
      </c>
      <c r="N28" s="45">
        <f t="shared" si="6"/>
        <v>375080</v>
      </c>
      <c r="O28" s="46">
        <f t="shared" si="6"/>
        <v>9738.9050000000007</v>
      </c>
      <c r="P28" s="45">
        <f t="shared" si="6"/>
        <v>0</v>
      </c>
      <c r="Q28" s="45">
        <f t="shared" si="6"/>
        <v>2663</v>
      </c>
      <c r="R28" s="45">
        <f t="shared" si="6"/>
        <v>362678.09499999997</v>
      </c>
      <c r="S28" s="45">
        <f t="shared" si="6"/>
        <v>3364.3490000000002</v>
      </c>
      <c r="T28" s="47">
        <f t="shared" si="6"/>
        <v>701.34899999999993</v>
      </c>
    </row>
    <row r="29" spans="1:20" ht="15.75" thickBot="1" x14ac:dyDescent="0.3">
      <c r="A29" s="85" t="s">
        <v>45</v>
      </c>
      <c r="B29" s="86"/>
      <c r="C29" s="87"/>
      <c r="D29" s="48">
        <f>D4+D5-D28</f>
        <v>521729</v>
      </c>
      <c r="E29" s="48">
        <f t="shared" ref="E29:L29" si="7">E4+E5-E28</f>
        <v>4240</v>
      </c>
      <c r="F29" s="48">
        <f t="shared" si="7"/>
        <v>8100</v>
      </c>
      <c r="G29" s="48">
        <f t="shared" si="7"/>
        <v>0</v>
      </c>
      <c r="H29" s="48">
        <f t="shared" si="7"/>
        <v>22020</v>
      </c>
      <c r="I29" s="48">
        <f t="shared" si="7"/>
        <v>899</v>
      </c>
      <c r="J29" s="48">
        <f t="shared" si="7"/>
        <v>624</v>
      </c>
      <c r="K29" s="48">
        <f t="shared" si="7"/>
        <v>336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5" priority="43" operator="equal">
      <formula>212030016606640</formula>
    </cfRule>
  </conditionalFormatting>
  <conditionalFormatting sqref="D29 E4:E6 E28:K29">
    <cfRule type="cellIs" dxfId="994" priority="41" operator="equal">
      <formula>$E$4</formula>
    </cfRule>
    <cfRule type="cellIs" dxfId="993" priority="42" operator="equal">
      <formula>2120</formula>
    </cfRule>
  </conditionalFormatting>
  <conditionalFormatting sqref="D29:E29 F4:F6 F28:F29">
    <cfRule type="cellIs" dxfId="992" priority="39" operator="equal">
      <formula>$F$4</formula>
    </cfRule>
    <cfRule type="cellIs" dxfId="991" priority="40" operator="equal">
      <formula>300</formula>
    </cfRule>
  </conditionalFormatting>
  <conditionalFormatting sqref="G4:G6 G28:G29">
    <cfRule type="cellIs" dxfId="990" priority="37" operator="equal">
      <formula>$G$4</formula>
    </cfRule>
    <cfRule type="cellIs" dxfId="989" priority="38" operator="equal">
      <formula>1660</formula>
    </cfRule>
  </conditionalFormatting>
  <conditionalFormatting sqref="H4:H6 H28:H29">
    <cfRule type="cellIs" dxfId="988" priority="35" operator="equal">
      <formula>$H$4</formula>
    </cfRule>
    <cfRule type="cellIs" dxfId="987" priority="36" operator="equal">
      <formula>6640</formula>
    </cfRule>
  </conditionalFormatting>
  <conditionalFormatting sqref="T6:T28">
    <cfRule type="cellIs" dxfId="986" priority="34" operator="lessThan">
      <formula>0</formula>
    </cfRule>
  </conditionalFormatting>
  <conditionalFormatting sqref="T7:T27">
    <cfRule type="cellIs" dxfId="985" priority="31" operator="lessThan">
      <formula>0</formula>
    </cfRule>
    <cfRule type="cellIs" dxfId="984" priority="32" operator="lessThan">
      <formula>0</formula>
    </cfRule>
    <cfRule type="cellIs" dxfId="983" priority="33" operator="lessThan">
      <formula>0</formula>
    </cfRule>
  </conditionalFormatting>
  <conditionalFormatting sqref="E4:E6 E28:K28">
    <cfRule type="cellIs" dxfId="982" priority="30" operator="equal">
      <formula>$E$4</formula>
    </cfRule>
  </conditionalFormatting>
  <conditionalFormatting sqref="D28:D29 D6 D4:M4">
    <cfRule type="cellIs" dxfId="981" priority="29" operator="equal">
      <formula>$D$4</formula>
    </cfRule>
  </conditionalFormatting>
  <conditionalFormatting sqref="I4:I6 I28:I29">
    <cfRule type="cellIs" dxfId="980" priority="28" operator="equal">
      <formula>$I$4</formula>
    </cfRule>
  </conditionalFormatting>
  <conditionalFormatting sqref="J4:J6 J28:J29">
    <cfRule type="cellIs" dxfId="979" priority="27" operator="equal">
      <formula>$J$4</formula>
    </cfRule>
  </conditionalFormatting>
  <conditionalFormatting sqref="K4:K6 K28:K29">
    <cfRule type="cellIs" dxfId="978" priority="26" operator="equal">
      <formula>$K$4</formula>
    </cfRule>
  </conditionalFormatting>
  <conditionalFormatting sqref="M4:M6">
    <cfRule type="cellIs" dxfId="977" priority="25" operator="equal">
      <formula>$L$4</formula>
    </cfRule>
  </conditionalFormatting>
  <conditionalFormatting sqref="T7:T28">
    <cfRule type="cellIs" dxfId="976" priority="22" operator="lessThan">
      <formula>0</formula>
    </cfRule>
    <cfRule type="cellIs" dxfId="975" priority="23" operator="lessThan">
      <formula>0</formula>
    </cfRule>
    <cfRule type="cellIs" dxfId="974" priority="24" operator="lessThan">
      <formula>0</formula>
    </cfRule>
  </conditionalFormatting>
  <conditionalFormatting sqref="D5:K5">
    <cfRule type="cellIs" dxfId="973" priority="21" operator="greaterThan">
      <formula>0</formula>
    </cfRule>
  </conditionalFormatting>
  <conditionalFormatting sqref="T6:T28">
    <cfRule type="cellIs" dxfId="972" priority="20" operator="lessThan">
      <formula>0</formula>
    </cfRule>
  </conditionalFormatting>
  <conditionalFormatting sqref="T7:T27">
    <cfRule type="cellIs" dxfId="971" priority="17" operator="lessThan">
      <formula>0</formula>
    </cfRule>
    <cfRule type="cellIs" dxfId="970" priority="18" operator="lessThan">
      <formula>0</formula>
    </cfRule>
    <cfRule type="cellIs" dxfId="969" priority="19" operator="lessThan">
      <formula>0</formula>
    </cfRule>
  </conditionalFormatting>
  <conditionalFormatting sqref="T7:T28">
    <cfRule type="cellIs" dxfId="968" priority="14" operator="lessThan">
      <formula>0</formula>
    </cfRule>
    <cfRule type="cellIs" dxfId="967" priority="15" operator="lessThan">
      <formula>0</formula>
    </cfRule>
    <cfRule type="cellIs" dxfId="966" priority="16" operator="lessThan">
      <formula>0</formula>
    </cfRule>
  </conditionalFormatting>
  <conditionalFormatting sqref="D5:K5">
    <cfRule type="cellIs" dxfId="965" priority="13" operator="greaterThan">
      <formula>0</formula>
    </cfRule>
  </conditionalFormatting>
  <conditionalFormatting sqref="L4 L6 L28:L29">
    <cfRule type="cellIs" dxfId="964" priority="12" operator="equal">
      <formula>$L$4</formula>
    </cfRule>
  </conditionalFormatting>
  <conditionalFormatting sqref="D7:S7">
    <cfRule type="cellIs" dxfId="963" priority="11" operator="greaterThan">
      <formula>0</formula>
    </cfRule>
  </conditionalFormatting>
  <conditionalFormatting sqref="D9:S9">
    <cfRule type="cellIs" dxfId="962" priority="10" operator="greaterThan">
      <formula>0</formula>
    </cfRule>
  </conditionalFormatting>
  <conditionalFormatting sqref="D11:S11">
    <cfRule type="cellIs" dxfId="961" priority="9" operator="greaterThan">
      <formula>0</formula>
    </cfRule>
  </conditionalFormatting>
  <conditionalFormatting sqref="D13:S13">
    <cfRule type="cellIs" dxfId="960" priority="8" operator="greaterThan">
      <formula>0</formula>
    </cfRule>
  </conditionalFormatting>
  <conditionalFormatting sqref="D15:S15">
    <cfRule type="cellIs" dxfId="959" priority="7" operator="greaterThan">
      <formula>0</formula>
    </cfRule>
  </conditionalFormatting>
  <conditionalFormatting sqref="D17:S17">
    <cfRule type="cellIs" dxfId="958" priority="6" operator="greaterThan">
      <formula>0</formula>
    </cfRule>
  </conditionalFormatting>
  <conditionalFormatting sqref="D19:S19">
    <cfRule type="cellIs" dxfId="957" priority="5" operator="greaterThan">
      <formula>0</formula>
    </cfRule>
  </conditionalFormatting>
  <conditionalFormatting sqref="D21:S21">
    <cfRule type="cellIs" dxfId="956" priority="4" operator="greaterThan">
      <formula>0</formula>
    </cfRule>
  </conditionalFormatting>
  <conditionalFormatting sqref="D23:S23">
    <cfRule type="cellIs" dxfId="955" priority="3" operator="greaterThan">
      <formula>0</formula>
    </cfRule>
  </conditionalFormatting>
  <conditionalFormatting sqref="D25:S25">
    <cfRule type="cellIs" dxfId="954" priority="2" operator="greaterThan">
      <formula>0</formula>
    </cfRule>
  </conditionalFormatting>
  <conditionalFormatting sqref="D27:S27">
    <cfRule type="cellIs" dxfId="953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63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'10'!D29</f>
        <v>521729</v>
      </c>
      <c r="E4" s="2">
        <f>'10'!E29</f>
        <v>4240</v>
      </c>
      <c r="F4" s="2">
        <f>'10'!F29</f>
        <v>8100</v>
      </c>
      <c r="G4" s="2">
        <f>'10'!G29</f>
        <v>0</v>
      </c>
      <c r="H4" s="2">
        <f>'10'!H29</f>
        <v>22020</v>
      </c>
      <c r="I4" s="2">
        <f>'10'!I29</f>
        <v>899</v>
      </c>
      <c r="J4" s="2">
        <f>'10'!J29</f>
        <v>624</v>
      </c>
      <c r="K4" s="2">
        <f>'10'!K29</f>
        <v>336</v>
      </c>
      <c r="L4" s="2">
        <f>'10'!L29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311688</v>
      </c>
      <c r="E5" s="4"/>
      <c r="F5" s="4">
        <v>5000</v>
      </c>
      <c r="G5" s="4"/>
      <c r="H5" s="4">
        <v>15000</v>
      </c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10900</v>
      </c>
      <c r="N7" s="24">
        <f>D7+E7*20+F7*10+G7*9+H7*9+I7*191+J7*191+K7*182+L7*100</f>
        <v>10900</v>
      </c>
      <c r="O7" s="25">
        <f>M7*2.75%</f>
        <v>299.75</v>
      </c>
      <c r="P7" s="26"/>
      <c r="Q7" s="26">
        <v>90</v>
      </c>
      <c r="R7" s="24">
        <f>M7-(M7*2.75%)+I7*191+J7*191+K7*182+L7*100-Q7</f>
        <v>10510.25</v>
      </c>
      <c r="S7" s="25">
        <f>M7*0.95%</f>
        <v>103.55</v>
      </c>
      <c r="T7" s="27">
        <f>S7-Q7</f>
        <v>13.549999999999997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5840</v>
      </c>
      <c r="E8" s="30"/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6840</v>
      </c>
      <c r="N8" s="24">
        <f t="shared" ref="N8:N27" si="1">D8+E8*20+F8*10+G8*9+H8*9+I8*191+J8*191+K8*182+L8*100</f>
        <v>6840</v>
      </c>
      <c r="O8" s="25">
        <f t="shared" ref="O8:O27" si="2">M8*2.75%</f>
        <v>188.1</v>
      </c>
      <c r="P8" s="26"/>
      <c r="Q8" s="26">
        <v>80</v>
      </c>
      <c r="R8" s="24">
        <f t="shared" ref="R8:R27" si="3">M8-(M8*2.75%)+I8*191+J8*191+K8*182+L8*100-Q8</f>
        <v>6571.9</v>
      </c>
      <c r="S8" s="25">
        <f t="shared" ref="S8:S27" si="4">M8*0.95%</f>
        <v>64.98</v>
      </c>
      <c r="T8" s="27">
        <f t="shared" ref="T8:T27" si="5">S8-Q8</f>
        <v>-15.019999999999996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16651</v>
      </c>
      <c r="E9" s="30"/>
      <c r="F9" s="30"/>
      <c r="G9" s="30"/>
      <c r="H9" s="30"/>
      <c r="I9" s="20"/>
      <c r="J9" s="20"/>
      <c r="K9" s="20">
        <v>5</v>
      </c>
      <c r="L9" s="20"/>
      <c r="M9" s="20">
        <f t="shared" si="0"/>
        <v>16651</v>
      </c>
      <c r="N9" s="24">
        <f t="shared" si="1"/>
        <v>17561</v>
      </c>
      <c r="O9" s="25">
        <f t="shared" si="2"/>
        <v>457.90249999999997</v>
      </c>
      <c r="P9" s="26"/>
      <c r="Q9" s="26">
        <v>153</v>
      </c>
      <c r="R9" s="24">
        <f t="shared" si="3"/>
        <v>16950.0975</v>
      </c>
      <c r="S9" s="25">
        <f t="shared" si="4"/>
        <v>158.18449999999999</v>
      </c>
      <c r="T9" s="27">
        <f t="shared" si="5"/>
        <v>5.1844999999999857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3704</v>
      </c>
      <c r="E10" s="30"/>
      <c r="F10" s="30"/>
      <c r="G10" s="30"/>
      <c r="H10" s="30">
        <v>100</v>
      </c>
      <c r="I10" s="20">
        <v>3</v>
      </c>
      <c r="J10" s="20">
        <v>1</v>
      </c>
      <c r="K10" s="20"/>
      <c r="L10" s="20"/>
      <c r="M10" s="20">
        <f t="shared" si="0"/>
        <v>4604</v>
      </c>
      <c r="N10" s="24">
        <f t="shared" si="1"/>
        <v>5368</v>
      </c>
      <c r="O10" s="25">
        <f t="shared" si="2"/>
        <v>126.61</v>
      </c>
      <c r="P10" s="26"/>
      <c r="Q10" s="26">
        <v>31</v>
      </c>
      <c r="R10" s="24">
        <f t="shared" si="3"/>
        <v>5210.3900000000003</v>
      </c>
      <c r="S10" s="25">
        <f t="shared" si="4"/>
        <v>43.738</v>
      </c>
      <c r="T10" s="27">
        <f t="shared" si="5"/>
        <v>12.738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3323</v>
      </c>
      <c r="E11" s="30"/>
      <c r="F11" s="30"/>
      <c r="G11" s="32"/>
      <c r="H11" s="30"/>
      <c r="I11" s="20">
        <v>7</v>
      </c>
      <c r="J11" s="20"/>
      <c r="K11" s="20">
        <v>3</v>
      </c>
      <c r="L11" s="20"/>
      <c r="M11" s="20">
        <f t="shared" si="0"/>
        <v>3323</v>
      </c>
      <c r="N11" s="24">
        <f t="shared" si="1"/>
        <v>5206</v>
      </c>
      <c r="O11" s="25">
        <f t="shared" si="2"/>
        <v>91.382500000000007</v>
      </c>
      <c r="P11" s="26"/>
      <c r="Q11" s="26">
        <v>29</v>
      </c>
      <c r="R11" s="24">
        <f t="shared" si="3"/>
        <v>5085.6175000000003</v>
      </c>
      <c r="S11" s="25">
        <f t="shared" si="4"/>
        <v>31.5685</v>
      </c>
      <c r="T11" s="27">
        <f t="shared" si="5"/>
        <v>2.5685000000000002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5618</v>
      </c>
      <c r="N12" s="24">
        <f t="shared" si="1"/>
        <v>5618</v>
      </c>
      <c r="O12" s="25">
        <f t="shared" si="2"/>
        <v>154.495</v>
      </c>
      <c r="P12" s="26"/>
      <c r="Q12" s="26">
        <v>33</v>
      </c>
      <c r="R12" s="24">
        <f t="shared" si="3"/>
        <v>5430.5050000000001</v>
      </c>
      <c r="S12" s="25">
        <f t="shared" si="4"/>
        <v>53.371000000000002</v>
      </c>
      <c r="T12" s="27">
        <f t="shared" si="5"/>
        <v>20.371000000000002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3504</v>
      </c>
      <c r="N13" s="24">
        <f t="shared" si="1"/>
        <v>3504</v>
      </c>
      <c r="O13" s="25">
        <f t="shared" si="2"/>
        <v>96.36</v>
      </c>
      <c r="P13" s="26"/>
      <c r="Q13" s="26">
        <v>55</v>
      </c>
      <c r="R13" s="24">
        <f t="shared" si="3"/>
        <v>3352.64</v>
      </c>
      <c r="S13" s="25">
        <f t="shared" si="4"/>
        <v>33.287999999999997</v>
      </c>
      <c r="T13" s="27">
        <f t="shared" si="5"/>
        <v>-21.712000000000003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10796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0"/>
        <v>10796</v>
      </c>
      <c r="N14" s="24">
        <f t="shared" si="1"/>
        <v>11178</v>
      </c>
      <c r="O14" s="25">
        <f t="shared" si="2"/>
        <v>296.89</v>
      </c>
      <c r="P14" s="26"/>
      <c r="Q14" s="26">
        <v>162</v>
      </c>
      <c r="R14" s="24">
        <f t="shared" si="3"/>
        <v>10719.11</v>
      </c>
      <c r="S14" s="25">
        <f t="shared" si="4"/>
        <v>102.562</v>
      </c>
      <c r="T14" s="27">
        <f t="shared" si="5"/>
        <v>-59.438000000000002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10282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10282</v>
      </c>
      <c r="N15" s="24">
        <f t="shared" si="1"/>
        <v>10282</v>
      </c>
      <c r="O15" s="25">
        <f t="shared" si="2"/>
        <v>282.755</v>
      </c>
      <c r="P15" s="26"/>
      <c r="Q15" s="26">
        <v>150</v>
      </c>
      <c r="R15" s="24">
        <f t="shared" si="3"/>
        <v>9849.2450000000008</v>
      </c>
      <c r="S15" s="25">
        <f t="shared" si="4"/>
        <v>97.679000000000002</v>
      </c>
      <c r="T15" s="27">
        <f t="shared" si="5"/>
        <v>-52.320999999999998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12026</v>
      </c>
      <c r="E16" s="30"/>
      <c r="F16" s="30"/>
      <c r="G16" s="30"/>
      <c r="H16" s="30"/>
      <c r="I16" s="20"/>
      <c r="J16" s="20"/>
      <c r="K16" s="20">
        <v>2</v>
      </c>
      <c r="L16" s="20"/>
      <c r="M16" s="20">
        <f t="shared" si="0"/>
        <v>12026</v>
      </c>
      <c r="N16" s="24">
        <f t="shared" si="1"/>
        <v>12390</v>
      </c>
      <c r="O16" s="25">
        <f t="shared" si="2"/>
        <v>330.71499999999997</v>
      </c>
      <c r="P16" s="26"/>
      <c r="Q16" s="26">
        <v>109</v>
      </c>
      <c r="R16" s="24">
        <f t="shared" si="3"/>
        <v>11950.285</v>
      </c>
      <c r="S16" s="25">
        <f t="shared" si="4"/>
        <v>114.247</v>
      </c>
      <c r="T16" s="27">
        <f t="shared" si="5"/>
        <v>5.2469999999999999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9083</v>
      </c>
      <c r="E17" s="30">
        <v>30</v>
      </c>
      <c r="F17" s="30">
        <v>100</v>
      </c>
      <c r="G17" s="30"/>
      <c r="H17" s="30">
        <v>50</v>
      </c>
      <c r="I17" s="20">
        <v>4</v>
      </c>
      <c r="J17" s="20"/>
      <c r="K17" s="20"/>
      <c r="L17" s="20"/>
      <c r="M17" s="20">
        <f t="shared" si="0"/>
        <v>11133</v>
      </c>
      <c r="N17" s="24">
        <f t="shared" si="1"/>
        <v>11897</v>
      </c>
      <c r="O17" s="25">
        <f t="shared" si="2"/>
        <v>306.15750000000003</v>
      </c>
      <c r="P17" s="26"/>
      <c r="Q17" s="26">
        <v>91</v>
      </c>
      <c r="R17" s="24">
        <f t="shared" si="3"/>
        <v>11499.842500000001</v>
      </c>
      <c r="S17" s="25">
        <f t="shared" si="4"/>
        <v>105.76349999999999</v>
      </c>
      <c r="T17" s="27">
        <f t="shared" si="5"/>
        <v>14.763499999999993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7665</v>
      </c>
      <c r="E18" s="30"/>
      <c r="F18" s="30">
        <v>70</v>
      </c>
      <c r="G18" s="30"/>
      <c r="H18" s="30">
        <v>160</v>
      </c>
      <c r="I18" s="20"/>
      <c r="J18" s="20"/>
      <c r="K18" s="20"/>
      <c r="L18" s="20"/>
      <c r="M18" s="20">
        <f t="shared" si="0"/>
        <v>9805</v>
      </c>
      <c r="N18" s="24">
        <f t="shared" si="1"/>
        <v>9805</v>
      </c>
      <c r="O18" s="25">
        <f t="shared" si="2"/>
        <v>269.63749999999999</v>
      </c>
      <c r="P18" s="26"/>
      <c r="Q18" s="26">
        <v>100</v>
      </c>
      <c r="R18" s="24">
        <f t="shared" si="3"/>
        <v>9435.3624999999993</v>
      </c>
      <c r="S18" s="25">
        <f t="shared" si="4"/>
        <v>93.147499999999994</v>
      </c>
      <c r="T18" s="27">
        <f t="shared" si="5"/>
        <v>-6.8525000000000063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9062</v>
      </c>
      <c r="E19" s="30"/>
      <c r="F19" s="30"/>
      <c r="G19" s="30"/>
      <c r="H19" s="30"/>
      <c r="I19" s="20">
        <v>8</v>
      </c>
      <c r="J19" s="20"/>
      <c r="K19" s="20"/>
      <c r="L19" s="20"/>
      <c r="M19" s="20">
        <f t="shared" si="0"/>
        <v>9062</v>
      </c>
      <c r="N19" s="24">
        <f t="shared" si="1"/>
        <v>10590</v>
      </c>
      <c r="O19" s="25">
        <f t="shared" si="2"/>
        <v>249.20500000000001</v>
      </c>
      <c r="P19" s="26"/>
      <c r="Q19" s="26">
        <v>340</v>
      </c>
      <c r="R19" s="24">
        <f t="shared" si="3"/>
        <v>10000.795</v>
      </c>
      <c r="S19" s="25">
        <f t="shared" si="4"/>
        <v>86.088999999999999</v>
      </c>
      <c r="T19" s="27">
        <f t="shared" si="5"/>
        <v>-253.911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1338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1338</v>
      </c>
      <c r="N20" s="24">
        <f t="shared" si="1"/>
        <v>2293</v>
      </c>
      <c r="O20" s="25">
        <f t="shared" si="2"/>
        <v>36.795000000000002</v>
      </c>
      <c r="P20" s="26"/>
      <c r="Q20" s="26">
        <v>120</v>
      </c>
      <c r="R20" s="24">
        <f t="shared" si="3"/>
        <v>2136.2049999999999</v>
      </c>
      <c r="S20" s="25">
        <f t="shared" si="4"/>
        <v>12.711</v>
      </c>
      <c r="T20" s="27">
        <f t="shared" si="5"/>
        <v>-107.289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1283</v>
      </c>
      <c r="E21" s="30"/>
      <c r="F21" s="30">
        <v>20</v>
      </c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1753</v>
      </c>
      <c r="N21" s="24">
        <f t="shared" si="1"/>
        <v>2708</v>
      </c>
      <c r="O21" s="25">
        <f t="shared" si="2"/>
        <v>48.207500000000003</v>
      </c>
      <c r="P21" s="26"/>
      <c r="Q21" s="26"/>
      <c r="R21" s="24">
        <f t="shared" si="3"/>
        <v>2659.7925</v>
      </c>
      <c r="S21" s="25">
        <f t="shared" si="4"/>
        <v>16.653500000000001</v>
      </c>
      <c r="T21" s="27">
        <f t="shared" si="5"/>
        <v>16.653500000000001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19649</v>
      </c>
      <c r="N22" s="24">
        <f t="shared" si="1"/>
        <v>19649</v>
      </c>
      <c r="O22" s="25">
        <f t="shared" si="2"/>
        <v>540.34749999999997</v>
      </c>
      <c r="P22" s="26"/>
      <c r="Q22" s="26">
        <v>150</v>
      </c>
      <c r="R22" s="24">
        <f t="shared" si="3"/>
        <v>18958.6525</v>
      </c>
      <c r="S22" s="25">
        <f t="shared" si="4"/>
        <v>186.66550000000001</v>
      </c>
      <c r="T22" s="27">
        <f t="shared" si="5"/>
        <v>36.665500000000009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4739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4739</v>
      </c>
      <c r="N23" s="24">
        <f t="shared" si="1"/>
        <v>4739</v>
      </c>
      <c r="O23" s="25">
        <f t="shared" si="2"/>
        <v>130.32249999999999</v>
      </c>
      <c r="P23" s="26"/>
      <c r="Q23" s="26">
        <v>40</v>
      </c>
      <c r="R23" s="24">
        <f t="shared" si="3"/>
        <v>4568.6774999999998</v>
      </c>
      <c r="S23" s="25">
        <f t="shared" si="4"/>
        <v>45.020499999999998</v>
      </c>
      <c r="T23" s="27">
        <f t="shared" si="5"/>
        <v>5.0204999999999984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19586</v>
      </c>
      <c r="E24" s="30"/>
      <c r="F24" s="30"/>
      <c r="G24" s="30"/>
      <c r="H24" s="30">
        <v>200</v>
      </c>
      <c r="I24" s="20">
        <v>5</v>
      </c>
      <c r="J24" s="20"/>
      <c r="K24" s="20">
        <v>10</v>
      </c>
      <c r="L24" s="20"/>
      <c r="M24" s="20">
        <f t="shared" si="0"/>
        <v>21386</v>
      </c>
      <c r="N24" s="24">
        <f t="shared" si="1"/>
        <v>24161</v>
      </c>
      <c r="O24" s="25">
        <f t="shared" si="2"/>
        <v>588.11500000000001</v>
      </c>
      <c r="P24" s="26"/>
      <c r="Q24" s="26">
        <v>122</v>
      </c>
      <c r="R24" s="24">
        <f t="shared" si="3"/>
        <v>23450.884999999998</v>
      </c>
      <c r="S24" s="25">
        <f t="shared" si="4"/>
        <v>203.167</v>
      </c>
      <c r="T24" s="27">
        <f t="shared" si="5"/>
        <v>81.167000000000002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5508</v>
      </c>
      <c r="E25" s="30"/>
      <c r="F25" s="30"/>
      <c r="G25" s="30"/>
      <c r="H25" s="30">
        <v>750</v>
      </c>
      <c r="I25" s="20"/>
      <c r="J25" s="20"/>
      <c r="K25" s="20"/>
      <c r="L25" s="20"/>
      <c r="M25" s="20">
        <f t="shared" si="0"/>
        <v>12258</v>
      </c>
      <c r="N25" s="24">
        <f t="shared" si="1"/>
        <v>12258</v>
      </c>
      <c r="O25" s="25">
        <f t="shared" si="2"/>
        <v>337.09500000000003</v>
      </c>
      <c r="P25" s="26"/>
      <c r="Q25" s="26">
        <v>80</v>
      </c>
      <c r="R25" s="24">
        <f t="shared" si="3"/>
        <v>11840.905000000001</v>
      </c>
      <c r="S25" s="25">
        <f t="shared" si="4"/>
        <v>116.45099999999999</v>
      </c>
      <c r="T25" s="27">
        <f t="shared" si="5"/>
        <v>36.450999999999993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31980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31980</v>
      </c>
      <c r="N26" s="24">
        <f t="shared" si="1"/>
        <v>31980</v>
      </c>
      <c r="O26" s="25">
        <f t="shared" si="2"/>
        <v>879.45</v>
      </c>
      <c r="P26" s="26"/>
      <c r="Q26" s="26">
        <v>50</v>
      </c>
      <c r="R26" s="24">
        <f t="shared" si="3"/>
        <v>31050.55</v>
      </c>
      <c r="S26" s="25">
        <f t="shared" si="4"/>
        <v>303.81</v>
      </c>
      <c r="T26" s="27">
        <f t="shared" si="5"/>
        <v>253.81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7713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7713</v>
      </c>
      <c r="N27" s="40">
        <f t="shared" si="1"/>
        <v>7713</v>
      </c>
      <c r="O27" s="25">
        <f t="shared" si="2"/>
        <v>212.10749999999999</v>
      </c>
      <c r="P27" s="41"/>
      <c r="Q27" s="41">
        <v>100</v>
      </c>
      <c r="R27" s="24">
        <f t="shared" si="3"/>
        <v>7400.8924999999999</v>
      </c>
      <c r="S27" s="42">
        <f t="shared" si="4"/>
        <v>73.273499999999999</v>
      </c>
      <c r="T27" s="43">
        <f t="shared" si="5"/>
        <v>-26.726500000000001</v>
      </c>
    </row>
    <row r="28" spans="1:20" ht="16.5" thickBot="1" x14ac:dyDescent="0.3">
      <c r="A28" s="82" t="s">
        <v>44</v>
      </c>
      <c r="B28" s="83"/>
      <c r="C28" s="84"/>
      <c r="D28" s="44">
        <f>SUM(D7:D27)</f>
        <v>199350</v>
      </c>
      <c r="E28" s="45">
        <f>SUM(E7:E27)</f>
        <v>30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1390</v>
      </c>
      <c r="I28" s="45">
        <f t="shared" si="6"/>
        <v>39</v>
      </c>
      <c r="J28" s="45">
        <f t="shared" si="6"/>
        <v>1</v>
      </c>
      <c r="K28" s="45">
        <f t="shared" si="6"/>
        <v>20</v>
      </c>
      <c r="L28" s="45">
        <f t="shared" si="6"/>
        <v>0</v>
      </c>
      <c r="M28" s="45">
        <f t="shared" si="6"/>
        <v>215360</v>
      </c>
      <c r="N28" s="45">
        <f t="shared" si="6"/>
        <v>226640</v>
      </c>
      <c r="O28" s="46">
        <f t="shared" si="6"/>
        <v>5922.4</v>
      </c>
      <c r="P28" s="45">
        <f t="shared" si="6"/>
        <v>0</v>
      </c>
      <c r="Q28" s="45">
        <f t="shared" si="6"/>
        <v>2085</v>
      </c>
      <c r="R28" s="45">
        <f t="shared" si="6"/>
        <v>218632.59999999998</v>
      </c>
      <c r="S28" s="45">
        <f t="shared" si="6"/>
        <v>2045.9199999999998</v>
      </c>
      <c r="T28" s="47">
        <f t="shared" si="6"/>
        <v>-39.079999999999885</v>
      </c>
    </row>
    <row r="29" spans="1:20" ht="15.75" thickBot="1" x14ac:dyDescent="0.3">
      <c r="A29" s="85" t="s">
        <v>45</v>
      </c>
      <c r="B29" s="86"/>
      <c r="C29" s="87"/>
      <c r="D29" s="48">
        <f>D4+D5-D28</f>
        <v>634067</v>
      </c>
      <c r="E29" s="48">
        <f t="shared" ref="E29:L29" si="7">E4+E5-E28</f>
        <v>4210</v>
      </c>
      <c r="F29" s="48">
        <f t="shared" si="7"/>
        <v>12810</v>
      </c>
      <c r="G29" s="48">
        <f t="shared" si="7"/>
        <v>0</v>
      </c>
      <c r="H29" s="48">
        <f t="shared" si="7"/>
        <v>35630</v>
      </c>
      <c r="I29" s="48">
        <f t="shared" si="7"/>
        <v>860</v>
      </c>
      <c r="J29" s="48">
        <f t="shared" si="7"/>
        <v>623</v>
      </c>
      <c r="K29" s="48">
        <f t="shared" si="7"/>
        <v>316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952" priority="43" operator="equal">
      <formula>212030016606640</formula>
    </cfRule>
  </conditionalFormatting>
  <conditionalFormatting sqref="D29 E4:E6 E28:K29">
    <cfRule type="cellIs" dxfId="951" priority="41" operator="equal">
      <formula>$E$4</formula>
    </cfRule>
    <cfRule type="cellIs" dxfId="950" priority="42" operator="equal">
      <formula>2120</formula>
    </cfRule>
  </conditionalFormatting>
  <conditionalFormatting sqref="D29:E29 F4:F6 F28:F29">
    <cfRule type="cellIs" dxfId="949" priority="39" operator="equal">
      <formula>$F$4</formula>
    </cfRule>
    <cfRule type="cellIs" dxfId="948" priority="40" operator="equal">
      <formula>300</formula>
    </cfRule>
  </conditionalFormatting>
  <conditionalFormatting sqref="G4 G28:G29 G6">
    <cfRule type="cellIs" dxfId="947" priority="37" operator="equal">
      <formula>$G$4</formula>
    </cfRule>
    <cfRule type="cellIs" dxfId="946" priority="38" operator="equal">
      <formula>1660</formula>
    </cfRule>
  </conditionalFormatting>
  <conditionalFormatting sqref="H4:H6 H28:H29">
    <cfRule type="cellIs" dxfId="945" priority="35" operator="equal">
      <formula>$H$4</formula>
    </cfRule>
    <cfRule type="cellIs" dxfId="944" priority="36" operator="equal">
      <formula>6640</formula>
    </cfRule>
  </conditionalFormatting>
  <conditionalFormatting sqref="T6:T28">
    <cfRule type="cellIs" dxfId="943" priority="34" operator="lessThan">
      <formula>0</formula>
    </cfRule>
  </conditionalFormatting>
  <conditionalFormatting sqref="T7:T27">
    <cfRule type="cellIs" dxfId="942" priority="31" operator="lessThan">
      <formula>0</formula>
    </cfRule>
    <cfRule type="cellIs" dxfId="941" priority="32" operator="lessThan">
      <formula>0</formula>
    </cfRule>
    <cfRule type="cellIs" dxfId="940" priority="33" operator="lessThan">
      <formula>0</formula>
    </cfRule>
  </conditionalFormatting>
  <conditionalFormatting sqref="E4:E6 E28:K28">
    <cfRule type="cellIs" dxfId="939" priority="30" operator="equal">
      <formula>$E$4</formula>
    </cfRule>
  </conditionalFormatting>
  <conditionalFormatting sqref="D28:D29 D6 D4:M4">
    <cfRule type="cellIs" dxfId="938" priority="29" operator="equal">
      <formula>$D$4</formula>
    </cfRule>
  </conditionalFormatting>
  <conditionalFormatting sqref="I4:I6 I28:I29">
    <cfRule type="cellIs" dxfId="937" priority="28" operator="equal">
      <formula>$I$4</formula>
    </cfRule>
  </conditionalFormatting>
  <conditionalFormatting sqref="J4:J6 J28:J29">
    <cfRule type="cellIs" dxfId="936" priority="27" operator="equal">
      <formula>$J$4</formula>
    </cfRule>
  </conditionalFormatting>
  <conditionalFormatting sqref="K4:K6 K28:K29">
    <cfRule type="cellIs" dxfId="935" priority="26" operator="equal">
      <formula>$K$4</formula>
    </cfRule>
  </conditionalFormatting>
  <conditionalFormatting sqref="M4:M6">
    <cfRule type="cellIs" dxfId="934" priority="25" operator="equal">
      <formula>$L$4</formula>
    </cfRule>
  </conditionalFormatting>
  <conditionalFormatting sqref="T7:T28">
    <cfRule type="cellIs" dxfId="933" priority="22" operator="lessThan">
      <formula>0</formula>
    </cfRule>
    <cfRule type="cellIs" dxfId="932" priority="23" operator="lessThan">
      <formula>0</formula>
    </cfRule>
    <cfRule type="cellIs" dxfId="931" priority="24" operator="lessThan">
      <formula>0</formula>
    </cfRule>
  </conditionalFormatting>
  <conditionalFormatting sqref="D5:F5 H5:K5">
    <cfRule type="cellIs" dxfId="930" priority="21" operator="greaterThan">
      <formula>0</formula>
    </cfRule>
  </conditionalFormatting>
  <conditionalFormatting sqref="T6:T28">
    <cfRule type="cellIs" dxfId="929" priority="20" operator="lessThan">
      <formula>0</formula>
    </cfRule>
  </conditionalFormatting>
  <conditionalFormatting sqref="T7:T27">
    <cfRule type="cellIs" dxfId="928" priority="17" operator="lessThan">
      <formula>0</formula>
    </cfRule>
    <cfRule type="cellIs" dxfId="927" priority="18" operator="lessThan">
      <formula>0</formula>
    </cfRule>
    <cfRule type="cellIs" dxfId="926" priority="19" operator="lessThan">
      <formula>0</formula>
    </cfRule>
  </conditionalFormatting>
  <conditionalFormatting sqref="T7:T28">
    <cfRule type="cellIs" dxfId="925" priority="14" operator="lessThan">
      <formula>0</formula>
    </cfRule>
    <cfRule type="cellIs" dxfId="924" priority="15" operator="lessThan">
      <formula>0</formula>
    </cfRule>
    <cfRule type="cellIs" dxfId="923" priority="16" operator="lessThan">
      <formula>0</formula>
    </cfRule>
  </conditionalFormatting>
  <conditionalFormatting sqref="D5:F5 H5:K5">
    <cfRule type="cellIs" dxfId="922" priority="13" operator="greaterThan">
      <formula>0</formula>
    </cfRule>
  </conditionalFormatting>
  <conditionalFormatting sqref="L4 L6 L28:L29">
    <cfRule type="cellIs" dxfId="921" priority="12" operator="equal">
      <formula>$L$4</formula>
    </cfRule>
  </conditionalFormatting>
  <conditionalFormatting sqref="D7:S7">
    <cfRule type="cellIs" dxfId="920" priority="11" operator="greaterThan">
      <formula>0</formula>
    </cfRule>
  </conditionalFormatting>
  <conditionalFormatting sqref="D9:S9">
    <cfRule type="cellIs" dxfId="919" priority="10" operator="greaterThan">
      <formula>0</formula>
    </cfRule>
  </conditionalFormatting>
  <conditionalFormatting sqref="D11:S11">
    <cfRule type="cellIs" dxfId="918" priority="9" operator="greaterThan">
      <formula>0</formula>
    </cfRule>
  </conditionalFormatting>
  <conditionalFormatting sqref="D13:S13">
    <cfRule type="cellIs" dxfId="917" priority="8" operator="greaterThan">
      <formula>0</formula>
    </cfRule>
  </conditionalFormatting>
  <conditionalFormatting sqref="D15:S15">
    <cfRule type="cellIs" dxfId="916" priority="7" operator="greaterThan">
      <formula>0</formula>
    </cfRule>
  </conditionalFormatting>
  <conditionalFormatting sqref="D17:S17">
    <cfRule type="cellIs" dxfId="915" priority="6" operator="greaterThan">
      <formula>0</formula>
    </cfRule>
  </conditionalFormatting>
  <conditionalFormatting sqref="D19:S19">
    <cfRule type="cellIs" dxfId="914" priority="5" operator="greaterThan">
      <formula>0</formula>
    </cfRule>
  </conditionalFormatting>
  <conditionalFormatting sqref="D21:S21">
    <cfRule type="cellIs" dxfId="913" priority="4" operator="greaterThan">
      <formula>0</formula>
    </cfRule>
  </conditionalFormatting>
  <conditionalFormatting sqref="D23:S23">
    <cfRule type="cellIs" dxfId="912" priority="3" operator="greaterThan">
      <formula>0</formula>
    </cfRule>
  </conditionalFormatting>
  <conditionalFormatting sqref="D25:S25">
    <cfRule type="cellIs" dxfId="911" priority="2" operator="greaterThan">
      <formula>0</formula>
    </cfRule>
  </conditionalFormatting>
  <conditionalFormatting sqref="D27:S27">
    <cfRule type="cellIs" dxfId="910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="85" zoomScaleNormal="85" workbookViewId="0">
      <pane ySplit="6" topLeftCell="A10" activePane="bottomLeft" state="frozen"/>
      <selection pane="bottomLeft" activeCell="E21" sqref="E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2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2" ht="18.75" x14ac:dyDescent="0.25">
      <c r="A3" s="92" t="s">
        <v>64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</row>
    <row r="4" spans="1:22" x14ac:dyDescent="0.25">
      <c r="A4" s="96" t="s">
        <v>1</v>
      </c>
      <c r="B4" s="96"/>
      <c r="C4" s="1"/>
      <c r="D4" s="2">
        <f>'11'!D29</f>
        <v>634067</v>
      </c>
      <c r="E4" s="2">
        <f>'11'!E29</f>
        <v>4210</v>
      </c>
      <c r="F4" s="2">
        <f>'11'!F29</f>
        <v>12810</v>
      </c>
      <c r="G4" s="2">
        <f>'11'!G29</f>
        <v>0</v>
      </c>
      <c r="H4" s="2">
        <f>'11'!H29</f>
        <v>35630</v>
      </c>
      <c r="I4" s="2">
        <f>'11'!I29</f>
        <v>860</v>
      </c>
      <c r="J4" s="2">
        <f>'11'!J29</f>
        <v>623</v>
      </c>
      <c r="K4" s="2">
        <f>'11'!K29</f>
        <v>316</v>
      </c>
      <c r="L4" s="2">
        <f>'11'!L29</f>
        <v>5</v>
      </c>
      <c r="M4" s="3"/>
      <c r="N4" s="98"/>
      <c r="O4" s="99"/>
      <c r="P4" s="99"/>
      <c r="Q4" s="99"/>
      <c r="R4" s="99"/>
      <c r="S4" s="99"/>
      <c r="T4" s="99"/>
      <c r="U4" s="99"/>
      <c r="V4" s="100"/>
    </row>
    <row r="5" spans="1:22" x14ac:dyDescent="0.25">
      <c r="A5" s="96" t="s">
        <v>2</v>
      </c>
      <c r="B5" s="96"/>
      <c r="C5" s="1"/>
      <c r="D5" s="1">
        <v>113247</v>
      </c>
      <c r="E5" s="4"/>
      <c r="F5" s="4"/>
      <c r="G5" s="4"/>
      <c r="H5" s="4"/>
      <c r="I5" s="1"/>
      <c r="J5" s="1"/>
      <c r="K5" s="1"/>
      <c r="L5" s="1"/>
      <c r="M5" s="5"/>
      <c r="N5" s="98"/>
      <c r="O5" s="99"/>
      <c r="P5" s="99"/>
      <c r="Q5" s="99"/>
      <c r="R5" s="99"/>
      <c r="S5" s="99"/>
      <c r="T5" s="99"/>
      <c r="U5" s="99"/>
      <c r="V5" s="10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10361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10361</v>
      </c>
      <c r="N7" s="24">
        <f>D7+E7*20+F7*10+G7*9+H7*9+I7*191+J7*191+K7*182+L7*100</f>
        <v>10361</v>
      </c>
      <c r="O7" s="25">
        <f>M7*2.75%</f>
        <v>284.92750000000001</v>
      </c>
      <c r="P7" s="26"/>
      <c r="Q7" s="26">
        <v>127</v>
      </c>
      <c r="R7" s="24">
        <f>M7-(M7*2.75%)+I7*191+J7*191+K7*182+L7*100-Q7</f>
        <v>9949.0725000000002</v>
      </c>
      <c r="S7" s="25">
        <f>M7*0.95%</f>
        <v>98.429500000000004</v>
      </c>
      <c r="T7" s="61">
        <f>S7-Q7</f>
        <v>-28.570499999999996</v>
      </c>
      <c r="U7" s="54">
        <v>30</v>
      </c>
      <c r="V7" s="59">
        <f>R7-U7</f>
        <v>9919.0725000000002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11812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12712</v>
      </c>
      <c r="N8" s="24">
        <f t="shared" ref="N8:N27" si="1">D8+E8*20+F8*10+G8*9+H8*9+I8*191+J8*191+K8*182+L8*100</f>
        <v>12712</v>
      </c>
      <c r="O8" s="25">
        <f t="shared" ref="O8:O27" si="2">M8*2.75%</f>
        <v>349.58</v>
      </c>
      <c r="P8" s="26"/>
      <c r="Q8" s="26">
        <v>82</v>
      </c>
      <c r="R8" s="24">
        <f t="shared" ref="R8:R27" si="3">M8-(M8*2.75%)+I8*191+J8*191+K8*182+L8*100-Q8</f>
        <v>12280.42</v>
      </c>
      <c r="S8" s="25">
        <f t="shared" ref="S8:S27" si="4">M8*0.95%</f>
        <v>120.764</v>
      </c>
      <c r="T8" s="61">
        <f t="shared" ref="T8:T27" si="5">S8-Q8</f>
        <v>38.763999999999996</v>
      </c>
      <c r="U8" s="54">
        <v>45</v>
      </c>
      <c r="V8" s="59">
        <f t="shared" ref="V8:V27" si="6">R8-U8</f>
        <v>12235.42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16388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16388</v>
      </c>
      <c r="N9" s="24">
        <f t="shared" si="1"/>
        <v>16388</v>
      </c>
      <c r="O9" s="25">
        <f t="shared" si="2"/>
        <v>450.67</v>
      </c>
      <c r="P9" s="26"/>
      <c r="Q9" s="26">
        <v>154</v>
      </c>
      <c r="R9" s="24">
        <f t="shared" si="3"/>
        <v>15783.33</v>
      </c>
      <c r="S9" s="25">
        <f t="shared" si="4"/>
        <v>155.68600000000001</v>
      </c>
      <c r="T9" s="61">
        <f t="shared" si="5"/>
        <v>1.686000000000007</v>
      </c>
      <c r="U9" s="54">
        <v>73</v>
      </c>
      <c r="V9" s="59">
        <f t="shared" si="6"/>
        <v>15710.33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6627</v>
      </c>
      <c r="E10" s="30"/>
      <c r="F10" s="30"/>
      <c r="G10" s="30"/>
      <c r="H10" s="30"/>
      <c r="I10" s="20">
        <v>1</v>
      </c>
      <c r="J10" s="20"/>
      <c r="K10" s="20">
        <v>1</v>
      </c>
      <c r="L10" s="20"/>
      <c r="M10" s="20">
        <f t="shared" si="0"/>
        <v>6627</v>
      </c>
      <c r="N10" s="24">
        <f t="shared" si="1"/>
        <v>7000</v>
      </c>
      <c r="O10" s="25">
        <f t="shared" si="2"/>
        <v>182.24250000000001</v>
      </c>
      <c r="P10" s="26"/>
      <c r="Q10" s="26">
        <v>28</v>
      </c>
      <c r="R10" s="24">
        <f t="shared" si="3"/>
        <v>6789.7574999999997</v>
      </c>
      <c r="S10" s="25">
        <f t="shared" si="4"/>
        <v>62.956499999999998</v>
      </c>
      <c r="T10" s="61">
        <f t="shared" si="5"/>
        <v>34.956499999999998</v>
      </c>
      <c r="U10" s="54">
        <v>29</v>
      </c>
      <c r="V10" s="59">
        <f t="shared" si="6"/>
        <v>6760.7574999999997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11163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11163</v>
      </c>
      <c r="N11" s="24">
        <f t="shared" si="1"/>
        <v>11163</v>
      </c>
      <c r="O11" s="25">
        <f t="shared" si="2"/>
        <v>306.98250000000002</v>
      </c>
      <c r="P11" s="26"/>
      <c r="Q11" s="26">
        <v>55</v>
      </c>
      <c r="R11" s="24">
        <f t="shared" si="3"/>
        <v>10801.0175</v>
      </c>
      <c r="S11" s="25">
        <f t="shared" si="4"/>
        <v>106.0485</v>
      </c>
      <c r="T11" s="61">
        <f t="shared" si="5"/>
        <v>51.048500000000004</v>
      </c>
      <c r="U11" s="54">
        <v>51</v>
      </c>
      <c r="V11" s="59">
        <f t="shared" si="6"/>
        <v>10750.0175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8989</v>
      </c>
      <c r="E12" s="30">
        <v>50</v>
      </c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10889</v>
      </c>
      <c r="N12" s="24">
        <f t="shared" si="1"/>
        <v>10889</v>
      </c>
      <c r="O12" s="25">
        <f t="shared" si="2"/>
        <v>299.44749999999999</v>
      </c>
      <c r="P12" s="26"/>
      <c r="Q12" s="26">
        <v>32</v>
      </c>
      <c r="R12" s="24">
        <f t="shared" si="3"/>
        <v>10557.5525</v>
      </c>
      <c r="S12" s="25">
        <f t="shared" si="4"/>
        <v>103.4455</v>
      </c>
      <c r="T12" s="61">
        <f t="shared" si="5"/>
        <v>71.445499999999996</v>
      </c>
      <c r="U12" s="54">
        <v>116</v>
      </c>
      <c r="V12" s="59">
        <f t="shared" si="6"/>
        <v>10441.5525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5268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5268</v>
      </c>
      <c r="N13" s="24">
        <f t="shared" si="1"/>
        <v>5268</v>
      </c>
      <c r="O13" s="25">
        <f t="shared" si="2"/>
        <v>144.87</v>
      </c>
      <c r="P13" s="26"/>
      <c r="Q13" s="26">
        <v>55</v>
      </c>
      <c r="R13" s="24">
        <f t="shared" si="3"/>
        <v>5068.13</v>
      </c>
      <c r="S13" s="25">
        <f t="shared" si="4"/>
        <v>50.045999999999999</v>
      </c>
      <c r="T13" s="61">
        <f t="shared" si="5"/>
        <v>-4.9540000000000006</v>
      </c>
      <c r="U13" s="54"/>
      <c r="V13" s="59">
        <f t="shared" si="6"/>
        <v>5068.13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27847</v>
      </c>
      <c r="E14" s="30">
        <v>40</v>
      </c>
      <c r="F14" s="30">
        <v>20</v>
      </c>
      <c r="G14" s="30"/>
      <c r="H14" s="30">
        <v>320</v>
      </c>
      <c r="I14" s="20"/>
      <c r="J14" s="20"/>
      <c r="K14" s="20"/>
      <c r="L14" s="20"/>
      <c r="M14" s="20">
        <f t="shared" si="0"/>
        <v>31727</v>
      </c>
      <c r="N14" s="24">
        <f t="shared" si="1"/>
        <v>31727</v>
      </c>
      <c r="O14" s="25">
        <f t="shared" si="2"/>
        <v>872.49249999999995</v>
      </c>
      <c r="P14" s="26"/>
      <c r="Q14" s="26">
        <v>167</v>
      </c>
      <c r="R14" s="24">
        <f t="shared" si="3"/>
        <v>30687.5075</v>
      </c>
      <c r="S14" s="25">
        <f t="shared" si="4"/>
        <v>301.40649999999999</v>
      </c>
      <c r="T14" s="61">
        <f t="shared" si="5"/>
        <v>134.40649999999999</v>
      </c>
      <c r="U14" s="54">
        <v>158</v>
      </c>
      <c r="V14" s="59">
        <f t="shared" si="6"/>
        <v>30529.5075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34286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34826</v>
      </c>
      <c r="N15" s="24">
        <f t="shared" si="1"/>
        <v>35781</v>
      </c>
      <c r="O15" s="25">
        <f t="shared" si="2"/>
        <v>957.71500000000003</v>
      </c>
      <c r="P15" s="26"/>
      <c r="Q15" s="26">
        <v>260</v>
      </c>
      <c r="R15" s="24">
        <f t="shared" si="3"/>
        <v>34563.285000000003</v>
      </c>
      <c r="S15" s="25">
        <f t="shared" si="4"/>
        <v>330.84699999999998</v>
      </c>
      <c r="T15" s="61">
        <f t="shared" si="5"/>
        <v>70.84699999999998</v>
      </c>
      <c r="U15" s="54">
        <v>157</v>
      </c>
      <c r="V15" s="59">
        <f t="shared" si="6"/>
        <v>34406.285000000003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21046</v>
      </c>
      <c r="E16" s="30"/>
      <c r="F16" s="30"/>
      <c r="G16" s="30"/>
      <c r="H16" s="30">
        <v>70</v>
      </c>
      <c r="I16" s="20"/>
      <c r="J16" s="20"/>
      <c r="K16" s="20"/>
      <c r="L16" s="20"/>
      <c r="M16" s="20">
        <f t="shared" si="0"/>
        <v>21676</v>
      </c>
      <c r="N16" s="24">
        <f t="shared" si="1"/>
        <v>21676</v>
      </c>
      <c r="O16" s="25">
        <f t="shared" si="2"/>
        <v>596.09</v>
      </c>
      <c r="P16" s="26"/>
      <c r="Q16" s="26">
        <v>153</v>
      </c>
      <c r="R16" s="24">
        <f t="shared" si="3"/>
        <v>20926.91</v>
      </c>
      <c r="S16" s="25">
        <f t="shared" si="4"/>
        <v>205.922</v>
      </c>
      <c r="T16" s="61">
        <f t="shared" si="5"/>
        <v>52.921999999999997</v>
      </c>
      <c r="U16" s="54">
        <v>87</v>
      </c>
      <c r="V16" s="59">
        <f t="shared" si="6"/>
        <v>20839.91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9569</v>
      </c>
      <c r="E17" s="30"/>
      <c r="F17" s="30"/>
      <c r="G17" s="30"/>
      <c r="H17" s="30">
        <v>100</v>
      </c>
      <c r="I17" s="20">
        <v>2</v>
      </c>
      <c r="J17" s="20"/>
      <c r="K17" s="20">
        <v>3</v>
      </c>
      <c r="L17" s="20"/>
      <c r="M17" s="20">
        <f t="shared" si="0"/>
        <v>10469</v>
      </c>
      <c r="N17" s="24">
        <f t="shared" si="1"/>
        <v>11397</v>
      </c>
      <c r="O17" s="25">
        <f t="shared" si="2"/>
        <v>287.89749999999998</v>
      </c>
      <c r="P17" s="26"/>
      <c r="Q17" s="26">
        <v>100</v>
      </c>
      <c r="R17" s="24">
        <f t="shared" si="3"/>
        <v>11009.102500000001</v>
      </c>
      <c r="S17" s="25">
        <f t="shared" si="4"/>
        <v>99.455500000000001</v>
      </c>
      <c r="T17" s="61">
        <f t="shared" si="5"/>
        <v>-0.54449999999999932</v>
      </c>
      <c r="U17" s="54">
        <v>14</v>
      </c>
      <c r="V17" s="59">
        <f t="shared" si="6"/>
        <v>10995.102500000001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8786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8786</v>
      </c>
      <c r="N18" s="24">
        <f t="shared" si="1"/>
        <v>8786</v>
      </c>
      <c r="O18" s="25">
        <f t="shared" si="2"/>
        <v>241.61500000000001</v>
      </c>
      <c r="P18" s="26"/>
      <c r="Q18" s="26">
        <v>180</v>
      </c>
      <c r="R18" s="24">
        <f t="shared" si="3"/>
        <v>8364.3850000000002</v>
      </c>
      <c r="S18" s="25">
        <f t="shared" si="4"/>
        <v>83.466999999999999</v>
      </c>
      <c r="T18" s="61">
        <f t="shared" si="5"/>
        <v>-96.533000000000001</v>
      </c>
      <c r="U18" s="54"/>
      <c r="V18" s="59">
        <f t="shared" si="6"/>
        <v>8364.3850000000002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12439</v>
      </c>
      <c r="E19" s="30"/>
      <c r="F19" s="30"/>
      <c r="G19" s="30"/>
      <c r="H19" s="30">
        <v>500</v>
      </c>
      <c r="I19" s="20">
        <v>5</v>
      </c>
      <c r="J19" s="20"/>
      <c r="K19" s="20">
        <v>2</v>
      </c>
      <c r="L19" s="20"/>
      <c r="M19" s="20">
        <f t="shared" si="0"/>
        <v>16939</v>
      </c>
      <c r="N19" s="24">
        <f t="shared" si="1"/>
        <v>18258</v>
      </c>
      <c r="O19" s="25">
        <f t="shared" si="2"/>
        <v>465.82249999999999</v>
      </c>
      <c r="P19" s="26"/>
      <c r="Q19" s="26">
        <v>170</v>
      </c>
      <c r="R19" s="24">
        <f t="shared" si="3"/>
        <v>17622.177500000002</v>
      </c>
      <c r="S19" s="25">
        <f t="shared" si="4"/>
        <v>160.9205</v>
      </c>
      <c r="T19" s="61">
        <f t="shared" si="5"/>
        <v>-9.0794999999999959</v>
      </c>
      <c r="U19" s="54">
        <v>52</v>
      </c>
      <c r="V19" s="59">
        <f t="shared" si="6"/>
        <v>17570.177500000002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7916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7916</v>
      </c>
      <c r="N20" s="24">
        <f t="shared" si="1"/>
        <v>8680</v>
      </c>
      <c r="O20" s="25">
        <f t="shared" si="2"/>
        <v>217.69</v>
      </c>
      <c r="P20" s="26"/>
      <c r="Q20" s="26">
        <v>120</v>
      </c>
      <c r="R20" s="24">
        <f t="shared" si="3"/>
        <v>8342.3100000000013</v>
      </c>
      <c r="S20" s="25">
        <f t="shared" si="4"/>
        <v>75.201999999999998</v>
      </c>
      <c r="T20" s="61">
        <f t="shared" si="5"/>
        <v>-44.798000000000002</v>
      </c>
      <c r="U20" s="54"/>
      <c r="V20" s="59">
        <f t="shared" si="6"/>
        <v>8342.3100000000013</v>
      </c>
    </row>
    <row r="21" spans="1:22" ht="15.75" x14ac:dyDescent="0.25">
      <c r="A21" s="28">
        <v>15</v>
      </c>
      <c r="B21" s="20">
        <v>1908446148</v>
      </c>
      <c r="C21" s="20" t="s">
        <v>61</v>
      </c>
      <c r="D21" s="29">
        <v>8067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8067</v>
      </c>
      <c r="N21" s="24">
        <f t="shared" si="1"/>
        <v>8067</v>
      </c>
      <c r="O21" s="25">
        <f t="shared" si="2"/>
        <v>221.8425</v>
      </c>
      <c r="P21" s="26"/>
      <c r="Q21" s="26">
        <v>30</v>
      </c>
      <c r="R21" s="24">
        <f t="shared" si="3"/>
        <v>7815.1575000000003</v>
      </c>
      <c r="S21" s="25">
        <f t="shared" si="4"/>
        <v>76.636499999999998</v>
      </c>
      <c r="T21" s="61">
        <f t="shared" si="5"/>
        <v>46.636499999999998</v>
      </c>
      <c r="U21" s="54"/>
      <c r="V21" s="59">
        <f t="shared" si="6"/>
        <v>7815.1575000000003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14313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14313</v>
      </c>
      <c r="N22" s="24">
        <f t="shared" si="1"/>
        <v>14313</v>
      </c>
      <c r="O22" s="25">
        <f t="shared" si="2"/>
        <v>393.60750000000002</v>
      </c>
      <c r="P22" s="26"/>
      <c r="Q22" s="26">
        <v>100</v>
      </c>
      <c r="R22" s="24">
        <f t="shared" si="3"/>
        <v>13819.3925</v>
      </c>
      <c r="S22" s="25">
        <f t="shared" si="4"/>
        <v>135.9735</v>
      </c>
      <c r="T22" s="61">
        <f t="shared" si="5"/>
        <v>35.973500000000001</v>
      </c>
      <c r="U22" s="54">
        <v>60</v>
      </c>
      <c r="V22" s="59">
        <f t="shared" si="6"/>
        <v>13759.3925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10020</v>
      </c>
      <c r="N23" s="24">
        <f t="shared" si="1"/>
        <v>10020</v>
      </c>
      <c r="O23" s="25">
        <f t="shared" si="2"/>
        <v>275.55</v>
      </c>
      <c r="P23" s="26"/>
      <c r="Q23" s="26">
        <v>100</v>
      </c>
      <c r="R23" s="24">
        <f t="shared" si="3"/>
        <v>9644.4500000000007</v>
      </c>
      <c r="S23" s="25">
        <f t="shared" si="4"/>
        <v>95.19</v>
      </c>
      <c r="T23" s="61">
        <f t="shared" si="5"/>
        <v>-4.8100000000000023</v>
      </c>
      <c r="U23" s="54">
        <v>72</v>
      </c>
      <c r="V23" s="59">
        <f t="shared" si="6"/>
        <v>9572.4500000000007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21720</v>
      </c>
      <c r="E24" s="30">
        <v>30</v>
      </c>
      <c r="F24" s="30">
        <v>40</v>
      </c>
      <c r="G24" s="30"/>
      <c r="H24" s="30">
        <v>100</v>
      </c>
      <c r="I24" s="20"/>
      <c r="J24" s="20"/>
      <c r="K24" s="20">
        <v>5</v>
      </c>
      <c r="L24" s="20"/>
      <c r="M24" s="20">
        <f t="shared" si="0"/>
        <v>23620</v>
      </c>
      <c r="N24" s="24">
        <f t="shared" si="1"/>
        <v>24530</v>
      </c>
      <c r="O24" s="25">
        <f t="shared" si="2"/>
        <v>649.54999999999995</v>
      </c>
      <c r="P24" s="26"/>
      <c r="Q24" s="26">
        <v>126</v>
      </c>
      <c r="R24" s="24">
        <f t="shared" si="3"/>
        <v>23754.45</v>
      </c>
      <c r="S24" s="25">
        <f t="shared" si="4"/>
        <v>224.39</v>
      </c>
      <c r="T24" s="61">
        <f t="shared" si="5"/>
        <v>98.389999999999986</v>
      </c>
      <c r="U24" s="54">
        <v>84</v>
      </c>
      <c r="V24" s="59">
        <f t="shared" si="6"/>
        <v>23670.45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13341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13341</v>
      </c>
      <c r="N25" s="24">
        <f t="shared" si="1"/>
        <v>13341</v>
      </c>
      <c r="O25" s="25">
        <f t="shared" si="2"/>
        <v>366.8775</v>
      </c>
      <c r="P25" s="26"/>
      <c r="Q25" s="26">
        <v>100</v>
      </c>
      <c r="R25" s="24">
        <f t="shared" si="3"/>
        <v>12874.122499999999</v>
      </c>
      <c r="S25" s="25">
        <f t="shared" si="4"/>
        <v>126.73949999999999</v>
      </c>
      <c r="T25" s="61">
        <f t="shared" si="5"/>
        <v>26.739499999999992</v>
      </c>
      <c r="U25" s="54">
        <v>82</v>
      </c>
      <c r="V25" s="59">
        <f t="shared" si="6"/>
        <v>12792.122499999999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9850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9850</v>
      </c>
      <c r="N26" s="24">
        <f t="shared" si="1"/>
        <v>9850</v>
      </c>
      <c r="O26" s="25">
        <f t="shared" si="2"/>
        <v>270.875</v>
      </c>
      <c r="P26" s="26"/>
      <c r="Q26" s="26">
        <v>100</v>
      </c>
      <c r="R26" s="24">
        <f t="shared" si="3"/>
        <v>9479.125</v>
      </c>
      <c r="S26" s="25">
        <f t="shared" si="4"/>
        <v>93.575000000000003</v>
      </c>
      <c r="T26" s="61">
        <f t="shared" si="5"/>
        <v>-6.4249999999999972</v>
      </c>
      <c r="U26" s="54">
        <v>59</v>
      </c>
      <c r="V26" s="59">
        <f t="shared" si="6"/>
        <v>9420.125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19790</v>
      </c>
      <c r="E27" s="38"/>
      <c r="F27" s="39"/>
      <c r="G27" s="39"/>
      <c r="H27" s="39"/>
      <c r="I27" s="31">
        <v>15</v>
      </c>
      <c r="J27" s="31"/>
      <c r="K27" s="31"/>
      <c r="L27" s="31"/>
      <c r="M27" s="31">
        <f t="shared" si="0"/>
        <v>19790</v>
      </c>
      <c r="N27" s="40">
        <f t="shared" si="1"/>
        <v>22655</v>
      </c>
      <c r="O27" s="25">
        <f t="shared" si="2"/>
        <v>544.22500000000002</v>
      </c>
      <c r="P27" s="41"/>
      <c r="Q27" s="41">
        <v>100</v>
      </c>
      <c r="R27" s="24">
        <f t="shared" si="3"/>
        <v>22010.775000000001</v>
      </c>
      <c r="S27" s="42">
        <f t="shared" si="4"/>
        <v>188.005</v>
      </c>
      <c r="T27" s="64">
        <f t="shared" si="5"/>
        <v>88.004999999999995</v>
      </c>
      <c r="U27" s="68">
        <v>90</v>
      </c>
      <c r="V27" s="59">
        <f t="shared" si="6"/>
        <v>21920.775000000001</v>
      </c>
    </row>
    <row r="28" spans="1:22" ht="16.5" thickBot="1" x14ac:dyDescent="0.3">
      <c r="A28" s="82" t="s">
        <v>44</v>
      </c>
      <c r="B28" s="83"/>
      <c r="C28" s="84"/>
      <c r="D28" s="44">
        <f>SUM(D7:D27)</f>
        <v>289598</v>
      </c>
      <c r="E28" s="45">
        <f>SUM(E7:E27)</f>
        <v>120</v>
      </c>
      <c r="F28" s="45">
        <f t="shared" ref="F28:V28" si="7">SUM(F7:F27)</f>
        <v>60</v>
      </c>
      <c r="G28" s="45">
        <f t="shared" si="7"/>
        <v>0</v>
      </c>
      <c r="H28" s="45">
        <f t="shared" si="7"/>
        <v>1350</v>
      </c>
      <c r="I28" s="45">
        <f t="shared" si="7"/>
        <v>32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65">
        <f t="shared" si="7"/>
        <v>304748</v>
      </c>
      <c r="N28" s="65">
        <f t="shared" si="7"/>
        <v>312862</v>
      </c>
      <c r="O28" s="66">
        <f t="shared" si="7"/>
        <v>8380.57</v>
      </c>
      <c r="P28" s="65">
        <f t="shared" si="7"/>
        <v>0</v>
      </c>
      <c r="Q28" s="65">
        <f t="shared" si="7"/>
        <v>2339</v>
      </c>
      <c r="R28" s="65">
        <f t="shared" si="7"/>
        <v>302142.43000000005</v>
      </c>
      <c r="S28" s="65">
        <f t="shared" si="7"/>
        <v>2895.1060000000002</v>
      </c>
      <c r="T28" s="67">
        <f t="shared" si="7"/>
        <v>556.10599999999999</v>
      </c>
      <c r="U28" s="67">
        <f t="shared" si="7"/>
        <v>1259</v>
      </c>
      <c r="V28" s="67">
        <f t="shared" si="7"/>
        <v>300883.43000000005</v>
      </c>
    </row>
    <row r="29" spans="1:22" ht="15.75" thickBot="1" x14ac:dyDescent="0.3">
      <c r="A29" s="85" t="s">
        <v>45</v>
      </c>
      <c r="B29" s="86"/>
      <c r="C29" s="87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A4:B4"/>
    <mergeCell ref="A5:B5"/>
    <mergeCell ref="N4:V4"/>
    <mergeCell ref="N5:V5"/>
    <mergeCell ref="M29:V29"/>
    <mergeCell ref="C3:V3"/>
  </mergeCells>
  <conditionalFormatting sqref="D29 E4:H6 E28:K29">
    <cfRule type="cellIs" dxfId="909" priority="63" operator="equal">
      <formula>212030016606640</formula>
    </cfRule>
  </conditionalFormatting>
  <conditionalFormatting sqref="D29 E4:E6 E28:K29">
    <cfRule type="cellIs" dxfId="908" priority="61" operator="equal">
      <formula>$E$4</formula>
    </cfRule>
    <cfRule type="cellIs" dxfId="907" priority="62" operator="equal">
      <formula>2120</formula>
    </cfRule>
  </conditionalFormatting>
  <conditionalFormatting sqref="D29:E29 F4:F6 F28:F29">
    <cfRule type="cellIs" dxfId="906" priority="59" operator="equal">
      <formula>$F$4</formula>
    </cfRule>
    <cfRule type="cellIs" dxfId="905" priority="60" operator="equal">
      <formula>300</formula>
    </cfRule>
  </conditionalFormatting>
  <conditionalFormatting sqref="G4:G6 G28:G29">
    <cfRule type="cellIs" dxfId="904" priority="57" operator="equal">
      <formula>$G$4</formula>
    </cfRule>
    <cfRule type="cellIs" dxfId="903" priority="58" operator="equal">
      <formula>1660</formula>
    </cfRule>
  </conditionalFormatting>
  <conditionalFormatting sqref="H4:H6 H28:H29">
    <cfRule type="cellIs" dxfId="902" priority="55" operator="equal">
      <formula>$H$4</formula>
    </cfRule>
    <cfRule type="cellIs" dxfId="901" priority="56" operator="equal">
      <formula>6640</formula>
    </cfRule>
  </conditionalFormatting>
  <conditionalFormatting sqref="T6:T28 U28:V28">
    <cfRule type="cellIs" dxfId="900" priority="54" operator="lessThan">
      <formula>0</formula>
    </cfRule>
  </conditionalFormatting>
  <conditionalFormatting sqref="T7:T27">
    <cfRule type="cellIs" dxfId="899" priority="51" operator="lessThan">
      <formula>0</formula>
    </cfRule>
    <cfRule type="cellIs" dxfId="898" priority="52" operator="lessThan">
      <formula>0</formula>
    </cfRule>
    <cfRule type="cellIs" dxfId="897" priority="53" operator="lessThan">
      <formula>0</formula>
    </cfRule>
  </conditionalFormatting>
  <conditionalFormatting sqref="E4:E6 E28:K28">
    <cfRule type="cellIs" dxfId="896" priority="50" operator="equal">
      <formula>$E$4</formula>
    </cfRule>
  </conditionalFormatting>
  <conditionalFormatting sqref="D28:D29 D6 D4:M4">
    <cfRule type="cellIs" dxfId="895" priority="49" operator="equal">
      <formula>$D$4</formula>
    </cfRule>
  </conditionalFormatting>
  <conditionalFormatting sqref="I4:I6 I28:I29">
    <cfRule type="cellIs" dxfId="894" priority="48" operator="equal">
      <formula>$I$4</formula>
    </cfRule>
  </conditionalFormatting>
  <conditionalFormatting sqref="J4:J6 J28:J29">
    <cfRule type="cellIs" dxfId="893" priority="47" operator="equal">
      <formula>$J$4</formula>
    </cfRule>
  </conditionalFormatting>
  <conditionalFormatting sqref="K4:K6 K28:K29">
    <cfRule type="cellIs" dxfId="892" priority="46" operator="equal">
      <formula>$K$4</formula>
    </cfRule>
  </conditionalFormatting>
  <conditionalFormatting sqref="M4:M6">
    <cfRule type="cellIs" dxfId="891" priority="45" operator="equal">
      <formula>$L$4</formula>
    </cfRule>
  </conditionalFormatting>
  <conditionalFormatting sqref="T7:T28 U28:V28">
    <cfRule type="cellIs" dxfId="890" priority="42" operator="lessThan">
      <formula>0</formula>
    </cfRule>
    <cfRule type="cellIs" dxfId="889" priority="43" operator="lessThan">
      <formula>0</formula>
    </cfRule>
    <cfRule type="cellIs" dxfId="888" priority="44" operator="lessThan">
      <formula>0</formula>
    </cfRule>
  </conditionalFormatting>
  <conditionalFormatting sqref="D5:K5">
    <cfRule type="cellIs" dxfId="887" priority="41" operator="greaterThan">
      <formula>0</formula>
    </cfRule>
  </conditionalFormatting>
  <conditionalFormatting sqref="T6:T28 U28:V28">
    <cfRule type="cellIs" dxfId="886" priority="40" operator="lessThan">
      <formula>0</formula>
    </cfRule>
  </conditionalFormatting>
  <conditionalFormatting sqref="T7:T27">
    <cfRule type="cellIs" dxfId="885" priority="37" operator="lessThan">
      <formula>0</formula>
    </cfRule>
    <cfRule type="cellIs" dxfId="884" priority="38" operator="lessThan">
      <formula>0</formula>
    </cfRule>
    <cfRule type="cellIs" dxfId="883" priority="39" operator="lessThan">
      <formula>0</formula>
    </cfRule>
  </conditionalFormatting>
  <conditionalFormatting sqref="T7:T28 U28:V28">
    <cfRule type="cellIs" dxfId="882" priority="34" operator="lessThan">
      <formula>0</formula>
    </cfRule>
    <cfRule type="cellIs" dxfId="881" priority="35" operator="lessThan">
      <formula>0</formula>
    </cfRule>
    <cfRule type="cellIs" dxfId="880" priority="36" operator="lessThan">
      <formula>0</formula>
    </cfRule>
  </conditionalFormatting>
  <conditionalFormatting sqref="D5:K5">
    <cfRule type="cellIs" dxfId="879" priority="33" operator="greaterThan">
      <formula>0</formula>
    </cfRule>
  </conditionalFormatting>
  <conditionalFormatting sqref="L4 L6 L28:L29">
    <cfRule type="cellIs" dxfId="878" priority="32" operator="equal">
      <formula>$L$4</formula>
    </cfRule>
  </conditionalFormatting>
  <conditionalFormatting sqref="D7:S7">
    <cfRule type="cellIs" dxfId="877" priority="31" operator="greaterThan">
      <formula>0</formula>
    </cfRule>
  </conditionalFormatting>
  <conditionalFormatting sqref="D9:S9">
    <cfRule type="cellIs" dxfId="876" priority="30" operator="greaterThan">
      <formula>0</formula>
    </cfRule>
  </conditionalFormatting>
  <conditionalFormatting sqref="D11:S11">
    <cfRule type="cellIs" dxfId="875" priority="29" operator="greaterThan">
      <formula>0</formula>
    </cfRule>
  </conditionalFormatting>
  <conditionalFormatting sqref="D13:S13">
    <cfRule type="cellIs" dxfId="874" priority="28" operator="greaterThan">
      <formula>0</formula>
    </cfRule>
  </conditionalFormatting>
  <conditionalFormatting sqref="D15:S15">
    <cfRule type="cellIs" dxfId="873" priority="27" operator="greaterThan">
      <formula>0</formula>
    </cfRule>
  </conditionalFormatting>
  <conditionalFormatting sqref="D17:S17">
    <cfRule type="cellIs" dxfId="872" priority="26" operator="greaterThan">
      <formula>0</formula>
    </cfRule>
  </conditionalFormatting>
  <conditionalFormatting sqref="D19:S19">
    <cfRule type="cellIs" dxfId="871" priority="25" operator="greaterThan">
      <formula>0</formula>
    </cfRule>
  </conditionalFormatting>
  <conditionalFormatting sqref="D21:S21">
    <cfRule type="cellIs" dxfId="870" priority="24" operator="greaterThan">
      <formula>0</formula>
    </cfRule>
  </conditionalFormatting>
  <conditionalFormatting sqref="D23:S23">
    <cfRule type="cellIs" dxfId="869" priority="23" operator="greaterThan">
      <formula>0</formula>
    </cfRule>
  </conditionalFormatting>
  <conditionalFormatting sqref="D25:S25">
    <cfRule type="cellIs" dxfId="868" priority="22" operator="greaterThan">
      <formula>0</formula>
    </cfRule>
  </conditionalFormatting>
  <conditionalFormatting sqref="D27:S27">
    <cfRule type="cellIs" dxfId="867" priority="21" operator="greaterThan">
      <formula>0</formula>
    </cfRule>
  </conditionalFormatting>
  <conditionalFormatting sqref="U6">
    <cfRule type="cellIs" dxfId="866" priority="20" operator="lessThan">
      <formula>0</formula>
    </cfRule>
  </conditionalFormatting>
  <conditionalFormatting sqref="U6">
    <cfRule type="cellIs" dxfId="865" priority="19" operator="lessThan">
      <formula>0</formula>
    </cfRule>
  </conditionalFormatting>
  <conditionalFormatting sqref="V6">
    <cfRule type="cellIs" dxfId="864" priority="18" operator="lessThan">
      <formula>0</formula>
    </cfRule>
  </conditionalFormatting>
  <conditionalFormatting sqref="V6">
    <cfRule type="cellIs" dxfId="863" priority="17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90" zoomScaleNormal="90"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42578125" bestFit="1" customWidth="1"/>
    <col min="22" max="22" width="12" bestFit="1" customWidth="1"/>
  </cols>
  <sheetData>
    <row r="1" spans="1:23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3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V2">
        <v>115</v>
      </c>
    </row>
    <row r="3" spans="1:23" ht="18.75" x14ac:dyDescent="0.25">
      <c r="A3" s="92" t="s">
        <v>66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3" x14ac:dyDescent="0.25">
      <c r="A4" s="96" t="s">
        <v>1</v>
      </c>
      <c r="B4" s="96"/>
      <c r="C4" s="1"/>
      <c r="D4" s="2">
        <f>'12'!D29</f>
        <v>457716</v>
      </c>
      <c r="E4" s="2">
        <f>'12'!E29</f>
        <v>4090</v>
      </c>
      <c r="F4" s="2">
        <f>'12'!F29</f>
        <v>12750</v>
      </c>
      <c r="G4" s="2">
        <f>'12'!G29</f>
        <v>0</v>
      </c>
      <c r="H4" s="2">
        <f>'12'!H29</f>
        <v>34280</v>
      </c>
      <c r="I4" s="2">
        <f>'12'!I29</f>
        <v>828</v>
      </c>
      <c r="J4" s="2">
        <f>'12'!J29</f>
        <v>623</v>
      </c>
      <c r="K4" s="2">
        <f>'12'!K29</f>
        <v>305</v>
      </c>
      <c r="L4" s="2">
        <f>'12'!L29</f>
        <v>5</v>
      </c>
      <c r="M4" s="3"/>
      <c r="N4" s="98"/>
      <c r="O4" s="99"/>
      <c r="P4" s="99"/>
      <c r="Q4" s="99"/>
      <c r="R4" s="99"/>
      <c r="S4" s="99"/>
      <c r="T4" s="99"/>
      <c r="U4" s="99"/>
      <c r="V4" s="100"/>
    </row>
    <row r="5" spans="1:23" x14ac:dyDescent="0.25">
      <c r="A5" s="96" t="s">
        <v>2</v>
      </c>
      <c r="B5" s="96"/>
      <c r="C5" s="1"/>
      <c r="D5" s="1">
        <v>415585</v>
      </c>
      <c r="E5" s="4"/>
      <c r="F5" s="4"/>
      <c r="G5" s="4"/>
      <c r="H5" s="4"/>
      <c r="I5" s="1"/>
      <c r="J5" s="1"/>
      <c r="K5" s="1"/>
      <c r="L5" s="1"/>
      <c r="M5" s="5"/>
      <c r="N5" s="98"/>
      <c r="O5" s="99"/>
      <c r="P5" s="99"/>
      <c r="Q5" s="99"/>
      <c r="R5" s="99"/>
      <c r="S5" s="99"/>
      <c r="T5" s="99"/>
      <c r="U5" s="99"/>
      <c r="V5" s="100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17" t="s">
        <v>67</v>
      </c>
      <c r="V6" s="17" t="s">
        <v>20</v>
      </c>
    </row>
    <row r="7" spans="1:23" ht="18.75" x14ac:dyDescent="0.3">
      <c r="A7" s="19">
        <v>1</v>
      </c>
      <c r="B7" s="20">
        <v>1908446134</v>
      </c>
      <c r="C7" s="20" t="s">
        <v>23</v>
      </c>
      <c r="D7" s="21">
        <v>13204</v>
      </c>
      <c r="E7" s="22">
        <v>310</v>
      </c>
      <c r="F7" s="22">
        <v>300</v>
      </c>
      <c r="G7" s="22"/>
      <c r="H7" s="22">
        <v>180</v>
      </c>
      <c r="I7" s="23">
        <v>15</v>
      </c>
      <c r="J7" s="23">
        <v>2</v>
      </c>
      <c r="K7" s="23">
        <v>5</v>
      </c>
      <c r="L7" s="23"/>
      <c r="M7" s="20">
        <f>D7+E7*20+F7*10+G7*9+H7*9</f>
        <v>24024</v>
      </c>
      <c r="N7" s="24">
        <f>D7+E7*20+F7*10+G7*9+H7*9+I7*191+J7*191+K7*182+L7*100</f>
        <v>28181</v>
      </c>
      <c r="O7" s="25">
        <f>M7*2.75%</f>
        <v>660.66</v>
      </c>
      <c r="P7" s="26"/>
      <c r="Q7" s="26">
        <v>150</v>
      </c>
      <c r="R7" s="24">
        <f t="shared" ref="R7:R27" si="0">M7-(M7*2.75%)+I7*191+J7*191+K7*182+L7*100-Q7</f>
        <v>27370.34</v>
      </c>
      <c r="S7" s="25">
        <f>M7*0.95%</f>
        <v>228.22799999999998</v>
      </c>
      <c r="T7" s="61">
        <f>S7-Q7</f>
        <v>78.22799999999998</v>
      </c>
      <c r="U7" s="69">
        <v>45</v>
      </c>
      <c r="V7" s="70">
        <f>R7-U7</f>
        <v>27325.34</v>
      </c>
      <c r="W7" s="75"/>
    </row>
    <row r="8" spans="1:23" ht="18.75" x14ac:dyDescent="0.3">
      <c r="A8" s="28">
        <v>2</v>
      </c>
      <c r="B8" s="20">
        <v>1908446135</v>
      </c>
      <c r="C8" s="23" t="s">
        <v>24</v>
      </c>
      <c r="D8" s="29">
        <v>7855</v>
      </c>
      <c r="E8" s="30">
        <v>50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1">D8+E8*20+F8*10+G8*9+H8*9</f>
        <v>9755</v>
      </c>
      <c r="N8" s="24">
        <f t="shared" ref="N8:N27" si="2">D8+E8*20+F8*10+G8*9+H8*9+I8*191+J8*191+K8*182+L8*100</f>
        <v>9755</v>
      </c>
      <c r="O8" s="25">
        <f t="shared" ref="O8:O27" si="3">M8*2.75%</f>
        <v>268.26249999999999</v>
      </c>
      <c r="P8" s="26"/>
      <c r="Q8" s="26">
        <v>86</v>
      </c>
      <c r="R8" s="24">
        <f t="shared" si="0"/>
        <v>9400.7374999999993</v>
      </c>
      <c r="S8" s="25">
        <f t="shared" ref="S8:S27" si="4">M8*0.95%</f>
        <v>92.672499999999999</v>
      </c>
      <c r="T8" s="61">
        <f t="shared" ref="T8:T27" si="5">S8-Q8</f>
        <v>6.6724999999999994</v>
      </c>
      <c r="U8" s="69">
        <v>30</v>
      </c>
      <c r="V8" s="70">
        <f t="shared" ref="V8:V27" si="6">R8-U8</f>
        <v>9370.7374999999993</v>
      </c>
      <c r="W8" s="75">
        <v>15</v>
      </c>
    </row>
    <row r="9" spans="1:23" ht="18.75" x14ac:dyDescent="0.3">
      <c r="A9" s="28">
        <v>3</v>
      </c>
      <c r="B9" s="20">
        <v>1908446136</v>
      </c>
      <c r="C9" s="20" t="s">
        <v>25</v>
      </c>
      <c r="D9" s="29">
        <v>25354</v>
      </c>
      <c r="E9" s="30">
        <v>100</v>
      </c>
      <c r="F9" s="30">
        <v>100</v>
      </c>
      <c r="G9" s="30"/>
      <c r="H9" s="30">
        <v>680</v>
      </c>
      <c r="I9" s="20">
        <v>16</v>
      </c>
      <c r="J9" s="20"/>
      <c r="K9" s="20"/>
      <c r="L9" s="20"/>
      <c r="M9" s="20">
        <f t="shared" si="1"/>
        <v>34474</v>
      </c>
      <c r="N9" s="24">
        <f t="shared" si="2"/>
        <v>37530</v>
      </c>
      <c r="O9" s="25">
        <f t="shared" si="3"/>
        <v>948.03499999999997</v>
      </c>
      <c r="P9" s="26"/>
      <c r="Q9" s="26">
        <v>164</v>
      </c>
      <c r="R9" s="24">
        <f t="shared" si="0"/>
        <v>36417.964999999997</v>
      </c>
      <c r="S9" s="25">
        <f t="shared" si="4"/>
        <v>327.50299999999999</v>
      </c>
      <c r="T9" s="61">
        <f t="shared" si="5"/>
        <v>163.50299999999999</v>
      </c>
      <c r="U9" s="69">
        <v>138</v>
      </c>
      <c r="V9" s="70">
        <f t="shared" si="6"/>
        <v>36279.964999999997</v>
      </c>
      <c r="W9" s="75">
        <v>33</v>
      </c>
    </row>
    <row r="10" spans="1:23" ht="18.75" x14ac:dyDescent="0.3">
      <c r="A10" s="28">
        <v>4</v>
      </c>
      <c r="B10" s="20">
        <v>1908446137</v>
      </c>
      <c r="C10" s="20" t="s">
        <v>26</v>
      </c>
      <c r="D10" s="29">
        <v>7435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1"/>
        <v>7435</v>
      </c>
      <c r="N10" s="24">
        <f t="shared" si="2"/>
        <v>7817</v>
      </c>
      <c r="O10" s="25">
        <f t="shared" si="3"/>
        <v>204.46250000000001</v>
      </c>
      <c r="P10" s="26"/>
      <c r="Q10" s="26">
        <v>27</v>
      </c>
      <c r="R10" s="24">
        <f>M10-(M10*2.75%)+I10*191+J10*191+K10*182+L10*100-Q10</f>
        <v>7585.5375000000004</v>
      </c>
      <c r="S10" s="25">
        <f t="shared" si="4"/>
        <v>70.632499999999993</v>
      </c>
      <c r="T10" s="61">
        <f t="shared" si="5"/>
        <v>43.632499999999993</v>
      </c>
      <c r="U10" s="69">
        <v>15</v>
      </c>
      <c r="V10" s="70">
        <f t="shared" si="6"/>
        <v>7570.5375000000004</v>
      </c>
      <c r="W10" s="75"/>
    </row>
    <row r="11" spans="1:23" ht="18.75" x14ac:dyDescent="0.3">
      <c r="A11" s="28">
        <v>5</v>
      </c>
      <c r="B11" s="20">
        <v>1908446138</v>
      </c>
      <c r="C11" s="31" t="s">
        <v>27</v>
      </c>
      <c r="D11" s="29">
        <v>6175</v>
      </c>
      <c r="E11" s="30"/>
      <c r="F11" s="30"/>
      <c r="G11" s="32"/>
      <c r="H11" s="30"/>
      <c r="I11" s="20">
        <v>17</v>
      </c>
      <c r="J11" s="20">
        <v>1</v>
      </c>
      <c r="K11" s="20">
        <v>1</v>
      </c>
      <c r="L11" s="20"/>
      <c r="M11" s="20">
        <f t="shared" si="1"/>
        <v>6175</v>
      </c>
      <c r="N11" s="24">
        <f t="shared" si="2"/>
        <v>9795</v>
      </c>
      <c r="O11" s="25">
        <f t="shared" si="3"/>
        <v>169.8125</v>
      </c>
      <c r="P11" s="26"/>
      <c r="Q11" s="26">
        <v>50</v>
      </c>
      <c r="R11" s="24">
        <f t="shared" si="0"/>
        <v>9575.1875</v>
      </c>
      <c r="S11" s="25">
        <f t="shared" si="4"/>
        <v>58.662500000000001</v>
      </c>
      <c r="T11" s="61">
        <f t="shared" si="5"/>
        <v>8.6625000000000014</v>
      </c>
      <c r="U11" s="69">
        <v>15</v>
      </c>
      <c r="V11" s="70">
        <f t="shared" si="6"/>
        <v>9560.1875</v>
      </c>
      <c r="W11" s="75">
        <v>15</v>
      </c>
    </row>
    <row r="12" spans="1:23" ht="18.75" x14ac:dyDescent="0.3">
      <c r="A12" s="28">
        <v>6</v>
      </c>
      <c r="B12" s="20">
        <v>1908446139</v>
      </c>
      <c r="C12" s="20" t="s">
        <v>28</v>
      </c>
      <c r="D12" s="29">
        <v>10388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10388</v>
      </c>
      <c r="N12" s="24">
        <f t="shared" si="2"/>
        <v>10388</v>
      </c>
      <c r="O12" s="25">
        <f t="shared" si="3"/>
        <v>285.67</v>
      </c>
      <c r="P12" s="26"/>
      <c r="Q12" s="26">
        <v>32</v>
      </c>
      <c r="R12" s="24">
        <f t="shared" si="0"/>
        <v>10070.33</v>
      </c>
      <c r="S12" s="25">
        <f t="shared" si="4"/>
        <v>98.685999999999993</v>
      </c>
      <c r="T12" s="61">
        <f t="shared" si="5"/>
        <v>66.685999999999993</v>
      </c>
      <c r="U12" s="69">
        <v>58</v>
      </c>
      <c r="V12" s="70">
        <f t="shared" si="6"/>
        <v>10012.33</v>
      </c>
      <c r="W12" s="75">
        <v>28</v>
      </c>
    </row>
    <row r="13" spans="1:23" ht="18.75" x14ac:dyDescent="0.3">
      <c r="A13" s="28">
        <v>7</v>
      </c>
      <c r="B13" s="20">
        <v>1908446140</v>
      </c>
      <c r="C13" s="20" t="s">
        <v>29</v>
      </c>
      <c r="D13" s="29">
        <v>8820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8820</v>
      </c>
      <c r="N13" s="24">
        <f t="shared" si="2"/>
        <v>8820</v>
      </c>
      <c r="O13" s="25">
        <f t="shared" si="3"/>
        <v>242.55</v>
      </c>
      <c r="P13" s="26"/>
      <c r="Q13" s="26">
        <v>55</v>
      </c>
      <c r="R13" s="24">
        <f t="shared" si="0"/>
        <v>8522.4500000000007</v>
      </c>
      <c r="S13" s="25">
        <f t="shared" si="4"/>
        <v>83.789999999999992</v>
      </c>
      <c r="T13" s="61">
        <f t="shared" si="5"/>
        <v>28.789999999999992</v>
      </c>
      <c r="U13" s="69">
        <v>58</v>
      </c>
      <c r="V13" s="70">
        <f t="shared" si="6"/>
        <v>8464.4500000000007</v>
      </c>
      <c r="W13" s="75">
        <v>43</v>
      </c>
    </row>
    <row r="14" spans="1:23" ht="18.75" x14ac:dyDescent="0.3">
      <c r="A14" s="28">
        <v>8</v>
      </c>
      <c r="B14" s="20">
        <v>1908446141</v>
      </c>
      <c r="C14" s="20" t="s">
        <v>30</v>
      </c>
      <c r="D14" s="29">
        <v>29237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29237</v>
      </c>
      <c r="N14" s="24">
        <f t="shared" si="2"/>
        <v>29619</v>
      </c>
      <c r="O14" s="25">
        <f t="shared" si="3"/>
        <v>804.01750000000004</v>
      </c>
      <c r="P14" s="26"/>
      <c r="Q14" s="26">
        <v>172</v>
      </c>
      <c r="R14" s="24">
        <f t="shared" si="0"/>
        <v>28642.982499999998</v>
      </c>
      <c r="S14" s="25">
        <f t="shared" si="4"/>
        <v>277.75150000000002</v>
      </c>
      <c r="T14" s="61">
        <f t="shared" si="5"/>
        <v>105.75150000000002</v>
      </c>
      <c r="U14" s="69">
        <v>143</v>
      </c>
      <c r="V14" s="70">
        <f t="shared" si="6"/>
        <v>28499.982499999998</v>
      </c>
      <c r="W14" s="75"/>
    </row>
    <row r="15" spans="1:23" ht="18.75" x14ac:dyDescent="0.3">
      <c r="A15" s="28">
        <v>9</v>
      </c>
      <c r="B15" s="20">
        <v>1908446142</v>
      </c>
      <c r="C15" s="33" t="s">
        <v>31</v>
      </c>
      <c r="D15" s="29">
        <v>20563</v>
      </c>
      <c r="E15" s="30">
        <v>30</v>
      </c>
      <c r="F15" s="30">
        <v>100</v>
      </c>
      <c r="G15" s="30"/>
      <c r="H15" s="30">
        <v>140</v>
      </c>
      <c r="I15" s="20"/>
      <c r="J15" s="20"/>
      <c r="K15" s="20"/>
      <c r="L15" s="20"/>
      <c r="M15" s="20">
        <f t="shared" si="1"/>
        <v>23423</v>
      </c>
      <c r="N15" s="24">
        <f t="shared" si="2"/>
        <v>23423</v>
      </c>
      <c r="O15" s="25">
        <f t="shared" si="3"/>
        <v>644.13250000000005</v>
      </c>
      <c r="P15" s="26"/>
      <c r="Q15" s="26">
        <v>160</v>
      </c>
      <c r="R15" s="24">
        <f t="shared" si="0"/>
        <v>22618.8675</v>
      </c>
      <c r="S15" s="25">
        <f t="shared" si="4"/>
        <v>222.51849999999999</v>
      </c>
      <c r="T15" s="61">
        <f t="shared" si="5"/>
        <v>62.518499999999989</v>
      </c>
      <c r="U15" s="69">
        <v>90</v>
      </c>
      <c r="V15" s="70">
        <f t="shared" si="6"/>
        <v>22528.8675</v>
      </c>
      <c r="W15" s="75"/>
    </row>
    <row r="16" spans="1:23" ht="18.75" x14ac:dyDescent="0.3">
      <c r="A16" s="28">
        <v>10</v>
      </c>
      <c r="B16" s="20">
        <v>1908446143</v>
      </c>
      <c r="C16" s="20" t="s">
        <v>32</v>
      </c>
      <c r="D16" s="29">
        <v>33756</v>
      </c>
      <c r="E16" s="30"/>
      <c r="F16" s="30">
        <v>110</v>
      </c>
      <c r="G16" s="30"/>
      <c r="H16" s="30">
        <v>420</v>
      </c>
      <c r="I16" s="20"/>
      <c r="J16" s="20"/>
      <c r="K16" s="20"/>
      <c r="L16" s="20"/>
      <c r="M16" s="20">
        <f t="shared" si="1"/>
        <v>38636</v>
      </c>
      <c r="N16" s="24">
        <f t="shared" si="2"/>
        <v>38636</v>
      </c>
      <c r="O16" s="25">
        <f t="shared" si="3"/>
        <v>1062.49</v>
      </c>
      <c r="P16" s="26"/>
      <c r="Q16" s="26">
        <v>181</v>
      </c>
      <c r="R16" s="24">
        <f t="shared" si="0"/>
        <v>37392.51</v>
      </c>
      <c r="S16" s="25">
        <f t="shared" si="4"/>
        <v>367.04199999999997</v>
      </c>
      <c r="T16" s="61">
        <f t="shared" si="5"/>
        <v>186.04199999999997</v>
      </c>
      <c r="U16" s="69">
        <v>187</v>
      </c>
      <c r="V16" s="70">
        <f t="shared" si="6"/>
        <v>37205.51</v>
      </c>
      <c r="W16" s="75"/>
    </row>
    <row r="17" spans="1:23" ht="18.75" x14ac:dyDescent="0.3">
      <c r="A17" s="28">
        <v>11</v>
      </c>
      <c r="B17" s="20">
        <v>1908446144</v>
      </c>
      <c r="C17" s="33" t="s">
        <v>33</v>
      </c>
      <c r="D17" s="29">
        <v>12192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12192</v>
      </c>
      <c r="N17" s="24">
        <f t="shared" si="2"/>
        <v>12192</v>
      </c>
      <c r="O17" s="25">
        <f t="shared" si="3"/>
        <v>335.28000000000003</v>
      </c>
      <c r="P17" s="26"/>
      <c r="Q17" s="26">
        <v>100</v>
      </c>
      <c r="R17" s="24">
        <f t="shared" si="0"/>
        <v>11756.72</v>
      </c>
      <c r="S17" s="25">
        <f t="shared" si="4"/>
        <v>115.824</v>
      </c>
      <c r="T17" s="61">
        <f t="shared" si="5"/>
        <v>15.823999999999998</v>
      </c>
      <c r="U17" s="69">
        <v>75</v>
      </c>
      <c r="V17" s="70">
        <f t="shared" si="6"/>
        <v>11681.72</v>
      </c>
      <c r="W17" s="75">
        <v>15</v>
      </c>
    </row>
    <row r="18" spans="1:23" ht="18.75" x14ac:dyDescent="0.3">
      <c r="A18" s="28">
        <v>12</v>
      </c>
      <c r="B18" s="20">
        <v>1908446145</v>
      </c>
      <c r="C18" s="31" t="s">
        <v>53</v>
      </c>
      <c r="D18" s="29">
        <v>29422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29422</v>
      </c>
      <c r="N18" s="24">
        <f t="shared" si="2"/>
        <v>29422</v>
      </c>
      <c r="O18" s="25">
        <f t="shared" si="3"/>
        <v>809.10500000000002</v>
      </c>
      <c r="P18" s="26"/>
      <c r="Q18" s="26">
        <v>100</v>
      </c>
      <c r="R18" s="24">
        <f t="shared" si="0"/>
        <v>28512.895</v>
      </c>
      <c r="S18" s="25">
        <f t="shared" si="4"/>
        <v>279.50900000000001</v>
      </c>
      <c r="T18" s="61">
        <f t="shared" si="5"/>
        <v>179.50900000000001</v>
      </c>
      <c r="U18" s="69">
        <v>195</v>
      </c>
      <c r="V18" s="70">
        <f t="shared" si="6"/>
        <v>28317.895</v>
      </c>
      <c r="W18" s="75">
        <v>15</v>
      </c>
    </row>
    <row r="19" spans="1:23" ht="18.75" x14ac:dyDescent="0.3">
      <c r="A19" s="28">
        <v>13</v>
      </c>
      <c r="B19" s="20">
        <v>1908446146</v>
      </c>
      <c r="C19" s="20" t="s">
        <v>35</v>
      </c>
      <c r="D19" s="29">
        <v>13375</v>
      </c>
      <c r="E19" s="30"/>
      <c r="F19" s="30"/>
      <c r="G19" s="30"/>
      <c r="H19" s="30">
        <v>320</v>
      </c>
      <c r="I19" s="20"/>
      <c r="J19" s="20"/>
      <c r="K19" s="20"/>
      <c r="L19" s="20"/>
      <c r="M19" s="20">
        <f t="shared" si="1"/>
        <v>16255</v>
      </c>
      <c r="N19" s="24">
        <f t="shared" si="2"/>
        <v>16255</v>
      </c>
      <c r="O19" s="25">
        <f t="shared" si="3"/>
        <v>447.01249999999999</v>
      </c>
      <c r="P19" s="26"/>
      <c r="Q19" s="26">
        <v>1370</v>
      </c>
      <c r="R19" s="24">
        <f t="shared" si="0"/>
        <v>14437.987499999999</v>
      </c>
      <c r="S19" s="25">
        <f t="shared" si="4"/>
        <v>154.42249999999999</v>
      </c>
      <c r="T19" s="61">
        <f t="shared" si="5"/>
        <v>-1215.5775000000001</v>
      </c>
      <c r="U19" s="69">
        <v>37</v>
      </c>
      <c r="V19" s="70">
        <f t="shared" si="6"/>
        <v>14400.987499999999</v>
      </c>
      <c r="W19" s="75">
        <v>37</v>
      </c>
    </row>
    <row r="20" spans="1:23" ht="18.75" x14ac:dyDescent="0.3">
      <c r="A20" s="28">
        <v>14</v>
      </c>
      <c r="B20" s="20">
        <v>1908446147</v>
      </c>
      <c r="C20" s="20" t="s">
        <v>49</v>
      </c>
      <c r="D20" s="29">
        <v>9499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1"/>
        <v>9499</v>
      </c>
      <c r="N20" s="24">
        <f t="shared" si="2"/>
        <v>10454</v>
      </c>
      <c r="O20" s="25">
        <f t="shared" si="3"/>
        <v>261.22250000000003</v>
      </c>
      <c r="P20" s="26"/>
      <c r="Q20" s="26">
        <v>150</v>
      </c>
      <c r="R20" s="24">
        <f t="shared" si="0"/>
        <v>10042.7775</v>
      </c>
      <c r="S20" s="25">
        <f t="shared" si="4"/>
        <v>90.240499999999997</v>
      </c>
      <c r="T20" s="61">
        <f t="shared" si="5"/>
        <v>-59.759500000000003</v>
      </c>
      <c r="U20" s="69">
        <v>30</v>
      </c>
      <c r="V20" s="70">
        <f t="shared" si="6"/>
        <v>10012.7775</v>
      </c>
      <c r="W20" s="75"/>
    </row>
    <row r="21" spans="1:23" ht="18.75" x14ac:dyDescent="0.3">
      <c r="A21" s="28">
        <v>15</v>
      </c>
      <c r="B21" s="20">
        <v>1908446148</v>
      </c>
      <c r="C21" s="20" t="s">
        <v>61</v>
      </c>
      <c r="D21" s="29">
        <v>10205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10205</v>
      </c>
      <c r="N21" s="24">
        <f t="shared" si="2"/>
        <v>10205</v>
      </c>
      <c r="O21" s="25">
        <f t="shared" si="3"/>
        <v>280.63749999999999</v>
      </c>
      <c r="P21" s="26"/>
      <c r="Q21" s="26">
        <v>30</v>
      </c>
      <c r="R21" s="24">
        <f t="shared" si="0"/>
        <v>9894.3624999999993</v>
      </c>
      <c r="S21" s="25">
        <f t="shared" si="4"/>
        <v>96.947499999999991</v>
      </c>
      <c r="T21" s="61">
        <f t="shared" si="5"/>
        <v>66.947499999999991</v>
      </c>
      <c r="U21" s="69">
        <v>30</v>
      </c>
      <c r="V21" s="70">
        <f t="shared" si="6"/>
        <v>9864.3624999999993</v>
      </c>
      <c r="W21" s="75"/>
    </row>
    <row r="22" spans="1:23" ht="18" customHeight="1" x14ac:dyDescent="0.3">
      <c r="A22" s="28">
        <v>16</v>
      </c>
      <c r="B22" s="20">
        <v>1908446149</v>
      </c>
      <c r="C22" s="34" t="s">
        <v>38</v>
      </c>
      <c r="D22" s="29">
        <v>54164</v>
      </c>
      <c r="E22" s="30">
        <v>50</v>
      </c>
      <c r="F22" s="30">
        <v>100</v>
      </c>
      <c r="G22" s="20"/>
      <c r="H22" s="30"/>
      <c r="I22" s="20"/>
      <c r="J22" s="20"/>
      <c r="K22" s="20"/>
      <c r="L22" s="20"/>
      <c r="M22" s="20">
        <f t="shared" si="1"/>
        <v>56164</v>
      </c>
      <c r="N22" s="24">
        <f t="shared" si="2"/>
        <v>56164</v>
      </c>
      <c r="O22" s="25">
        <f t="shared" si="3"/>
        <v>1544.51</v>
      </c>
      <c r="P22" s="26"/>
      <c r="Q22" s="26">
        <v>250</v>
      </c>
      <c r="R22" s="24">
        <f t="shared" si="0"/>
        <v>54369.49</v>
      </c>
      <c r="S22" s="25">
        <f t="shared" si="4"/>
        <v>533.55799999999999</v>
      </c>
      <c r="T22" s="61">
        <f t="shared" si="5"/>
        <v>283.55799999999999</v>
      </c>
      <c r="U22" s="69">
        <v>375</v>
      </c>
      <c r="V22" s="70">
        <f t="shared" si="6"/>
        <v>53994.49</v>
      </c>
      <c r="W22" s="75">
        <v>165</v>
      </c>
    </row>
    <row r="23" spans="1:23" ht="18.75" x14ac:dyDescent="0.3">
      <c r="A23" s="28">
        <v>17</v>
      </c>
      <c r="B23" s="20">
        <v>1908446150</v>
      </c>
      <c r="C23" s="20" t="s">
        <v>39</v>
      </c>
      <c r="D23" s="35">
        <v>10283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10283</v>
      </c>
      <c r="N23" s="24">
        <f t="shared" si="2"/>
        <v>10283</v>
      </c>
      <c r="O23" s="25">
        <f t="shared" si="3"/>
        <v>282.78250000000003</v>
      </c>
      <c r="P23" s="26"/>
      <c r="Q23" s="26">
        <v>100</v>
      </c>
      <c r="R23" s="24">
        <f t="shared" si="0"/>
        <v>9900.2175000000007</v>
      </c>
      <c r="S23" s="25">
        <f t="shared" si="4"/>
        <v>97.688499999999991</v>
      </c>
      <c r="T23" s="61">
        <f t="shared" si="5"/>
        <v>-2.3115000000000094</v>
      </c>
      <c r="U23" s="69">
        <v>72</v>
      </c>
      <c r="V23" s="70">
        <f t="shared" si="6"/>
        <v>9828.2175000000007</v>
      </c>
      <c r="W23" s="75">
        <v>27</v>
      </c>
    </row>
    <row r="24" spans="1:23" ht="18.75" x14ac:dyDescent="0.3">
      <c r="A24" s="28">
        <v>18</v>
      </c>
      <c r="B24" s="20">
        <v>1908446151</v>
      </c>
      <c r="C24" s="20" t="s">
        <v>40</v>
      </c>
      <c r="D24" s="73">
        <v>29810</v>
      </c>
      <c r="E24" s="30">
        <v>110</v>
      </c>
      <c r="F24" s="30">
        <v>100</v>
      </c>
      <c r="G24" s="30"/>
      <c r="H24" s="30">
        <v>190</v>
      </c>
      <c r="I24" s="20">
        <v>10</v>
      </c>
      <c r="J24" s="20"/>
      <c r="K24" s="20"/>
      <c r="L24" s="20"/>
      <c r="M24" s="20">
        <f t="shared" si="1"/>
        <v>34720</v>
      </c>
      <c r="N24" s="24">
        <f t="shared" si="2"/>
        <v>36630</v>
      </c>
      <c r="O24" s="25">
        <f t="shared" si="3"/>
        <v>954.8</v>
      </c>
      <c r="P24" s="26"/>
      <c r="Q24" s="26">
        <v>127</v>
      </c>
      <c r="R24" s="24">
        <f t="shared" si="0"/>
        <v>35548.199999999997</v>
      </c>
      <c r="S24" s="25">
        <f t="shared" si="4"/>
        <v>329.84</v>
      </c>
      <c r="T24" s="61">
        <f t="shared" si="5"/>
        <v>202.83999999999997</v>
      </c>
      <c r="U24" s="69">
        <v>140</v>
      </c>
      <c r="V24" s="70">
        <f t="shared" si="6"/>
        <v>35408.199999999997</v>
      </c>
      <c r="W24" s="75">
        <v>87</v>
      </c>
    </row>
    <row r="25" spans="1:23" ht="18.75" x14ac:dyDescent="0.3">
      <c r="A25" s="28">
        <v>19</v>
      </c>
      <c r="B25" s="20">
        <v>1908446152</v>
      </c>
      <c r="C25" s="20" t="s">
        <v>41</v>
      </c>
      <c r="D25" s="72">
        <v>19450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19450</v>
      </c>
      <c r="N25" s="24">
        <f t="shared" si="2"/>
        <v>19450</v>
      </c>
      <c r="O25" s="25">
        <f t="shared" si="3"/>
        <v>534.875</v>
      </c>
      <c r="P25" s="26"/>
      <c r="Q25" s="26">
        <v>150</v>
      </c>
      <c r="R25" s="24">
        <f t="shared" si="0"/>
        <v>18765.125</v>
      </c>
      <c r="S25" s="25">
        <f t="shared" si="4"/>
        <v>184.77500000000001</v>
      </c>
      <c r="T25" s="61">
        <f t="shared" si="5"/>
        <v>34.775000000000006</v>
      </c>
      <c r="U25" s="69">
        <v>135</v>
      </c>
      <c r="V25" s="70">
        <f t="shared" si="6"/>
        <v>18630.125</v>
      </c>
      <c r="W25" s="75">
        <v>30</v>
      </c>
    </row>
    <row r="26" spans="1:23" ht="18.75" x14ac:dyDescent="0.3">
      <c r="A26" s="28">
        <v>70</v>
      </c>
      <c r="B26" s="20">
        <v>1908446153</v>
      </c>
      <c r="C26" s="36" t="s">
        <v>42</v>
      </c>
      <c r="D26" s="29">
        <v>16260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16260</v>
      </c>
      <c r="N26" s="24">
        <f t="shared" si="2"/>
        <v>16260</v>
      </c>
      <c r="O26" s="25">
        <f t="shared" si="3"/>
        <v>447.15</v>
      </c>
      <c r="P26" s="26"/>
      <c r="Q26" s="26">
        <v>100</v>
      </c>
      <c r="R26" s="24">
        <f t="shared" si="0"/>
        <v>15712.85</v>
      </c>
      <c r="S26" s="25">
        <f t="shared" si="4"/>
        <v>154.47</v>
      </c>
      <c r="T26" s="27">
        <f t="shared" si="5"/>
        <v>54.47</v>
      </c>
      <c r="U26" s="69">
        <v>90</v>
      </c>
      <c r="V26" s="70">
        <f t="shared" si="6"/>
        <v>15622.85</v>
      </c>
      <c r="W26" s="75">
        <v>15</v>
      </c>
    </row>
    <row r="27" spans="1:23" ht="18" customHeight="1" thickBot="1" x14ac:dyDescent="0.35">
      <c r="A27" s="28">
        <v>21</v>
      </c>
      <c r="B27" s="20">
        <v>1908446154</v>
      </c>
      <c r="C27" s="20" t="s">
        <v>43</v>
      </c>
      <c r="D27" s="37">
        <v>19501</v>
      </c>
      <c r="E27" s="38"/>
      <c r="F27" s="39"/>
      <c r="G27" s="39"/>
      <c r="H27" s="39"/>
      <c r="I27" s="31">
        <v>5</v>
      </c>
      <c r="J27" s="31"/>
      <c r="K27" s="31"/>
      <c r="L27" s="31"/>
      <c r="M27" s="20">
        <f t="shared" si="1"/>
        <v>19501</v>
      </c>
      <c r="N27" s="24">
        <f t="shared" si="2"/>
        <v>20456</v>
      </c>
      <c r="O27" s="25">
        <f t="shared" si="3"/>
        <v>536.27750000000003</v>
      </c>
      <c r="P27" s="26"/>
      <c r="Q27" s="26">
        <v>100</v>
      </c>
      <c r="R27" s="24">
        <f t="shared" si="0"/>
        <v>19819.7225</v>
      </c>
      <c r="S27" s="25">
        <f t="shared" si="4"/>
        <v>185.2595</v>
      </c>
      <c r="T27" s="27">
        <f t="shared" si="5"/>
        <v>85.259500000000003</v>
      </c>
      <c r="U27" s="74">
        <v>105</v>
      </c>
      <c r="V27" s="70">
        <f t="shared" si="6"/>
        <v>19714.7225</v>
      </c>
      <c r="W27" s="75">
        <v>37</v>
      </c>
    </row>
    <row r="28" spans="1:23" ht="18.75" thickBot="1" x14ac:dyDescent="0.3">
      <c r="A28" s="82" t="s">
        <v>44</v>
      </c>
      <c r="B28" s="83"/>
      <c r="C28" s="84"/>
      <c r="D28" s="44">
        <f>SUM(D7:D27)</f>
        <v>386948</v>
      </c>
      <c r="E28" s="45">
        <f>SUM(E7:E27)</f>
        <v>650</v>
      </c>
      <c r="F28" s="45">
        <f t="shared" ref="F28:W28" si="7">SUM(F7:F27)</f>
        <v>810</v>
      </c>
      <c r="G28" s="45">
        <f t="shared" si="7"/>
        <v>0</v>
      </c>
      <c r="H28" s="45">
        <f t="shared" si="7"/>
        <v>2030</v>
      </c>
      <c r="I28" s="45">
        <f t="shared" si="7"/>
        <v>72</v>
      </c>
      <c r="J28" s="45">
        <f t="shared" si="7"/>
        <v>3</v>
      </c>
      <c r="K28" s="45">
        <f t="shared" si="7"/>
        <v>6</v>
      </c>
      <c r="L28" s="45">
        <f t="shared" si="7"/>
        <v>0</v>
      </c>
      <c r="M28" s="56">
        <f t="shared" si="7"/>
        <v>426318</v>
      </c>
      <c r="N28" s="56">
        <f t="shared" si="7"/>
        <v>441735</v>
      </c>
      <c r="O28" s="57">
        <f t="shared" si="7"/>
        <v>11723.744999999997</v>
      </c>
      <c r="P28" s="56">
        <f t="shared" si="7"/>
        <v>0</v>
      </c>
      <c r="Q28" s="56">
        <f t="shared" si="7"/>
        <v>3654</v>
      </c>
      <c r="R28" s="56">
        <f t="shared" si="7"/>
        <v>426357.25499999995</v>
      </c>
      <c r="S28" s="56">
        <f t="shared" si="7"/>
        <v>4050.0209999999997</v>
      </c>
      <c r="T28" s="56">
        <f t="shared" si="7"/>
        <v>396.02099999999984</v>
      </c>
      <c r="U28" s="71">
        <f t="shared" si="7"/>
        <v>2063</v>
      </c>
      <c r="V28" s="71">
        <f t="shared" si="7"/>
        <v>424294.25499999995</v>
      </c>
      <c r="W28" s="71">
        <f t="shared" si="7"/>
        <v>562</v>
      </c>
    </row>
    <row r="29" spans="1:23" ht="15.75" thickBot="1" x14ac:dyDescent="0.3">
      <c r="A29" s="85" t="s">
        <v>45</v>
      </c>
      <c r="B29" s="86"/>
      <c r="C29" s="87"/>
      <c r="D29" s="48">
        <f>D4+D5-D28</f>
        <v>486353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62" priority="43" operator="equal">
      <formula>212030016606640</formula>
    </cfRule>
  </conditionalFormatting>
  <conditionalFormatting sqref="D29 E4:E6 E28:K29">
    <cfRule type="cellIs" dxfId="861" priority="41" operator="equal">
      <formula>$E$4</formula>
    </cfRule>
    <cfRule type="cellIs" dxfId="860" priority="42" operator="equal">
      <formula>2120</formula>
    </cfRule>
  </conditionalFormatting>
  <conditionalFormatting sqref="D29:E29 F4:F6 F28:F29">
    <cfRule type="cellIs" dxfId="859" priority="39" operator="equal">
      <formula>$F$4</formula>
    </cfRule>
    <cfRule type="cellIs" dxfId="858" priority="40" operator="equal">
      <formula>300</formula>
    </cfRule>
  </conditionalFormatting>
  <conditionalFormatting sqref="G4:G6 G28:G29">
    <cfRule type="cellIs" dxfId="857" priority="37" operator="equal">
      <formula>$G$4</formula>
    </cfRule>
    <cfRule type="cellIs" dxfId="856" priority="38" operator="equal">
      <formula>1660</formula>
    </cfRule>
  </conditionalFormatting>
  <conditionalFormatting sqref="H4:H6 H28:H29">
    <cfRule type="cellIs" dxfId="855" priority="35" operator="equal">
      <formula>$H$4</formula>
    </cfRule>
    <cfRule type="cellIs" dxfId="854" priority="36" operator="equal">
      <formula>6640</formula>
    </cfRule>
  </conditionalFormatting>
  <conditionalFormatting sqref="T6:T28 U28:W28">
    <cfRule type="cellIs" dxfId="853" priority="34" operator="lessThan">
      <formula>0</formula>
    </cfRule>
  </conditionalFormatting>
  <conditionalFormatting sqref="T7:T27">
    <cfRule type="cellIs" dxfId="852" priority="31" operator="lessThan">
      <formula>0</formula>
    </cfRule>
    <cfRule type="cellIs" dxfId="851" priority="32" operator="lessThan">
      <formula>0</formula>
    </cfRule>
    <cfRule type="cellIs" dxfId="850" priority="33" operator="lessThan">
      <formula>0</formula>
    </cfRule>
  </conditionalFormatting>
  <conditionalFormatting sqref="E4:E6 E28:K28">
    <cfRule type="cellIs" dxfId="849" priority="30" operator="equal">
      <formula>$E$4</formula>
    </cfRule>
  </conditionalFormatting>
  <conditionalFormatting sqref="D28:D29 D6 D4:M4">
    <cfRule type="cellIs" dxfId="848" priority="29" operator="equal">
      <formula>$D$4</formula>
    </cfRule>
  </conditionalFormatting>
  <conditionalFormatting sqref="I4:I6 I28:I29">
    <cfRule type="cellIs" dxfId="847" priority="28" operator="equal">
      <formula>$I$4</formula>
    </cfRule>
  </conditionalFormatting>
  <conditionalFormatting sqref="J4:J6 J28:J29">
    <cfRule type="cellIs" dxfId="846" priority="27" operator="equal">
      <formula>$J$4</formula>
    </cfRule>
  </conditionalFormatting>
  <conditionalFormatting sqref="K4:K6 K28:K29">
    <cfRule type="cellIs" dxfId="845" priority="26" operator="equal">
      <formula>$K$4</formula>
    </cfRule>
  </conditionalFormatting>
  <conditionalFormatting sqref="M4:M6">
    <cfRule type="cellIs" dxfId="844" priority="25" operator="equal">
      <formula>$L$4</formula>
    </cfRule>
  </conditionalFormatting>
  <conditionalFormatting sqref="T7:T28 U28:W28">
    <cfRule type="cellIs" dxfId="843" priority="22" operator="lessThan">
      <formula>0</formula>
    </cfRule>
    <cfRule type="cellIs" dxfId="842" priority="23" operator="lessThan">
      <formula>0</formula>
    </cfRule>
    <cfRule type="cellIs" dxfId="841" priority="24" operator="lessThan">
      <formula>0</formula>
    </cfRule>
  </conditionalFormatting>
  <conditionalFormatting sqref="D5:K5">
    <cfRule type="cellIs" dxfId="840" priority="21" operator="greaterThan">
      <formula>0</formula>
    </cfRule>
  </conditionalFormatting>
  <conditionalFormatting sqref="T6:T28 U28:W28">
    <cfRule type="cellIs" dxfId="839" priority="20" operator="lessThan">
      <formula>0</formula>
    </cfRule>
  </conditionalFormatting>
  <conditionalFormatting sqref="T7:T27">
    <cfRule type="cellIs" dxfId="838" priority="17" operator="lessThan">
      <formula>0</formula>
    </cfRule>
    <cfRule type="cellIs" dxfId="837" priority="18" operator="lessThan">
      <formula>0</formula>
    </cfRule>
    <cfRule type="cellIs" dxfId="836" priority="19" operator="lessThan">
      <formula>0</formula>
    </cfRule>
  </conditionalFormatting>
  <conditionalFormatting sqref="T7:T28 U28:W28">
    <cfRule type="cellIs" dxfId="835" priority="14" operator="lessThan">
      <formula>0</formula>
    </cfRule>
    <cfRule type="cellIs" dxfId="834" priority="15" operator="lessThan">
      <formula>0</formula>
    </cfRule>
    <cfRule type="cellIs" dxfId="833" priority="16" operator="lessThan">
      <formula>0</formula>
    </cfRule>
  </conditionalFormatting>
  <conditionalFormatting sqref="D5:K5">
    <cfRule type="cellIs" dxfId="832" priority="13" operator="greaterThan">
      <formula>0</formula>
    </cfRule>
  </conditionalFormatting>
  <conditionalFormatting sqref="L4 L6 L28:L29">
    <cfRule type="cellIs" dxfId="831" priority="12" operator="equal">
      <formula>$L$4</formula>
    </cfRule>
  </conditionalFormatting>
  <conditionalFormatting sqref="D7:Q7 S7">
    <cfRule type="cellIs" dxfId="830" priority="11" operator="greaterThan">
      <formula>0</formula>
    </cfRule>
  </conditionalFormatting>
  <conditionalFormatting sqref="D9:Q9 S9">
    <cfRule type="cellIs" dxfId="829" priority="10" operator="greaterThan">
      <formula>0</formula>
    </cfRule>
  </conditionalFormatting>
  <conditionalFormatting sqref="D11:Q11 S11">
    <cfRule type="cellIs" dxfId="828" priority="9" operator="greaterThan">
      <formula>0</formula>
    </cfRule>
  </conditionalFormatting>
  <conditionalFormatting sqref="D13:Q13 S13">
    <cfRule type="cellIs" dxfId="827" priority="8" operator="greaterThan">
      <formula>0</formula>
    </cfRule>
  </conditionalFormatting>
  <conditionalFormatting sqref="D15:Q15 S15">
    <cfRule type="cellIs" dxfId="826" priority="7" operator="greaterThan">
      <formula>0</formula>
    </cfRule>
  </conditionalFormatting>
  <conditionalFormatting sqref="D17:Q17 S17">
    <cfRule type="cellIs" dxfId="825" priority="6" operator="greaterThan">
      <formula>0</formula>
    </cfRule>
  </conditionalFormatting>
  <conditionalFormatting sqref="D19:Q19 S19">
    <cfRule type="cellIs" dxfId="824" priority="5" operator="greaterThan">
      <formula>0</formula>
    </cfRule>
  </conditionalFormatting>
  <conditionalFormatting sqref="D21:Q21 S21">
    <cfRule type="cellIs" dxfId="823" priority="4" operator="greaterThan">
      <formula>0</formula>
    </cfRule>
  </conditionalFormatting>
  <conditionalFormatting sqref="D23:Q23 S23">
    <cfRule type="cellIs" dxfId="822" priority="3" operator="greaterThan">
      <formula>0</formula>
    </cfRule>
  </conditionalFormatting>
  <conditionalFormatting sqref="D25:Q25 S25">
    <cfRule type="cellIs" dxfId="821" priority="2" operator="greaterThan">
      <formula>0</formula>
    </cfRule>
  </conditionalFormatting>
  <conditionalFormatting sqref="D27:Q27 S27">
    <cfRule type="cellIs" dxfId="820" priority="1" operator="greaterThan">
      <formula>0</formula>
    </cfRule>
  </conditionalFormatting>
  <pageMargins left="0.7" right="0.7" top="0.75" bottom="0.75" header="0.3" footer="0.3"/>
  <ignoredErrors>
    <ignoredError sqref="R10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'13'!D29</f>
        <v>486353</v>
      </c>
      <c r="E4" s="2">
        <f>'13'!E29</f>
        <v>3440</v>
      </c>
      <c r="F4" s="2">
        <f>'13'!F29</f>
        <v>11940</v>
      </c>
      <c r="G4" s="2">
        <f>'13'!G29</f>
        <v>0</v>
      </c>
      <c r="H4" s="2">
        <f>'13'!H29</f>
        <v>32250</v>
      </c>
      <c r="I4" s="2">
        <f>'13'!I29</f>
        <v>756</v>
      </c>
      <c r="J4" s="2">
        <f>'13'!J29</f>
        <v>620</v>
      </c>
      <c r="K4" s="2">
        <f>'13'!K29</f>
        <v>299</v>
      </c>
      <c r="L4" s="2">
        <f>'13'!L29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486353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9" priority="43" operator="equal">
      <formula>212030016606640</formula>
    </cfRule>
  </conditionalFormatting>
  <conditionalFormatting sqref="D29 E4:E6 E28:K29">
    <cfRule type="cellIs" dxfId="818" priority="41" operator="equal">
      <formula>$E$4</formula>
    </cfRule>
    <cfRule type="cellIs" dxfId="817" priority="42" operator="equal">
      <formula>2120</formula>
    </cfRule>
  </conditionalFormatting>
  <conditionalFormatting sqref="D29:E29 F4:F6 F28:F29">
    <cfRule type="cellIs" dxfId="816" priority="39" operator="equal">
      <formula>$F$4</formula>
    </cfRule>
    <cfRule type="cellIs" dxfId="815" priority="40" operator="equal">
      <formula>300</formula>
    </cfRule>
  </conditionalFormatting>
  <conditionalFormatting sqref="G4:G6 G28:G29">
    <cfRule type="cellIs" dxfId="814" priority="37" operator="equal">
      <formula>$G$4</formula>
    </cfRule>
    <cfRule type="cellIs" dxfId="813" priority="38" operator="equal">
      <formula>1660</formula>
    </cfRule>
  </conditionalFormatting>
  <conditionalFormatting sqref="H4:H6 H28:H29">
    <cfRule type="cellIs" dxfId="812" priority="35" operator="equal">
      <formula>$H$4</formula>
    </cfRule>
    <cfRule type="cellIs" dxfId="811" priority="36" operator="equal">
      <formula>6640</formula>
    </cfRule>
  </conditionalFormatting>
  <conditionalFormatting sqref="T6:T28">
    <cfRule type="cellIs" dxfId="810" priority="34" operator="lessThan">
      <formula>0</formula>
    </cfRule>
  </conditionalFormatting>
  <conditionalFormatting sqref="T7:T27">
    <cfRule type="cellIs" dxfId="809" priority="31" operator="lessThan">
      <formula>0</formula>
    </cfRule>
    <cfRule type="cellIs" dxfId="808" priority="32" operator="lessThan">
      <formula>0</formula>
    </cfRule>
    <cfRule type="cellIs" dxfId="807" priority="33" operator="lessThan">
      <formula>0</formula>
    </cfRule>
  </conditionalFormatting>
  <conditionalFormatting sqref="E4:E6 E28:K28">
    <cfRule type="cellIs" dxfId="806" priority="30" operator="equal">
      <formula>$E$4</formula>
    </cfRule>
  </conditionalFormatting>
  <conditionalFormatting sqref="D28:D29 D6 D4:M4">
    <cfRule type="cellIs" dxfId="805" priority="29" operator="equal">
      <formula>$D$4</formula>
    </cfRule>
  </conditionalFormatting>
  <conditionalFormatting sqref="I4:I6 I28:I29">
    <cfRule type="cellIs" dxfId="804" priority="28" operator="equal">
      <formula>$I$4</formula>
    </cfRule>
  </conditionalFormatting>
  <conditionalFormatting sqref="J4:J6 J28:J29">
    <cfRule type="cellIs" dxfId="803" priority="27" operator="equal">
      <formula>$J$4</formula>
    </cfRule>
  </conditionalFormatting>
  <conditionalFormatting sqref="K4:K6 K28:K29">
    <cfRule type="cellIs" dxfId="802" priority="26" operator="equal">
      <formula>$K$4</formula>
    </cfRule>
  </conditionalFormatting>
  <conditionalFormatting sqref="M4:M6">
    <cfRule type="cellIs" dxfId="801" priority="25" operator="equal">
      <formula>$L$4</formula>
    </cfRule>
  </conditionalFormatting>
  <conditionalFormatting sqref="T7:T28">
    <cfRule type="cellIs" dxfId="800" priority="22" operator="lessThan">
      <formula>0</formula>
    </cfRule>
    <cfRule type="cellIs" dxfId="799" priority="23" operator="lessThan">
      <formula>0</formula>
    </cfRule>
    <cfRule type="cellIs" dxfId="798" priority="24" operator="lessThan">
      <formula>0</formula>
    </cfRule>
  </conditionalFormatting>
  <conditionalFormatting sqref="D5:K5">
    <cfRule type="cellIs" dxfId="797" priority="21" operator="greaterThan">
      <formula>0</formula>
    </cfRule>
  </conditionalFormatting>
  <conditionalFormatting sqref="T6:T28">
    <cfRule type="cellIs" dxfId="796" priority="20" operator="lessThan">
      <formula>0</formula>
    </cfRule>
  </conditionalFormatting>
  <conditionalFormatting sqref="T7:T27">
    <cfRule type="cellIs" dxfId="795" priority="17" operator="lessThan">
      <formula>0</formula>
    </cfRule>
    <cfRule type="cellIs" dxfId="794" priority="18" operator="lessThan">
      <formula>0</formula>
    </cfRule>
    <cfRule type="cellIs" dxfId="793" priority="19" operator="lessThan">
      <formula>0</formula>
    </cfRule>
  </conditionalFormatting>
  <conditionalFormatting sqref="T7:T28">
    <cfRule type="cellIs" dxfId="792" priority="14" operator="lessThan">
      <formula>0</formula>
    </cfRule>
    <cfRule type="cellIs" dxfId="791" priority="15" operator="lessThan">
      <formula>0</formula>
    </cfRule>
    <cfRule type="cellIs" dxfId="790" priority="16" operator="lessThan">
      <formula>0</formula>
    </cfRule>
  </conditionalFormatting>
  <conditionalFormatting sqref="D5:K5">
    <cfRule type="cellIs" dxfId="789" priority="13" operator="greaterThan">
      <formula>0</formula>
    </cfRule>
  </conditionalFormatting>
  <conditionalFormatting sqref="L4 L6 L28:L29">
    <cfRule type="cellIs" dxfId="788" priority="12" operator="equal">
      <formula>$L$4</formula>
    </cfRule>
  </conditionalFormatting>
  <conditionalFormatting sqref="D7:S7">
    <cfRule type="cellIs" dxfId="787" priority="11" operator="greaterThan">
      <formula>0</formula>
    </cfRule>
  </conditionalFormatting>
  <conditionalFormatting sqref="D9:S9">
    <cfRule type="cellIs" dxfId="786" priority="10" operator="greaterThan">
      <formula>0</formula>
    </cfRule>
  </conditionalFormatting>
  <conditionalFormatting sqref="D11:S11">
    <cfRule type="cellIs" dxfId="785" priority="9" operator="greaterThan">
      <formula>0</formula>
    </cfRule>
  </conditionalFormatting>
  <conditionalFormatting sqref="D13:S13">
    <cfRule type="cellIs" dxfId="784" priority="8" operator="greaterThan">
      <formula>0</formula>
    </cfRule>
  </conditionalFormatting>
  <conditionalFormatting sqref="D15:S15">
    <cfRule type="cellIs" dxfId="783" priority="7" operator="greaterThan">
      <formula>0</formula>
    </cfRule>
  </conditionalFormatting>
  <conditionalFormatting sqref="D17:S17">
    <cfRule type="cellIs" dxfId="782" priority="6" operator="greaterThan">
      <formula>0</formula>
    </cfRule>
  </conditionalFormatting>
  <conditionalFormatting sqref="D19:S19">
    <cfRule type="cellIs" dxfId="781" priority="5" operator="greaterThan">
      <formula>0</formula>
    </cfRule>
  </conditionalFormatting>
  <conditionalFormatting sqref="D21:S21">
    <cfRule type="cellIs" dxfId="780" priority="4" operator="greaterThan">
      <formula>0</formula>
    </cfRule>
  </conditionalFormatting>
  <conditionalFormatting sqref="D23:S23">
    <cfRule type="cellIs" dxfId="779" priority="3" operator="greaterThan">
      <formula>0</formula>
    </cfRule>
  </conditionalFormatting>
  <conditionalFormatting sqref="D25:S25">
    <cfRule type="cellIs" dxfId="778" priority="2" operator="greaterThan">
      <formula>0</formula>
    </cfRule>
  </conditionalFormatting>
  <conditionalFormatting sqref="D27:S27">
    <cfRule type="cellIs" dxfId="777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'14'!D29</f>
        <v>486353</v>
      </c>
      <c r="E4" s="2">
        <f>'14'!E29</f>
        <v>3440</v>
      </c>
      <c r="F4" s="2">
        <f>'14'!F29</f>
        <v>11940</v>
      </c>
      <c r="G4" s="2">
        <f>'14'!G29</f>
        <v>0</v>
      </c>
      <c r="H4" s="2">
        <f>'14'!H29</f>
        <v>32250</v>
      </c>
      <c r="I4" s="2">
        <f>'14'!I29</f>
        <v>756</v>
      </c>
      <c r="J4" s="2">
        <f>'14'!J29</f>
        <v>620</v>
      </c>
      <c r="K4" s="2">
        <f>'14'!K29</f>
        <v>299</v>
      </c>
      <c r="L4" s="2">
        <f>'14'!L29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486353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6" priority="43" operator="equal">
      <formula>212030016606640</formula>
    </cfRule>
  </conditionalFormatting>
  <conditionalFormatting sqref="D29 E4:E6 E28:K29">
    <cfRule type="cellIs" dxfId="775" priority="41" operator="equal">
      <formula>$E$4</formula>
    </cfRule>
    <cfRule type="cellIs" dxfId="774" priority="42" operator="equal">
      <formula>2120</formula>
    </cfRule>
  </conditionalFormatting>
  <conditionalFormatting sqref="D29:E29 F4:F6 F28:F29">
    <cfRule type="cellIs" dxfId="773" priority="39" operator="equal">
      <formula>$F$4</formula>
    </cfRule>
    <cfRule type="cellIs" dxfId="772" priority="40" operator="equal">
      <formula>300</formula>
    </cfRule>
  </conditionalFormatting>
  <conditionalFormatting sqref="G4:G6 G28:G29">
    <cfRule type="cellIs" dxfId="771" priority="37" operator="equal">
      <formula>$G$4</formula>
    </cfRule>
    <cfRule type="cellIs" dxfId="770" priority="38" operator="equal">
      <formula>1660</formula>
    </cfRule>
  </conditionalFormatting>
  <conditionalFormatting sqref="H4:H6 H28:H29">
    <cfRule type="cellIs" dxfId="769" priority="35" operator="equal">
      <formula>$H$4</formula>
    </cfRule>
    <cfRule type="cellIs" dxfId="768" priority="36" operator="equal">
      <formula>6640</formula>
    </cfRule>
  </conditionalFormatting>
  <conditionalFormatting sqref="T6:T28">
    <cfRule type="cellIs" dxfId="767" priority="34" operator="lessThan">
      <formula>0</formula>
    </cfRule>
  </conditionalFormatting>
  <conditionalFormatting sqref="T7:T27">
    <cfRule type="cellIs" dxfId="766" priority="31" operator="lessThan">
      <formula>0</formula>
    </cfRule>
    <cfRule type="cellIs" dxfId="765" priority="32" operator="lessThan">
      <formula>0</formula>
    </cfRule>
    <cfRule type="cellIs" dxfId="764" priority="33" operator="lessThan">
      <formula>0</formula>
    </cfRule>
  </conditionalFormatting>
  <conditionalFormatting sqref="E4:E6 E28:K28">
    <cfRule type="cellIs" dxfId="763" priority="30" operator="equal">
      <formula>$E$4</formula>
    </cfRule>
  </conditionalFormatting>
  <conditionalFormatting sqref="D28:D29 D6 D4:M4">
    <cfRule type="cellIs" dxfId="762" priority="29" operator="equal">
      <formula>$D$4</formula>
    </cfRule>
  </conditionalFormatting>
  <conditionalFormatting sqref="I4:I6 I28:I29">
    <cfRule type="cellIs" dxfId="761" priority="28" operator="equal">
      <formula>$I$4</formula>
    </cfRule>
  </conditionalFormatting>
  <conditionalFormatting sqref="J4:J6 J28:J29">
    <cfRule type="cellIs" dxfId="760" priority="27" operator="equal">
      <formula>$J$4</formula>
    </cfRule>
  </conditionalFormatting>
  <conditionalFormatting sqref="K4:K6 K28:K29">
    <cfRule type="cellIs" dxfId="759" priority="26" operator="equal">
      <formula>$K$4</formula>
    </cfRule>
  </conditionalFormatting>
  <conditionalFormatting sqref="M4:M6">
    <cfRule type="cellIs" dxfId="758" priority="25" operator="equal">
      <formula>$L$4</formula>
    </cfRule>
  </conditionalFormatting>
  <conditionalFormatting sqref="T7:T28">
    <cfRule type="cellIs" dxfId="757" priority="22" operator="lessThan">
      <formula>0</formula>
    </cfRule>
    <cfRule type="cellIs" dxfId="756" priority="23" operator="lessThan">
      <formula>0</formula>
    </cfRule>
    <cfRule type="cellIs" dxfId="755" priority="24" operator="lessThan">
      <formula>0</formula>
    </cfRule>
  </conditionalFormatting>
  <conditionalFormatting sqref="D5:K5">
    <cfRule type="cellIs" dxfId="754" priority="21" operator="greaterThan">
      <formula>0</formula>
    </cfRule>
  </conditionalFormatting>
  <conditionalFormatting sqref="T6:T28">
    <cfRule type="cellIs" dxfId="753" priority="20" operator="lessThan">
      <formula>0</formula>
    </cfRule>
  </conditionalFormatting>
  <conditionalFormatting sqref="T7:T27">
    <cfRule type="cellIs" dxfId="752" priority="17" operator="lessThan">
      <formula>0</formula>
    </cfRule>
    <cfRule type="cellIs" dxfId="751" priority="18" operator="lessThan">
      <formula>0</formula>
    </cfRule>
    <cfRule type="cellIs" dxfId="750" priority="19" operator="lessThan">
      <formula>0</formula>
    </cfRule>
  </conditionalFormatting>
  <conditionalFormatting sqref="T7:T28">
    <cfRule type="cellIs" dxfId="749" priority="14" operator="lessThan">
      <formula>0</formula>
    </cfRule>
    <cfRule type="cellIs" dxfId="748" priority="15" operator="lessThan">
      <formula>0</formula>
    </cfRule>
    <cfRule type="cellIs" dxfId="747" priority="16" operator="lessThan">
      <formula>0</formula>
    </cfRule>
  </conditionalFormatting>
  <conditionalFormatting sqref="D5:K5">
    <cfRule type="cellIs" dxfId="746" priority="13" operator="greaterThan">
      <formula>0</formula>
    </cfRule>
  </conditionalFormatting>
  <conditionalFormatting sqref="L4 L6 L28:L29">
    <cfRule type="cellIs" dxfId="745" priority="12" operator="equal">
      <formula>$L$4</formula>
    </cfRule>
  </conditionalFormatting>
  <conditionalFormatting sqref="D7:S7">
    <cfRule type="cellIs" dxfId="744" priority="11" operator="greaterThan">
      <formula>0</formula>
    </cfRule>
  </conditionalFormatting>
  <conditionalFormatting sqref="D9:S9">
    <cfRule type="cellIs" dxfId="743" priority="10" operator="greaterThan">
      <formula>0</formula>
    </cfRule>
  </conditionalFormatting>
  <conditionalFormatting sqref="D11:S11">
    <cfRule type="cellIs" dxfId="742" priority="9" operator="greaterThan">
      <formula>0</formula>
    </cfRule>
  </conditionalFormatting>
  <conditionalFormatting sqref="D13:S13">
    <cfRule type="cellIs" dxfId="741" priority="8" operator="greaterThan">
      <formula>0</formula>
    </cfRule>
  </conditionalFormatting>
  <conditionalFormatting sqref="D15:S15">
    <cfRule type="cellIs" dxfId="740" priority="7" operator="greaterThan">
      <formula>0</formula>
    </cfRule>
  </conditionalFormatting>
  <conditionalFormatting sqref="D17:S17">
    <cfRule type="cellIs" dxfId="739" priority="6" operator="greaterThan">
      <formula>0</formula>
    </cfRule>
  </conditionalFormatting>
  <conditionalFormatting sqref="D19:S19">
    <cfRule type="cellIs" dxfId="738" priority="5" operator="greaterThan">
      <formula>0</formula>
    </cfRule>
  </conditionalFormatting>
  <conditionalFormatting sqref="D21:S21">
    <cfRule type="cellIs" dxfId="737" priority="4" operator="greaterThan">
      <formula>0</formula>
    </cfRule>
  </conditionalFormatting>
  <conditionalFormatting sqref="D23:S23">
    <cfRule type="cellIs" dxfId="736" priority="3" operator="greaterThan">
      <formula>0</formula>
    </cfRule>
  </conditionalFormatting>
  <conditionalFormatting sqref="D25:S25">
    <cfRule type="cellIs" dxfId="735" priority="2" operator="greaterThan">
      <formula>0</formula>
    </cfRule>
  </conditionalFormatting>
  <conditionalFormatting sqref="D27:S27">
    <cfRule type="cellIs" dxfId="73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C34" sqref="C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'15'!D29</f>
        <v>486353</v>
      </c>
      <c r="E4" s="2">
        <f>'15'!E29</f>
        <v>3440</v>
      </c>
      <c r="F4" s="2">
        <f>'15'!F29</f>
        <v>11940</v>
      </c>
      <c r="G4" s="2">
        <f>'15'!G29</f>
        <v>0</v>
      </c>
      <c r="H4" s="2">
        <f>'15'!H29</f>
        <v>32250</v>
      </c>
      <c r="I4" s="2">
        <f>'15'!I29</f>
        <v>756</v>
      </c>
      <c r="J4" s="2">
        <f>'15'!J29</f>
        <v>620</v>
      </c>
      <c r="K4" s="2">
        <f>'15'!K29</f>
        <v>299</v>
      </c>
      <c r="L4" s="2">
        <f>'15'!L29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486353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3" priority="43" operator="equal">
      <formula>212030016606640</formula>
    </cfRule>
  </conditionalFormatting>
  <conditionalFormatting sqref="D29 E4:E6 E28:K29">
    <cfRule type="cellIs" dxfId="732" priority="41" operator="equal">
      <formula>$E$4</formula>
    </cfRule>
    <cfRule type="cellIs" dxfId="731" priority="42" operator="equal">
      <formula>2120</formula>
    </cfRule>
  </conditionalFormatting>
  <conditionalFormatting sqref="D29:E29 F4:F6 F28:F29">
    <cfRule type="cellIs" dxfId="730" priority="39" operator="equal">
      <formula>$F$4</formula>
    </cfRule>
    <cfRule type="cellIs" dxfId="729" priority="40" operator="equal">
      <formula>300</formula>
    </cfRule>
  </conditionalFormatting>
  <conditionalFormatting sqref="G4:G6 G28:G29">
    <cfRule type="cellIs" dxfId="728" priority="37" operator="equal">
      <formula>$G$4</formula>
    </cfRule>
    <cfRule type="cellIs" dxfId="727" priority="38" operator="equal">
      <formula>1660</formula>
    </cfRule>
  </conditionalFormatting>
  <conditionalFormatting sqref="H4:H6 H28:H29">
    <cfRule type="cellIs" dxfId="726" priority="35" operator="equal">
      <formula>$H$4</formula>
    </cfRule>
    <cfRule type="cellIs" dxfId="725" priority="36" operator="equal">
      <formula>6640</formula>
    </cfRule>
  </conditionalFormatting>
  <conditionalFormatting sqref="T6:T28">
    <cfRule type="cellIs" dxfId="724" priority="34" operator="lessThan">
      <formula>0</formula>
    </cfRule>
  </conditionalFormatting>
  <conditionalFormatting sqref="T7:T27">
    <cfRule type="cellIs" dxfId="723" priority="31" operator="lessThan">
      <formula>0</formula>
    </cfRule>
    <cfRule type="cellIs" dxfId="722" priority="32" operator="lessThan">
      <formula>0</formula>
    </cfRule>
    <cfRule type="cellIs" dxfId="721" priority="33" operator="lessThan">
      <formula>0</formula>
    </cfRule>
  </conditionalFormatting>
  <conditionalFormatting sqref="E4:E6 E28:K28">
    <cfRule type="cellIs" dxfId="720" priority="30" operator="equal">
      <formula>$E$4</formula>
    </cfRule>
  </conditionalFormatting>
  <conditionalFormatting sqref="D28:D29 D6 D4:M4">
    <cfRule type="cellIs" dxfId="719" priority="29" operator="equal">
      <formula>$D$4</formula>
    </cfRule>
  </conditionalFormatting>
  <conditionalFormatting sqref="I4:I6 I28:I29">
    <cfRule type="cellIs" dxfId="718" priority="28" operator="equal">
      <formula>$I$4</formula>
    </cfRule>
  </conditionalFormatting>
  <conditionalFormatting sqref="J4:J6 J28:J29">
    <cfRule type="cellIs" dxfId="717" priority="27" operator="equal">
      <formula>$J$4</formula>
    </cfRule>
  </conditionalFormatting>
  <conditionalFormatting sqref="K4:K6 K28:K29">
    <cfRule type="cellIs" dxfId="716" priority="26" operator="equal">
      <formula>$K$4</formula>
    </cfRule>
  </conditionalFormatting>
  <conditionalFormatting sqref="M4:M6">
    <cfRule type="cellIs" dxfId="715" priority="25" operator="equal">
      <formula>$L$4</formula>
    </cfRule>
  </conditionalFormatting>
  <conditionalFormatting sqref="T7:T28">
    <cfRule type="cellIs" dxfId="714" priority="22" operator="lessThan">
      <formula>0</formula>
    </cfRule>
    <cfRule type="cellIs" dxfId="713" priority="23" operator="lessThan">
      <formula>0</formula>
    </cfRule>
    <cfRule type="cellIs" dxfId="712" priority="24" operator="lessThan">
      <formula>0</formula>
    </cfRule>
  </conditionalFormatting>
  <conditionalFormatting sqref="D5:K5">
    <cfRule type="cellIs" dxfId="711" priority="21" operator="greaterThan">
      <formula>0</formula>
    </cfRule>
  </conditionalFormatting>
  <conditionalFormatting sqref="T6:T28">
    <cfRule type="cellIs" dxfId="710" priority="20" operator="lessThan">
      <formula>0</formula>
    </cfRule>
  </conditionalFormatting>
  <conditionalFormatting sqref="T7:T27">
    <cfRule type="cellIs" dxfId="709" priority="17" operator="lessThan">
      <formula>0</formula>
    </cfRule>
    <cfRule type="cellIs" dxfId="708" priority="18" operator="lessThan">
      <formula>0</formula>
    </cfRule>
    <cfRule type="cellIs" dxfId="707" priority="19" operator="lessThan">
      <formula>0</formula>
    </cfRule>
  </conditionalFormatting>
  <conditionalFormatting sqref="T7:T28">
    <cfRule type="cellIs" dxfId="706" priority="14" operator="lessThan">
      <formula>0</formula>
    </cfRule>
    <cfRule type="cellIs" dxfId="705" priority="15" operator="lessThan">
      <formula>0</formula>
    </cfRule>
    <cfRule type="cellIs" dxfId="704" priority="16" operator="lessThan">
      <formula>0</formula>
    </cfRule>
  </conditionalFormatting>
  <conditionalFormatting sqref="D5:K5">
    <cfRule type="cellIs" dxfId="703" priority="13" operator="greaterThan">
      <formula>0</formula>
    </cfRule>
  </conditionalFormatting>
  <conditionalFormatting sqref="L4 L6 L28:L29">
    <cfRule type="cellIs" dxfId="702" priority="12" operator="equal">
      <formula>$L$4</formula>
    </cfRule>
  </conditionalFormatting>
  <conditionalFormatting sqref="D7:S7">
    <cfRule type="cellIs" dxfId="701" priority="11" operator="greaterThan">
      <formula>0</formula>
    </cfRule>
  </conditionalFormatting>
  <conditionalFormatting sqref="D9:S9">
    <cfRule type="cellIs" dxfId="700" priority="10" operator="greaterThan">
      <formula>0</formula>
    </cfRule>
  </conditionalFormatting>
  <conditionalFormatting sqref="D11:S11">
    <cfRule type="cellIs" dxfId="699" priority="9" operator="greaterThan">
      <formula>0</formula>
    </cfRule>
  </conditionalFormatting>
  <conditionalFormatting sqref="D13:S13">
    <cfRule type="cellIs" dxfId="698" priority="8" operator="greaterThan">
      <formula>0</formula>
    </cfRule>
  </conditionalFormatting>
  <conditionalFormatting sqref="D15:S15">
    <cfRule type="cellIs" dxfId="697" priority="7" operator="greaterThan">
      <formula>0</formula>
    </cfRule>
  </conditionalFormatting>
  <conditionalFormatting sqref="D17:S17">
    <cfRule type="cellIs" dxfId="696" priority="6" operator="greaterThan">
      <formula>0</formula>
    </cfRule>
  </conditionalFormatting>
  <conditionalFormatting sqref="D19:S19">
    <cfRule type="cellIs" dxfId="695" priority="5" operator="greaterThan">
      <formula>0</formula>
    </cfRule>
  </conditionalFormatting>
  <conditionalFormatting sqref="D21:S21">
    <cfRule type="cellIs" dxfId="694" priority="4" operator="greaterThan">
      <formula>0</formula>
    </cfRule>
  </conditionalFormatting>
  <conditionalFormatting sqref="D23:S23">
    <cfRule type="cellIs" dxfId="693" priority="3" operator="greaterThan">
      <formula>0</formula>
    </cfRule>
  </conditionalFormatting>
  <conditionalFormatting sqref="D25:S25">
    <cfRule type="cellIs" dxfId="692" priority="2" operator="greaterThan">
      <formula>0</formula>
    </cfRule>
  </conditionalFormatting>
  <conditionalFormatting sqref="D27:S27">
    <cfRule type="cellIs" dxfId="691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6" activePane="bottomLeft" state="frozen"/>
      <selection pane="bottomLeft" activeCell="L30" sqref="L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68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'16'!D29</f>
        <v>486353</v>
      </c>
      <c r="E4" s="2">
        <f>'16'!E29</f>
        <v>3440</v>
      </c>
      <c r="F4" s="2">
        <f>'16'!F29</f>
        <v>11940</v>
      </c>
      <c r="G4" s="2">
        <f>'16'!G29</f>
        <v>0</v>
      </c>
      <c r="H4" s="2">
        <f>'16'!H29</f>
        <v>32250</v>
      </c>
      <c r="I4" s="2">
        <f>'16'!I29</f>
        <v>756</v>
      </c>
      <c r="J4" s="2">
        <f>'16'!J29</f>
        <v>620</v>
      </c>
      <c r="K4" s="2">
        <f>'16'!K29</f>
        <v>299</v>
      </c>
      <c r="L4" s="2">
        <f>'16'!L29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20076</v>
      </c>
      <c r="N7" s="24">
        <f>D7+E7*20+F7*10+G7*9+H7*9+I7*191+J7*191+K7*182+L7*100</f>
        <v>20076</v>
      </c>
      <c r="O7" s="25">
        <f>M7*2.75%</f>
        <v>552.09</v>
      </c>
      <c r="P7" s="26"/>
      <c r="Q7" s="26">
        <v>184</v>
      </c>
      <c r="R7" s="24">
        <f>M7-(M7*2.75%)+I7*191+J7*191+K7*182+L7*100-Q7</f>
        <v>19339.91</v>
      </c>
      <c r="S7" s="25">
        <f>M7*0.95%</f>
        <v>190.72200000000001</v>
      </c>
      <c r="T7" s="27">
        <f>S7-Q7</f>
        <v>6.7220000000000084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7508</v>
      </c>
      <c r="N8" s="24">
        <f t="shared" ref="N8:N27" si="1">D8+E8*20+F8*10+G8*9+H8*9+I8*191+J8*191+K8*182+L8*100</f>
        <v>7508</v>
      </c>
      <c r="O8" s="25">
        <f t="shared" ref="O8:O27" si="2">M8*2.75%</f>
        <v>206.47</v>
      </c>
      <c r="P8" s="26"/>
      <c r="Q8" s="26">
        <v>101</v>
      </c>
      <c r="R8" s="24">
        <f t="shared" ref="R8:R27" si="3">M8-(M8*2.75%)+I8*191+J8*191+K8*182+L8*100-Q8</f>
        <v>7200.53</v>
      </c>
      <c r="S8" s="25">
        <f t="shared" ref="S8:S27" si="4">M8*0.95%</f>
        <v>71.325999999999993</v>
      </c>
      <c r="T8" s="27">
        <f t="shared" ref="T8:T27" si="5">S8-Q8</f>
        <v>-29.674000000000007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27744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27744</v>
      </c>
      <c r="N9" s="24">
        <f t="shared" si="1"/>
        <v>27744</v>
      </c>
      <c r="O9" s="25">
        <f t="shared" si="2"/>
        <v>762.96</v>
      </c>
      <c r="P9" s="26"/>
      <c r="Q9" s="26">
        <v>181</v>
      </c>
      <c r="R9" s="24">
        <f t="shared" si="3"/>
        <v>26800.04</v>
      </c>
      <c r="S9" s="25">
        <f t="shared" si="4"/>
        <v>263.56799999999998</v>
      </c>
      <c r="T9" s="27">
        <f t="shared" si="5"/>
        <v>82.567999999999984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4216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4216</v>
      </c>
      <c r="N10" s="24">
        <f t="shared" si="1"/>
        <v>4216</v>
      </c>
      <c r="O10" s="25">
        <f t="shared" si="2"/>
        <v>115.94</v>
      </c>
      <c r="P10" s="26"/>
      <c r="Q10" s="26">
        <v>30</v>
      </c>
      <c r="R10" s="24">
        <f t="shared" si="3"/>
        <v>4070.0600000000004</v>
      </c>
      <c r="S10" s="25">
        <f t="shared" si="4"/>
        <v>40.052</v>
      </c>
      <c r="T10" s="27">
        <f t="shared" si="5"/>
        <v>10.052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1542</v>
      </c>
      <c r="N11" s="24">
        <f t="shared" si="1"/>
        <v>1542</v>
      </c>
      <c r="O11" s="25">
        <f t="shared" si="2"/>
        <v>42.405000000000001</v>
      </c>
      <c r="P11" s="26"/>
      <c r="Q11" s="26"/>
      <c r="R11" s="24">
        <f t="shared" si="3"/>
        <v>1499.595</v>
      </c>
      <c r="S11" s="25">
        <f t="shared" si="4"/>
        <v>14.648999999999999</v>
      </c>
      <c r="T11" s="27">
        <f t="shared" si="5"/>
        <v>14.648999999999999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1973</v>
      </c>
      <c r="N12" s="24">
        <f t="shared" si="1"/>
        <v>1973</v>
      </c>
      <c r="O12" s="25">
        <f t="shared" si="2"/>
        <v>54.2575</v>
      </c>
      <c r="P12" s="26"/>
      <c r="Q12" s="26">
        <v>18</v>
      </c>
      <c r="R12" s="24">
        <f t="shared" si="3"/>
        <v>1900.7425000000001</v>
      </c>
      <c r="S12" s="25">
        <f t="shared" si="4"/>
        <v>18.743500000000001</v>
      </c>
      <c r="T12" s="27">
        <f t="shared" si="5"/>
        <v>0.74350000000000094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4319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4319</v>
      </c>
      <c r="N13" s="24">
        <f t="shared" si="1"/>
        <v>4319</v>
      </c>
      <c r="O13" s="25">
        <f t="shared" si="2"/>
        <v>118.77249999999999</v>
      </c>
      <c r="P13" s="26"/>
      <c r="Q13" s="26">
        <v>55</v>
      </c>
      <c r="R13" s="24">
        <f t="shared" si="3"/>
        <v>4145.2275</v>
      </c>
      <c r="S13" s="25">
        <f t="shared" si="4"/>
        <v>41.030499999999996</v>
      </c>
      <c r="T13" s="27">
        <f t="shared" si="5"/>
        <v>-13.969500000000004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22206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22206</v>
      </c>
      <c r="N14" s="24">
        <f t="shared" si="1"/>
        <v>22206</v>
      </c>
      <c r="O14" s="25">
        <f t="shared" si="2"/>
        <v>610.66499999999996</v>
      </c>
      <c r="P14" s="26"/>
      <c r="Q14" s="26">
        <v>165</v>
      </c>
      <c r="R14" s="24">
        <f t="shared" si="3"/>
        <v>21430.334999999999</v>
      </c>
      <c r="S14" s="25">
        <f t="shared" si="4"/>
        <v>210.95699999999999</v>
      </c>
      <c r="T14" s="27">
        <f t="shared" si="5"/>
        <v>45.956999999999994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19149</v>
      </c>
      <c r="E15" s="30">
        <v>30</v>
      </c>
      <c r="F15" s="30">
        <v>40</v>
      </c>
      <c r="G15" s="30"/>
      <c r="H15" s="30">
        <v>20</v>
      </c>
      <c r="I15" s="20">
        <v>2</v>
      </c>
      <c r="J15" s="20"/>
      <c r="K15" s="20">
        <v>3</v>
      </c>
      <c r="L15" s="20"/>
      <c r="M15" s="20">
        <f t="shared" si="0"/>
        <v>20329</v>
      </c>
      <c r="N15" s="24">
        <f t="shared" si="1"/>
        <v>21257</v>
      </c>
      <c r="O15" s="25">
        <f t="shared" si="2"/>
        <v>559.04750000000001</v>
      </c>
      <c r="P15" s="26"/>
      <c r="Q15" s="26">
        <v>160</v>
      </c>
      <c r="R15" s="24">
        <f t="shared" si="3"/>
        <v>20537.952499999999</v>
      </c>
      <c r="S15" s="25">
        <f t="shared" si="4"/>
        <v>193.12549999999999</v>
      </c>
      <c r="T15" s="27">
        <f t="shared" si="5"/>
        <v>33.125499999999988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17400</v>
      </c>
      <c r="E16" s="30"/>
      <c r="F16" s="30"/>
      <c r="G16" s="30"/>
      <c r="H16" s="30">
        <v>500</v>
      </c>
      <c r="I16" s="20"/>
      <c r="J16" s="20"/>
      <c r="K16" s="20"/>
      <c r="L16" s="20"/>
      <c r="M16" s="20">
        <f t="shared" si="0"/>
        <v>21900</v>
      </c>
      <c r="N16" s="24">
        <f t="shared" si="1"/>
        <v>21900</v>
      </c>
      <c r="O16" s="25">
        <f t="shared" si="2"/>
        <v>602.25</v>
      </c>
      <c r="P16" s="26"/>
      <c r="Q16" s="26">
        <v>157</v>
      </c>
      <c r="R16" s="24">
        <f t="shared" si="3"/>
        <v>21140.75</v>
      </c>
      <c r="S16" s="25">
        <f t="shared" si="4"/>
        <v>208.04999999999998</v>
      </c>
      <c r="T16" s="27">
        <f t="shared" si="5"/>
        <v>51.049999999999983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14828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14828</v>
      </c>
      <c r="N17" s="24">
        <f t="shared" si="1"/>
        <v>14828</v>
      </c>
      <c r="O17" s="25">
        <f t="shared" si="2"/>
        <v>407.77</v>
      </c>
      <c r="P17" s="26"/>
      <c r="Q17" s="26">
        <v>140</v>
      </c>
      <c r="R17" s="24">
        <f t="shared" si="3"/>
        <v>14280.23</v>
      </c>
      <c r="S17" s="25">
        <f t="shared" si="4"/>
        <v>140.86599999999999</v>
      </c>
      <c r="T17" s="27">
        <f t="shared" si="5"/>
        <v>0.86599999999998545</v>
      </c>
    </row>
    <row r="18" spans="1:20" ht="15" customHeight="1" x14ac:dyDescent="0.25">
      <c r="A18" s="28">
        <v>12</v>
      </c>
      <c r="B18" s="20">
        <v>1908446145</v>
      </c>
      <c r="C18" s="31" t="s">
        <v>53</v>
      </c>
      <c r="D18" s="29">
        <v>8120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8120</v>
      </c>
      <c r="N18" s="24">
        <f t="shared" si="1"/>
        <v>9075</v>
      </c>
      <c r="O18" s="25">
        <f t="shared" si="2"/>
        <v>223.3</v>
      </c>
      <c r="P18" s="26"/>
      <c r="Q18" s="26">
        <v>100</v>
      </c>
      <c r="R18" s="24">
        <f t="shared" si="3"/>
        <v>8751.7000000000007</v>
      </c>
      <c r="S18" s="25">
        <f t="shared" si="4"/>
        <v>77.14</v>
      </c>
      <c r="T18" s="27">
        <f t="shared" si="5"/>
        <v>-22.86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22513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22513</v>
      </c>
      <c r="N19" s="24">
        <f t="shared" si="1"/>
        <v>22513</v>
      </c>
      <c r="O19" s="25">
        <f t="shared" si="2"/>
        <v>619.10749999999996</v>
      </c>
      <c r="P19" s="26"/>
      <c r="Q19" s="26">
        <v>214</v>
      </c>
      <c r="R19" s="24">
        <f t="shared" si="3"/>
        <v>21679.892500000002</v>
      </c>
      <c r="S19" s="25">
        <f t="shared" si="4"/>
        <v>213.87350000000001</v>
      </c>
      <c r="T19" s="27">
        <f t="shared" si="5"/>
        <v>-0.12649999999999295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12235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12235</v>
      </c>
      <c r="N20" s="24">
        <f t="shared" si="1"/>
        <v>12235</v>
      </c>
      <c r="O20" s="25">
        <f t="shared" si="2"/>
        <v>336.46249999999998</v>
      </c>
      <c r="P20" s="26"/>
      <c r="Q20" s="26">
        <v>120</v>
      </c>
      <c r="R20" s="24">
        <f t="shared" si="3"/>
        <v>11778.5375</v>
      </c>
      <c r="S20" s="25">
        <f t="shared" si="4"/>
        <v>116.2325</v>
      </c>
      <c r="T20" s="27">
        <f t="shared" si="5"/>
        <v>-3.7674999999999983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4112</v>
      </c>
      <c r="N21" s="24">
        <f t="shared" si="1"/>
        <v>4112</v>
      </c>
      <c r="O21" s="25">
        <f t="shared" si="2"/>
        <v>113.08</v>
      </c>
      <c r="P21" s="26"/>
      <c r="Q21" s="26"/>
      <c r="R21" s="24">
        <f t="shared" si="3"/>
        <v>3998.92</v>
      </c>
      <c r="S21" s="25">
        <f t="shared" si="4"/>
        <v>39.064</v>
      </c>
      <c r="T21" s="27">
        <f t="shared" si="5"/>
        <v>39.064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22963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22963</v>
      </c>
      <c r="N22" s="24">
        <f t="shared" si="1"/>
        <v>22963</v>
      </c>
      <c r="O22" s="25">
        <f t="shared" si="2"/>
        <v>631.48249999999996</v>
      </c>
      <c r="P22" s="26"/>
      <c r="Q22" s="26">
        <v>580</v>
      </c>
      <c r="R22" s="24">
        <f t="shared" si="3"/>
        <v>21751.517500000002</v>
      </c>
      <c r="S22" s="25">
        <f t="shared" si="4"/>
        <v>218.14849999999998</v>
      </c>
      <c r="T22" s="27">
        <f t="shared" si="5"/>
        <v>-361.85149999999999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8623</v>
      </c>
      <c r="N23" s="24">
        <f t="shared" si="1"/>
        <v>8623</v>
      </c>
      <c r="O23" s="25">
        <f t="shared" si="2"/>
        <v>237.13249999999999</v>
      </c>
      <c r="P23" s="26"/>
      <c r="Q23" s="26">
        <v>80</v>
      </c>
      <c r="R23" s="24">
        <f t="shared" si="3"/>
        <v>8305.8675000000003</v>
      </c>
      <c r="S23" s="25">
        <f t="shared" si="4"/>
        <v>81.918499999999995</v>
      </c>
      <c r="T23" s="27">
        <f t="shared" si="5"/>
        <v>1.9184999999999945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21382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21382</v>
      </c>
      <c r="N24" s="24">
        <f t="shared" si="1"/>
        <v>21382</v>
      </c>
      <c r="O24" s="25">
        <f t="shared" si="2"/>
        <v>588.005</v>
      </c>
      <c r="P24" s="26"/>
      <c r="Q24" s="26">
        <v>124</v>
      </c>
      <c r="R24" s="24">
        <f t="shared" si="3"/>
        <v>20669.994999999999</v>
      </c>
      <c r="S24" s="25">
        <f t="shared" si="4"/>
        <v>203.12899999999999</v>
      </c>
      <c r="T24" s="27">
        <f t="shared" si="5"/>
        <v>79.128999999999991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15973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15973</v>
      </c>
      <c r="N25" s="24">
        <f t="shared" si="1"/>
        <v>16546</v>
      </c>
      <c r="O25" s="25">
        <f t="shared" si="2"/>
        <v>439.25749999999999</v>
      </c>
      <c r="P25" s="26"/>
      <c r="Q25" s="26">
        <v>120</v>
      </c>
      <c r="R25" s="24">
        <f t="shared" si="3"/>
        <v>15986.7425</v>
      </c>
      <c r="S25" s="25">
        <f t="shared" si="4"/>
        <v>151.74349999999998</v>
      </c>
      <c r="T25" s="27">
        <f t="shared" si="5"/>
        <v>31.743499999999983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20355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20355</v>
      </c>
      <c r="N26" s="24">
        <f t="shared" si="1"/>
        <v>20355</v>
      </c>
      <c r="O26" s="25">
        <f t="shared" si="2"/>
        <v>559.76250000000005</v>
      </c>
      <c r="P26" s="26"/>
      <c r="Q26" s="26">
        <v>150</v>
      </c>
      <c r="R26" s="24">
        <f t="shared" si="3"/>
        <v>19645.237499999999</v>
      </c>
      <c r="S26" s="25">
        <f t="shared" si="4"/>
        <v>193.3725</v>
      </c>
      <c r="T26" s="27">
        <f t="shared" si="5"/>
        <v>43.372500000000002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11303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11303</v>
      </c>
      <c r="N27" s="40">
        <f t="shared" si="1"/>
        <v>11303</v>
      </c>
      <c r="O27" s="25">
        <f t="shared" si="2"/>
        <v>310.83249999999998</v>
      </c>
      <c r="P27" s="41"/>
      <c r="Q27" s="41">
        <v>150</v>
      </c>
      <c r="R27" s="24">
        <f t="shared" si="3"/>
        <v>10842.1675</v>
      </c>
      <c r="S27" s="42">
        <f t="shared" si="4"/>
        <v>107.3785</v>
      </c>
      <c r="T27" s="43">
        <f t="shared" si="5"/>
        <v>-42.621499999999997</v>
      </c>
    </row>
    <row r="28" spans="1:20" ht="16.5" thickBot="1" x14ac:dyDescent="0.3">
      <c r="A28" s="82" t="s">
        <v>44</v>
      </c>
      <c r="B28" s="83"/>
      <c r="C28" s="84"/>
      <c r="D28" s="44">
        <f>SUM(D7:D27)</f>
        <v>288540</v>
      </c>
      <c r="E28" s="45">
        <f>SUM(E7:E27)</f>
        <v>30</v>
      </c>
      <c r="F28" s="45">
        <f t="shared" ref="F28:T28" si="6">SUM(F7:F27)</f>
        <v>40</v>
      </c>
      <c r="G28" s="45">
        <f t="shared" si="6"/>
        <v>0</v>
      </c>
      <c r="H28" s="45">
        <f t="shared" si="6"/>
        <v>520</v>
      </c>
      <c r="I28" s="45">
        <f t="shared" si="6"/>
        <v>10</v>
      </c>
      <c r="J28" s="45">
        <f t="shared" si="6"/>
        <v>0</v>
      </c>
      <c r="K28" s="45">
        <f t="shared" si="6"/>
        <v>3</v>
      </c>
      <c r="L28" s="45">
        <f t="shared" si="6"/>
        <v>0</v>
      </c>
      <c r="M28" s="45">
        <f t="shared" si="6"/>
        <v>294220</v>
      </c>
      <c r="N28" s="45">
        <f t="shared" si="6"/>
        <v>296676</v>
      </c>
      <c r="O28" s="46">
        <f t="shared" si="6"/>
        <v>8091.0499999999993</v>
      </c>
      <c r="P28" s="45">
        <f t="shared" si="6"/>
        <v>0</v>
      </c>
      <c r="Q28" s="45">
        <f t="shared" si="6"/>
        <v>2829</v>
      </c>
      <c r="R28" s="45">
        <f t="shared" si="6"/>
        <v>285755.95</v>
      </c>
      <c r="S28" s="45">
        <f t="shared" si="6"/>
        <v>2795.0899999999992</v>
      </c>
      <c r="T28" s="47">
        <f t="shared" si="6"/>
        <v>-33.91000000000011</v>
      </c>
    </row>
    <row r="29" spans="1:20" ht="15.75" thickBot="1" x14ac:dyDescent="0.3">
      <c r="A29" s="85" t="s">
        <v>45</v>
      </c>
      <c r="B29" s="86"/>
      <c r="C29" s="87"/>
      <c r="D29" s="48">
        <f>D4+D5-D28</f>
        <v>197813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31730</v>
      </c>
      <c r="I29" s="48">
        <f t="shared" si="7"/>
        <v>746</v>
      </c>
      <c r="J29" s="48">
        <f t="shared" si="7"/>
        <v>620</v>
      </c>
      <c r="K29" s="48">
        <f t="shared" si="7"/>
        <v>296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0" priority="43" operator="equal">
      <formula>212030016606640</formula>
    </cfRule>
  </conditionalFormatting>
  <conditionalFormatting sqref="D29 E4:E6 E28:K29">
    <cfRule type="cellIs" dxfId="689" priority="41" operator="equal">
      <formula>$E$4</formula>
    </cfRule>
    <cfRule type="cellIs" dxfId="688" priority="42" operator="equal">
      <formula>2120</formula>
    </cfRule>
  </conditionalFormatting>
  <conditionalFormatting sqref="D29:E29 F4:F6 F28:F29">
    <cfRule type="cellIs" dxfId="687" priority="39" operator="equal">
      <formula>$F$4</formula>
    </cfRule>
    <cfRule type="cellIs" dxfId="686" priority="40" operator="equal">
      <formula>300</formula>
    </cfRule>
  </conditionalFormatting>
  <conditionalFormatting sqref="G4:G6 G28:G29">
    <cfRule type="cellIs" dxfId="685" priority="37" operator="equal">
      <formula>$G$4</formula>
    </cfRule>
    <cfRule type="cellIs" dxfId="684" priority="38" operator="equal">
      <formula>1660</formula>
    </cfRule>
  </conditionalFormatting>
  <conditionalFormatting sqref="H4:H6 H28:H29">
    <cfRule type="cellIs" dxfId="683" priority="35" operator="equal">
      <formula>$H$4</formula>
    </cfRule>
    <cfRule type="cellIs" dxfId="682" priority="36" operator="equal">
      <formula>6640</formula>
    </cfRule>
  </conditionalFormatting>
  <conditionalFormatting sqref="T6:T28">
    <cfRule type="cellIs" dxfId="681" priority="34" operator="lessThan">
      <formula>0</formula>
    </cfRule>
  </conditionalFormatting>
  <conditionalFormatting sqref="T7:T27">
    <cfRule type="cellIs" dxfId="680" priority="31" operator="lessThan">
      <formula>0</formula>
    </cfRule>
    <cfRule type="cellIs" dxfId="679" priority="32" operator="lessThan">
      <formula>0</formula>
    </cfRule>
    <cfRule type="cellIs" dxfId="678" priority="33" operator="lessThan">
      <formula>0</formula>
    </cfRule>
  </conditionalFormatting>
  <conditionalFormatting sqref="E4:E6 E28:K28">
    <cfRule type="cellIs" dxfId="677" priority="30" operator="equal">
      <formula>$E$4</formula>
    </cfRule>
  </conditionalFormatting>
  <conditionalFormatting sqref="D28:D29 D6 D4:M4">
    <cfRule type="cellIs" dxfId="676" priority="29" operator="equal">
      <formula>$D$4</formula>
    </cfRule>
  </conditionalFormatting>
  <conditionalFormatting sqref="I4:I6 I28:I29">
    <cfRule type="cellIs" dxfId="675" priority="28" operator="equal">
      <formula>$I$4</formula>
    </cfRule>
  </conditionalFormatting>
  <conditionalFormatting sqref="J4:J6 J28:J29">
    <cfRule type="cellIs" dxfId="674" priority="27" operator="equal">
      <formula>$J$4</formula>
    </cfRule>
  </conditionalFormatting>
  <conditionalFormatting sqref="K4:K6 K28:K29">
    <cfRule type="cellIs" dxfId="673" priority="26" operator="equal">
      <formula>$K$4</formula>
    </cfRule>
  </conditionalFormatting>
  <conditionalFormatting sqref="M4:M6">
    <cfRule type="cellIs" dxfId="672" priority="25" operator="equal">
      <formula>$L$4</formula>
    </cfRule>
  </conditionalFormatting>
  <conditionalFormatting sqref="T7:T28">
    <cfRule type="cellIs" dxfId="671" priority="22" operator="lessThan">
      <formula>0</formula>
    </cfRule>
    <cfRule type="cellIs" dxfId="670" priority="23" operator="lessThan">
      <formula>0</formula>
    </cfRule>
    <cfRule type="cellIs" dxfId="669" priority="24" operator="lessThan">
      <formula>0</formula>
    </cfRule>
  </conditionalFormatting>
  <conditionalFormatting sqref="D5:K5">
    <cfRule type="cellIs" dxfId="668" priority="21" operator="greaterThan">
      <formula>0</formula>
    </cfRule>
  </conditionalFormatting>
  <conditionalFormatting sqref="T6:T28">
    <cfRule type="cellIs" dxfId="667" priority="20" operator="lessThan">
      <formula>0</formula>
    </cfRule>
  </conditionalFormatting>
  <conditionalFormatting sqref="T7:T27">
    <cfRule type="cellIs" dxfId="666" priority="17" operator="lessThan">
      <formula>0</formula>
    </cfRule>
    <cfRule type="cellIs" dxfId="665" priority="18" operator="lessThan">
      <formula>0</formula>
    </cfRule>
    <cfRule type="cellIs" dxfId="664" priority="19" operator="lessThan">
      <formula>0</formula>
    </cfRule>
  </conditionalFormatting>
  <conditionalFormatting sqref="T7:T28">
    <cfRule type="cellIs" dxfId="663" priority="14" operator="lessThan">
      <formula>0</formula>
    </cfRule>
    <cfRule type="cellIs" dxfId="662" priority="15" operator="lessThan">
      <formula>0</formula>
    </cfRule>
    <cfRule type="cellIs" dxfId="661" priority="16" operator="lessThan">
      <formula>0</formula>
    </cfRule>
  </conditionalFormatting>
  <conditionalFormatting sqref="D5:K5">
    <cfRule type="cellIs" dxfId="660" priority="13" operator="greaterThan">
      <formula>0</formula>
    </cfRule>
  </conditionalFormatting>
  <conditionalFormatting sqref="L4 L6 L28:L29">
    <cfRule type="cellIs" dxfId="659" priority="12" operator="equal">
      <formula>$L$4</formula>
    </cfRule>
  </conditionalFormatting>
  <conditionalFormatting sqref="D7:S7">
    <cfRule type="cellIs" dxfId="658" priority="11" operator="greaterThan">
      <formula>0</formula>
    </cfRule>
  </conditionalFormatting>
  <conditionalFormatting sqref="D9:S9">
    <cfRule type="cellIs" dxfId="657" priority="10" operator="greaterThan">
      <formula>0</formula>
    </cfRule>
  </conditionalFormatting>
  <conditionalFormatting sqref="D11:S11">
    <cfRule type="cellIs" dxfId="656" priority="9" operator="greaterThan">
      <formula>0</formula>
    </cfRule>
  </conditionalFormatting>
  <conditionalFormatting sqref="D13:S13">
    <cfRule type="cellIs" dxfId="655" priority="8" operator="greaterThan">
      <formula>0</formula>
    </cfRule>
  </conditionalFormatting>
  <conditionalFormatting sqref="D15:S15">
    <cfRule type="cellIs" dxfId="654" priority="7" operator="greaterThan">
      <formula>0</formula>
    </cfRule>
  </conditionalFormatting>
  <conditionalFormatting sqref="D17:S17">
    <cfRule type="cellIs" dxfId="653" priority="6" operator="greaterThan">
      <formula>0</formula>
    </cfRule>
  </conditionalFormatting>
  <conditionalFormatting sqref="D19:S19">
    <cfRule type="cellIs" dxfId="652" priority="5" operator="greaterThan">
      <formula>0</formula>
    </cfRule>
  </conditionalFormatting>
  <conditionalFormatting sqref="D21:S21">
    <cfRule type="cellIs" dxfId="651" priority="4" operator="greaterThan">
      <formula>0</formula>
    </cfRule>
  </conditionalFormatting>
  <conditionalFormatting sqref="D23:S23">
    <cfRule type="cellIs" dxfId="650" priority="3" operator="greaterThan">
      <formula>0</formula>
    </cfRule>
  </conditionalFormatting>
  <conditionalFormatting sqref="D25:S25">
    <cfRule type="cellIs" dxfId="649" priority="2" operator="greaterThan">
      <formula>0</formula>
    </cfRule>
  </conditionalFormatting>
  <conditionalFormatting sqref="D27:S27">
    <cfRule type="cellIs" dxfId="648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6" sqref="H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69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'17'!D29</f>
        <v>197813</v>
      </c>
      <c r="E4" s="2">
        <f>'17'!E29</f>
        <v>3410</v>
      </c>
      <c r="F4" s="2">
        <f>'17'!F29</f>
        <v>11900</v>
      </c>
      <c r="G4" s="2">
        <f>'17'!G29</f>
        <v>0</v>
      </c>
      <c r="H4" s="2">
        <f>'17'!H29</f>
        <v>31730</v>
      </c>
      <c r="I4" s="2">
        <f>'17'!I29</f>
        <v>746</v>
      </c>
      <c r="J4" s="2">
        <f>'17'!J29</f>
        <v>620</v>
      </c>
      <c r="K4" s="2">
        <f>'17'!K29</f>
        <v>296</v>
      </c>
      <c r="L4" s="2">
        <f>'17'!L29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539480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10439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10439</v>
      </c>
      <c r="N7" s="24">
        <f>D7+E7*20+F7*10+G7*9+H7*9+I7*191+J7*191+K7*182+L7*100</f>
        <v>10439</v>
      </c>
      <c r="O7" s="25">
        <f>M7*2.75%</f>
        <v>287.07249999999999</v>
      </c>
      <c r="P7" s="26"/>
      <c r="Q7" s="26">
        <v>101</v>
      </c>
      <c r="R7" s="24">
        <f>M7-(M7*2.75%)+I7*191+J7*191+K7*182+L7*100-Q7</f>
        <v>10050.9275</v>
      </c>
      <c r="S7" s="25">
        <f>M7*0.95%</f>
        <v>99.170500000000004</v>
      </c>
      <c r="T7" s="27">
        <f>S7-Q7</f>
        <v>-1.8294999999999959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4729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4729</v>
      </c>
      <c r="N8" s="24">
        <f t="shared" ref="N8:N27" si="1">D8+E8*20+F8*10+G8*9+H8*9+I8*191+J8*191+K8*182+L8*100</f>
        <v>4729</v>
      </c>
      <c r="O8" s="25">
        <f t="shared" ref="O8:O27" si="2">M8*2.75%</f>
        <v>130.04750000000001</v>
      </c>
      <c r="P8" s="26"/>
      <c r="Q8" s="26">
        <v>59</v>
      </c>
      <c r="R8" s="24">
        <f t="shared" ref="R8:R27" si="3">M8-(M8*2.75%)+I8*191+J8*191+K8*182+L8*100-Q8</f>
        <v>4539.9525000000003</v>
      </c>
      <c r="S8" s="25">
        <f t="shared" ref="S8:S27" si="4">M8*0.95%</f>
        <v>44.9255</v>
      </c>
      <c r="T8" s="27">
        <f t="shared" ref="T8:T27" si="5">S8-Q8</f>
        <v>-14.0745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15500</v>
      </c>
      <c r="N9" s="24">
        <f t="shared" si="1"/>
        <v>15500</v>
      </c>
      <c r="O9" s="25">
        <f t="shared" si="2"/>
        <v>426.25</v>
      </c>
      <c r="P9" s="26"/>
      <c r="Q9" s="26">
        <v>144</v>
      </c>
      <c r="R9" s="24">
        <f t="shared" si="3"/>
        <v>14929.75</v>
      </c>
      <c r="S9" s="25">
        <f t="shared" si="4"/>
        <v>147.25</v>
      </c>
      <c r="T9" s="27">
        <f t="shared" si="5"/>
        <v>3.25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3496</v>
      </c>
      <c r="E10" s="30"/>
      <c r="F10" s="30"/>
      <c r="G10" s="30"/>
      <c r="H10" s="30"/>
      <c r="I10" s="20">
        <v>3</v>
      </c>
      <c r="J10" s="20">
        <v>2</v>
      </c>
      <c r="K10" s="20"/>
      <c r="L10" s="20"/>
      <c r="M10" s="20">
        <f t="shared" si="0"/>
        <v>3496</v>
      </c>
      <c r="N10" s="24">
        <f t="shared" si="1"/>
        <v>4451</v>
      </c>
      <c r="O10" s="25">
        <f t="shared" si="2"/>
        <v>96.14</v>
      </c>
      <c r="P10" s="26"/>
      <c r="Q10" s="26">
        <v>29</v>
      </c>
      <c r="R10" s="24">
        <f t="shared" si="3"/>
        <v>4325.8600000000006</v>
      </c>
      <c r="S10" s="25">
        <f t="shared" si="4"/>
        <v>33.211999999999996</v>
      </c>
      <c r="T10" s="27">
        <f t="shared" si="5"/>
        <v>4.2119999999999962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2161</v>
      </c>
      <c r="E11" s="30"/>
      <c r="F11" s="30"/>
      <c r="G11" s="32"/>
      <c r="H11" s="30">
        <v>250</v>
      </c>
      <c r="I11" s="20"/>
      <c r="J11" s="20">
        <v>5</v>
      </c>
      <c r="K11" s="20"/>
      <c r="L11" s="20"/>
      <c r="M11" s="20">
        <f t="shared" si="0"/>
        <v>4411</v>
      </c>
      <c r="N11" s="24">
        <f t="shared" si="1"/>
        <v>5366</v>
      </c>
      <c r="O11" s="25">
        <f t="shared" si="2"/>
        <v>121.30249999999999</v>
      </c>
      <c r="P11" s="26"/>
      <c r="Q11" s="26"/>
      <c r="R11" s="24">
        <f t="shared" si="3"/>
        <v>5244.6975000000002</v>
      </c>
      <c r="S11" s="25">
        <f t="shared" si="4"/>
        <v>41.904499999999999</v>
      </c>
      <c r="T11" s="27">
        <f t="shared" si="5"/>
        <v>41.904499999999999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2492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2492</v>
      </c>
      <c r="N12" s="24">
        <f t="shared" si="1"/>
        <v>2492</v>
      </c>
      <c r="O12" s="25">
        <f t="shared" si="2"/>
        <v>68.53</v>
      </c>
      <c r="P12" s="26"/>
      <c r="Q12" s="26">
        <v>23</v>
      </c>
      <c r="R12" s="24">
        <f t="shared" si="3"/>
        <v>2400.4699999999998</v>
      </c>
      <c r="S12" s="25">
        <f t="shared" si="4"/>
        <v>23.673999999999999</v>
      </c>
      <c r="T12" s="27">
        <f t="shared" si="5"/>
        <v>0.67399999999999949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3599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3599</v>
      </c>
      <c r="N13" s="24">
        <f t="shared" si="1"/>
        <v>3599</v>
      </c>
      <c r="O13" s="25">
        <f t="shared" si="2"/>
        <v>98.972499999999997</v>
      </c>
      <c r="P13" s="26"/>
      <c r="Q13" s="26">
        <v>55</v>
      </c>
      <c r="R13" s="24">
        <f t="shared" si="3"/>
        <v>3445.0275000000001</v>
      </c>
      <c r="S13" s="25">
        <f t="shared" si="4"/>
        <v>34.1905</v>
      </c>
      <c r="T13" s="27">
        <f t="shared" si="5"/>
        <v>-20.8095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14921</v>
      </c>
      <c r="E16" s="30"/>
      <c r="F16" s="30"/>
      <c r="G16" s="30"/>
      <c r="H16" s="30">
        <v>200</v>
      </c>
      <c r="I16" s="20"/>
      <c r="J16" s="20"/>
      <c r="K16" s="20"/>
      <c r="L16" s="20"/>
      <c r="M16" s="20">
        <f t="shared" si="0"/>
        <v>16721</v>
      </c>
      <c r="N16" s="24">
        <f t="shared" si="1"/>
        <v>16721</v>
      </c>
      <c r="O16" s="25">
        <f t="shared" si="2"/>
        <v>459.82749999999999</v>
      </c>
      <c r="P16" s="26"/>
      <c r="Q16" s="26">
        <v>111</v>
      </c>
      <c r="R16" s="24">
        <f t="shared" si="3"/>
        <v>16150.172500000001</v>
      </c>
      <c r="S16" s="25">
        <f t="shared" si="4"/>
        <v>158.84950000000001</v>
      </c>
      <c r="T16" s="27">
        <f t="shared" si="5"/>
        <v>47.849500000000006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8850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8850</v>
      </c>
      <c r="N19" s="24">
        <f t="shared" si="1"/>
        <v>8850</v>
      </c>
      <c r="O19" s="25">
        <f t="shared" si="2"/>
        <v>243.375</v>
      </c>
      <c r="P19" s="26"/>
      <c r="Q19" s="26">
        <v>170</v>
      </c>
      <c r="R19" s="24">
        <f t="shared" si="3"/>
        <v>8436.625</v>
      </c>
      <c r="S19" s="25">
        <f t="shared" si="4"/>
        <v>84.075000000000003</v>
      </c>
      <c r="T19" s="27">
        <f t="shared" si="5"/>
        <v>-85.924999999999997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9393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9393</v>
      </c>
      <c r="N20" s="24">
        <f t="shared" si="1"/>
        <v>9393</v>
      </c>
      <c r="O20" s="25">
        <f t="shared" si="2"/>
        <v>258.3075</v>
      </c>
      <c r="P20" s="26">
        <v>1000</v>
      </c>
      <c r="Q20" s="26">
        <v>520</v>
      </c>
      <c r="R20" s="24">
        <f t="shared" si="3"/>
        <v>8614.6924999999992</v>
      </c>
      <c r="S20" s="25">
        <f t="shared" si="4"/>
        <v>89.233499999999992</v>
      </c>
      <c r="T20" s="27">
        <f t="shared" si="5"/>
        <v>-430.76650000000001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10692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10692</v>
      </c>
      <c r="N21" s="24">
        <f t="shared" si="1"/>
        <v>10692</v>
      </c>
      <c r="O21" s="25">
        <f t="shared" si="2"/>
        <v>294.03000000000003</v>
      </c>
      <c r="P21" s="26"/>
      <c r="Q21" s="26">
        <v>67</v>
      </c>
      <c r="R21" s="24">
        <f t="shared" si="3"/>
        <v>10330.969999999999</v>
      </c>
      <c r="S21" s="25">
        <f t="shared" si="4"/>
        <v>101.574</v>
      </c>
      <c r="T21" s="27">
        <f t="shared" si="5"/>
        <v>34.573999999999998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76">
        <v>25368</v>
      </c>
      <c r="E22" s="30"/>
      <c r="F22" s="30"/>
      <c r="G22" s="20"/>
      <c r="H22" s="30"/>
      <c r="I22" s="20">
        <v>20</v>
      </c>
      <c r="J22" s="20"/>
      <c r="K22" s="20">
        <v>3</v>
      </c>
      <c r="L22" s="20"/>
      <c r="M22" s="20">
        <f t="shared" si="0"/>
        <v>25368</v>
      </c>
      <c r="N22" s="24">
        <f t="shared" si="1"/>
        <v>29734</v>
      </c>
      <c r="O22" s="25">
        <f t="shared" si="2"/>
        <v>697.62</v>
      </c>
      <c r="P22" s="26"/>
      <c r="Q22" s="26">
        <v>150</v>
      </c>
      <c r="R22" s="24">
        <f t="shared" si="3"/>
        <v>28886.38</v>
      </c>
      <c r="S22" s="25">
        <f t="shared" si="4"/>
        <v>240.99599999999998</v>
      </c>
      <c r="T22" s="27">
        <f t="shared" si="5"/>
        <v>90.995999999999981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0</v>
      </c>
      <c r="N23" s="24">
        <f t="shared" si="1"/>
        <v>1820</v>
      </c>
      <c r="O23" s="25">
        <f t="shared" si="2"/>
        <v>0</v>
      </c>
      <c r="P23" s="26"/>
      <c r="Q23" s="26"/>
      <c r="R23" s="24">
        <f t="shared" si="3"/>
        <v>1820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25494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25494</v>
      </c>
      <c r="N24" s="24">
        <f t="shared" si="1"/>
        <v>25494</v>
      </c>
      <c r="O24" s="25">
        <f t="shared" si="2"/>
        <v>701.08500000000004</v>
      </c>
      <c r="P24" s="26"/>
      <c r="Q24" s="26">
        <v>383</v>
      </c>
      <c r="R24" s="24">
        <f t="shared" si="3"/>
        <v>24409.915000000001</v>
      </c>
      <c r="S24" s="25">
        <f t="shared" si="4"/>
        <v>242.19299999999998</v>
      </c>
      <c r="T24" s="27">
        <f t="shared" si="5"/>
        <v>-140.80700000000002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10178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10178</v>
      </c>
      <c r="N25" s="24">
        <f t="shared" si="1"/>
        <v>10178</v>
      </c>
      <c r="O25" s="25">
        <f t="shared" si="2"/>
        <v>279.89499999999998</v>
      </c>
      <c r="P25" s="26"/>
      <c r="Q25" s="26">
        <v>98</v>
      </c>
      <c r="R25" s="24">
        <f t="shared" si="3"/>
        <v>9800.1049999999996</v>
      </c>
      <c r="S25" s="25">
        <f t="shared" si="4"/>
        <v>96.691000000000003</v>
      </c>
      <c r="T25" s="27">
        <f t="shared" si="5"/>
        <v>-1.3089999999999975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4627</v>
      </c>
      <c r="E26" s="29"/>
      <c r="F26" s="30"/>
      <c r="G26" s="30"/>
      <c r="H26" s="30"/>
      <c r="I26" s="20">
        <v>2</v>
      </c>
      <c r="J26" s="20"/>
      <c r="K26" s="20">
        <v>5</v>
      </c>
      <c r="L26" s="20"/>
      <c r="M26" s="20">
        <f t="shared" si="0"/>
        <v>4627</v>
      </c>
      <c r="N26" s="24">
        <f t="shared" si="1"/>
        <v>5919</v>
      </c>
      <c r="O26" s="25">
        <f t="shared" si="2"/>
        <v>127.24250000000001</v>
      </c>
      <c r="P26" s="26"/>
      <c r="Q26" s="26">
        <v>91</v>
      </c>
      <c r="R26" s="24">
        <f t="shared" si="3"/>
        <v>5700.7574999999997</v>
      </c>
      <c r="S26" s="25">
        <f t="shared" si="4"/>
        <v>43.956499999999998</v>
      </c>
      <c r="T26" s="27">
        <f t="shared" si="5"/>
        <v>-47.043500000000002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151939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450</v>
      </c>
      <c r="I28" s="45">
        <f t="shared" si="6"/>
        <v>25</v>
      </c>
      <c r="J28" s="45">
        <f t="shared" si="6"/>
        <v>7</v>
      </c>
      <c r="K28" s="45">
        <f t="shared" si="6"/>
        <v>18</v>
      </c>
      <c r="L28" s="45">
        <f t="shared" si="6"/>
        <v>0</v>
      </c>
      <c r="M28" s="45">
        <f t="shared" si="6"/>
        <v>155989</v>
      </c>
      <c r="N28" s="45">
        <f t="shared" si="6"/>
        <v>165377</v>
      </c>
      <c r="O28" s="46">
        <f t="shared" si="6"/>
        <v>4289.6975000000002</v>
      </c>
      <c r="P28" s="45">
        <f t="shared" si="6"/>
        <v>1000</v>
      </c>
      <c r="Q28" s="45">
        <f t="shared" si="6"/>
        <v>2001</v>
      </c>
      <c r="R28" s="45">
        <f t="shared" si="6"/>
        <v>159086.30250000005</v>
      </c>
      <c r="S28" s="45">
        <f t="shared" si="6"/>
        <v>1481.8954999999999</v>
      </c>
      <c r="T28" s="47">
        <f t="shared" si="6"/>
        <v>-519.10450000000003</v>
      </c>
    </row>
    <row r="29" spans="1:20" ht="15.75" thickBot="1" x14ac:dyDescent="0.3">
      <c r="A29" s="85" t="s">
        <v>45</v>
      </c>
      <c r="B29" s="86"/>
      <c r="C29" s="87"/>
      <c r="D29" s="48">
        <f>D4+D5-D28</f>
        <v>585354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31280</v>
      </c>
      <c r="I29" s="48">
        <f t="shared" si="7"/>
        <v>721</v>
      </c>
      <c r="J29" s="48">
        <f t="shared" si="7"/>
        <v>613</v>
      </c>
      <c r="K29" s="48">
        <f t="shared" si="7"/>
        <v>278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7" priority="43" operator="equal">
      <formula>212030016606640</formula>
    </cfRule>
  </conditionalFormatting>
  <conditionalFormatting sqref="D29 E4:E6 E28:K29">
    <cfRule type="cellIs" dxfId="646" priority="41" operator="equal">
      <formula>$E$4</formula>
    </cfRule>
    <cfRule type="cellIs" dxfId="645" priority="42" operator="equal">
      <formula>2120</formula>
    </cfRule>
  </conditionalFormatting>
  <conditionalFormatting sqref="D29:E29 F4:F6 F28:F29">
    <cfRule type="cellIs" dxfId="644" priority="39" operator="equal">
      <formula>$F$4</formula>
    </cfRule>
    <cfRule type="cellIs" dxfId="643" priority="40" operator="equal">
      <formula>300</formula>
    </cfRule>
  </conditionalFormatting>
  <conditionalFormatting sqref="G4:G6 G28:G29">
    <cfRule type="cellIs" dxfId="642" priority="37" operator="equal">
      <formula>$G$4</formula>
    </cfRule>
    <cfRule type="cellIs" dxfId="641" priority="38" operator="equal">
      <formula>1660</formula>
    </cfRule>
  </conditionalFormatting>
  <conditionalFormatting sqref="H4:H6 H28:H29">
    <cfRule type="cellIs" dxfId="640" priority="35" operator="equal">
      <formula>$H$4</formula>
    </cfRule>
    <cfRule type="cellIs" dxfId="639" priority="36" operator="equal">
      <formula>6640</formula>
    </cfRule>
  </conditionalFormatting>
  <conditionalFormatting sqref="T6:T28">
    <cfRule type="cellIs" dxfId="638" priority="34" operator="lessThan">
      <formula>0</formula>
    </cfRule>
  </conditionalFormatting>
  <conditionalFormatting sqref="T7:T27">
    <cfRule type="cellIs" dxfId="637" priority="31" operator="lessThan">
      <formula>0</formula>
    </cfRule>
    <cfRule type="cellIs" dxfId="636" priority="32" operator="lessThan">
      <formula>0</formula>
    </cfRule>
    <cfRule type="cellIs" dxfId="635" priority="33" operator="lessThan">
      <formula>0</formula>
    </cfRule>
  </conditionalFormatting>
  <conditionalFormatting sqref="E4:E6 E28:K28">
    <cfRule type="cellIs" dxfId="634" priority="30" operator="equal">
      <formula>$E$4</formula>
    </cfRule>
  </conditionalFormatting>
  <conditionalFormatting sqref="D28:D29 D6 D4:M4">
    <cfRule type="cellIs" dxfId="633" priority="29" operator="equal">
      <formula>$D$4</formula>
    </cfRule>
  </conditionalFormatting>
  <conditionalFormatting sqref="I4:I6 I28:I29">
    <cfRule type="cellIs" dxfId="632" priority="28" operator="equal">
      <formula>$I$4</formula>
    </cfRule>
  </conditionalFormatting>
  <conditionalFormatting sqref="J4:J6 J28:J29">
    <cfRule type="cellIs" dxfId="631" priority="27" operator="equal">
      <formula>$J$4</formula>
    </cfRule>
  </conditionalFormatting>
  <conditionalFormatting sqref="K4:K6 K28:K29">
    <cfRule type="cellIs" dxfId="630" priority="26" operator="equal">
      <formula>$K$4</formula>
    </cfRule>
  </conditionalFormatting>
  <conditionalFormatting sqref="M4:M6">
    <cfRule type="cellIs" dxfId="629" priority="25" operator="equal">
      <formula>$L$4</formula>
    </cfRule>
  </conditionalFormatting>
  <conditionalFormatting sqref="T7:T28">
    <cfRule type="cellIs" dxfId="628" priority="22" operator="lessThan">
      <formula>0</formula>
    </cfRule>
    <cfRule type="cellIs" dxfId="627" priority="23" operator="lessThan">
      <formula>0</formula>
    </cfRule>
    <cfRule type="cellIs" dxfId="626" priority="24" operator="lessThan">
      <formula>0</formula>
    </cfRule>
  </conditionalFormatting>
  <conditionalFormatting sqref="D5:K5">
    <cfRule type="cellIs" dxfId="625" priority="21" operator="greaterThan">
      <formula>0</formula>
    </cfRule>
  </conditionalFormatting>
  <conditionalFormatting sqref="T6:T28">
    <cfRule type="cellIs" dxfId="624" priority="20" operator="lessThan">
      <formula>0</formula>
    </cfRule>
  </conditionalFormatting>
  <conditionalFormatting sqref="T7:T27">
    <cfRule type="cellIs" dxfId="623" priority="17" operator="lessThan">
      <formula>0</formula>
    </cfRule>
    <cfRule type="cellIs" dxfId="622" priority="18" operator="lessThan">
      <formula>0</formula>
    </cfRule>
    <cfRule type="cellIs" dxfId="621" priority="19" operator="lessThan">
      <formula>0</formula>
    </cfRule>
  </conditionalFormatting>
  <conditionalFormatting sqref="T7:T28">
    <cfRule type="cellIs" dxfId="620" priority="14" operator="lessThan">
      <formula>0</formula>
    </cfRule>
    <cfRule type="cellIs" dxfId="619" priority="15" operator="lessThan">
      <formula>0</formula>
    </cfRule>
    <cfRule type="cellIs" dxfId="618" priority="16" operator="lessThan">
      <formula>0</formula>
    </cfRule>
  </conditionalFormatting>
  <conditionalFormatting sqref="D5:K5">
    <cfRule type="cellIs" dxfId="617" priority="13" operator="greaterThan">
      <formula>0</formula>
    </cfRule>
  </conditionalFormatting>
  <conditionalFormatting sqref="L4 L6 L28:L29">
    <cfRule type="cellIs" dxfId="616" priority="12" operator="equal">
      <formula>$L$4</formula>
    </cfRule>
  </conditionalFormatting>
  <conditionalFormatting sqref="D7:S7">
    <cfRule type="cellIs" dxfId="615" priority="11" operator="greaterThan">
      <formula>0</formula>
    </cfRule>
  </conditionalFormatting>
  <conditionalFormatting sqref="D9:S9">
    <cfRule type="cellIs" dxfId="614" priority="10" operator="greaterThan">
      <formula>0</formula>
    </cfRule>
  </conditionalFormatting>
  <conditionalFormatting sqref="D11:S11">
    <cfRule type="cellIs" dxfId="613" priority="9" operator="greaterThan">
      <formula>0</formula>
    </cfRule>
  </conditionalFormatting>
  <conditionalFormatting sqref="D13:S13">
    <cfRule type="cellIs" dxfId="612" priority="8" operator="greaterThan">
      <formula>0</formula>
    </cfRule>
  </conditionalFormatting>
  <conditionalFormatting sqref="D15:S15">
    <cfRule type="cellIs" dxfId="611" priority="7" operator="greaterThan">
      <formula>0</formula>
    </cfRule>
  </conditionalFormatting>
  <conditionalFormatting sqref="D17:S17">
    <cfRule type="cellIs" dxfId="610" priority="6" operator="greaterThan">
      <formula>0</formula>
    </cfRule>
  </conditionalFormatting>
  <conditionalFormatting sqref="D19:S19">
    <cfRule type="cellIs" dxfId="609" priority="5" operator="greaterThan">
      <formula>0</formula>
    </cfRule>
  </conditionalFormatting>
  <conditionalFormatting sqref="D21:S21">
    <cfRule type="cellIs" dxfId="608" priority="4" operator="greaterThan">
      <formula>0</formula>
    </cfRule>
  </conditionalFormatting>
  <conditionalFormatting sqref="D23:S23">
    <cfRule type="cellIs" dxfId="607" priority="3" operator="greaterThan">
      <formula>0</formula>
    </cfRule>
  </conditionalFormatting>
  <conditionalFormatting sqref="D25:S25">
    <cfRule type="cellIs" dxfId="606" priority="2" operator="greaterThan">
      <formula>0</formula>
    </cfRule>
  </conditionalFormatting>
  <conditionalFormatting sqref="D27:S27">
    <cfRule type="cellIs" dxfId="605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3" sqref="K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70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'18'!D29</f>
        <v>585354</v>
      </c>
      <c r="E4" s="2">
        <f>'18'!E29</f>
        <v>3410</v>
      </c>
      <c r="F4" s="2">
        <f>'18'!F29</f>
        <v>11900</v>
      </c>
      <c r="G4" s="2">
        <f>'18'!G29</f>
        <v>0</v>
      </c>
      <c r="H4" s="2">
        <f>'18'!H29</f>
        <v>31280</v>
      </c>
      <c r="I4" s="2">
        <f>'18'!I29</f>
        <v>721</v>
      </c>
      <c r="J4" s="2">
        <f>'18'!J29</f>
        <v>613</v>
      </c>
      <c r="K4" s="2">
        <f>'18'!K29</f>
        <v>278</v>
      </c>
      <c r="L4" s="2">
        <f>'18'!L29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78">
        <v>1908446134</v>
      </c>
      <c r="C7" s="20" t="s">
        <v>23</v>
      </c>
      <c r="D7" s="21">
        <v>13520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13520</v>
      </c>
      <c r="N7" s="24">
        <f>D7+E7*20+F7*10+G7*9+H7*9+I7*191+J7*191+K7*182+L7*100</f>
        <v>13520</v>
      </c>
      <c r="O7" s="25">
        <f>M7*2.75%</f>
        <v>371.8</v>
      </c>
      <c r="P7" s="26"/>
      <c r="Q7" s="26">
        <v>89</v>
      </c>
      <c r="R7" s="24">
        <f>M7-(M7*2.75%)+I7*191+J7*191+K7*182+L7*100-Q7</f>
        <v>13059.2</v>
      </c>
      <c r="S7" s="25">
        <f>M7*0.95%</f>
        <v>128.44</v>
      </c>
      <c r="T7" s="27">
        <f>S7-Q7</f>
        <v>39.44</v>
      </c>
    </row>
    <row r="8" spans="1:20" ht="15.75" x14ac:dyDescent="0.25">
      <c r="A8" s="28">
        <v>2</v>
      </c>
      <c r="B8" s="78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78">
        <v>1908446136</v>
      </c>
      <c r="C9" s="20" t="s">
        <v>25</v>
      </c>
      <c r="D9" s="29">
        <v>12458</v>
      </c>
      <c r="E9" s="30">
        <v>10</v>
      </c>
      <c r="F9" s="30">
        <v>60</v>
      </c>
      <c r="G9" s="30"/>
      <c r="H9" s="30">
        <v>100</v>
      </c>
      <c r="I9" s="20">
        <v>11</v>
      </c>
      <c r="J9" s="20"/>
      <c r="K9" s="20"/>
      <c r="L9" s="20"/>
      <c r="M9" s="20">
        <f t="shared" si="0"/>
        <v>14158</v>
      </c>
      <c r="N9" s="24">
        <f t="shared" si="1"/>
        <v>16259</v>
      </c>
      <c r="O9" s="25">
        <f t="shared" si="2"/>
        <v>389.34500000000003</v>
      </c>
      <c r="P9" s="26"/>
      <c r="Q9" s="26">
        <v>140</v>
      </c>
      <c r="R9" s="24">
        <f t="shared" si="3"/>
        <v>15729.655000000001</v>
      </c>
      <c r="S9" s="25">
        <f t="shared" si="4"/>
        <v>134.501</v>
      </c>
      <c r="T9" s="27">
        <f t="shared" si="5"/>
        <v>-5.4989999999999952</v>
      </c>
    </row>
    <row r="10" spans="1:20" ht="15.75" x14ac:dyDescent="0.25">
      <c r="A10" s="28">
        <v>4</v>
      </c>
      <c r="B10" s="78">
        <v>1908446137</v>
      </c>
      <c r="C10" s="20" t="s">
        <v>26</v>
      </c>
      <c r="D10" s="29">
        <v>4218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4218</v>
      </c>
      <c r="N10" s="24">
        <f t="shared" si="1"/>
        <v>4218</v>
      </c>
      <c r="O10" s="25">
        <f t="shared" si="2"/>
        <v>115.995</v>
      </c>
      <c r="P10" s="26"/>
      <c r="Q10" s="26">
        <v>27</v>
      </c>
      <c r="R10" s="24">
        <f t="shared" si="3"/>
        <v>4075.0050000000001</v>
      </c>
      <c r="S10" s="25">
        <f t="shared" si="4"/>
        <v>40.070999999999998</v>
      </c>
      <c r="T10" s="27">
        <f t="shared" si="5"/>
        <v>13.070999999999998</v>
      </c>
    </row>
    <row r="11" spans="1:20" ht="15.75" x14ac:dyDescent="0.25">
      <c r="A11" s="28">
        <v>5</v>
      </c>
      <c r="B11" s="78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/>
      <c r="Q11" s="26">
        <v>25</v>
      </c>
      <c r="R11" s="24">
        <f t="shared" si="3"/>
        <v>2774.8274999999999</v>
      </c>
      <c r="S11" s="25">
        <f t="shared" si="4"/>
        <v>27.3505</v>
      </c>
      <c r="T11" s="27">
        <f t="shared" si="5"/>
        <v>2.3505000000000003</v>
      </c>
    </row>
    <row r="12" spans="1:20" ht="15.75" x14ac:dyDescent="0.25">
      <c r="A12" s="28">
        <v>6</v>
      </c>
      <c r="B12" s="78">
        <v>1908446139</v>
      </c>
      <c r="C12" s="20" t="s">
        <v>28</v>
      </c>
      <c r="D12" s="29">
        <v>2900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2900</v>
      </c>
      <c r="N12" s="24">
        <f t="shared" si="1"/>
        <v>2900</v>
      </c>
      <c r="O12" s="25">
        <f t="shared" si="2"/>
        <v>79.75</v>
      </c>
      <c r="P12" s="26"/>
      <c r="Q12" s="26">
        <v>20</v>
      </c>
      <c r="R12" s="24">
        <f t="shared" si="3"/>
        <v>2800.25</v>
      </c>
      <c r="S12" s="25">
        <f t="shared" si="4"/>
        <v>27.55</v>
      </c>
      <c r="T12" s="27">
        <f t="shared" si="5"/>
        <v>7.5500000000000007</v>
      </c>
    </row>
    <row r="13" spans="1:20" ht="15.75" x14ac:dyDescent="0.25">
      <c r="A13" s="28">
        <v>7</v>
      </c>
      <c r="B13" s="78">
        <v>1908446140</v>
      </c>
      <c r="C13" s="20" t="s">
        <v>29</v>
      </c>
      <c r="D13" s="29">
        <v>4217</v>
      </c>
      <c r="E13" s="30"/>
      <c r="F13" s="30"/>
      <c r="G13" s="30"/>
      <c r="H13" s="30">
        <v>200</v>
      </c>
      <c r="I13" s="20"/>
      <c r="J13" s="20"/>
      <c r="K13" s="20"/>
      <c r="L13" s="20"/>
      <c r="M13" s="20">
        <f t="shared" si="0"/>
        <v>6017</v>
      </c>
      <c r="N13" s="24">
        <f t="shared" si="1"/>
        <v>6017</v>
      </c>
      <c r="O13" s="25">
        <f t="shared" si="2"/>
        <v>165.4675</v>
      </c>
      <c r="P13" s="26"/>
      <c r="Q13" s="26">
        <v>55</v>
      </c>
      <c r="R13" s="24">
        <f t="shared" si="3"/>
        <v>5796.5325000000003</v>
      </c>
      <c r="S13" s="25">
        <f t="shared" si="4"/>
        <v>57.161499999999997</v>
      </c>
      <c r="T13" s="27">
        <f t="shared" si="5"/>
        <v>2.1614999999999966</v>
      </c>
    </row>
    <row r="14" spans="1:20" ht="15.75" x14ac:dyDescent="0.25">
      <c r="A14" s="28">
        <v>8</v>
      </c>
      <c r="B14" s="78">
        <v>1908446141</v>
      </c>
      <c r="C14" s="20" t="s">
        <v>30</v>
      </c>
      <c r="D14" s="29">
        <v>18095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20345</v>
      </c>
      <c r="N14" s="24">
        <f t="shared" si="1"/>
        <v>20345</v>
      </c>
      <c r="O14" s="25">
        <f t="shared" si="2"/>
        <v>559.48749999999995</v>
      </c>
      <c r="P14" s="26"/>
      <c r="Q14" s="26">
        <v>165</v>
      </c>
      <c r="R14" s="24">
        <f t="shared" si="3"/>
        <v>19620.512500000001</v>
      </c>
      <c r="S14" s="25">
        <f t="shared" si="4"/>
        <v>193.2775</v>
      </c>
      <c r="T14" s="27">
        <f t="shared" si="5"/>
        <v>28.277500000000003</v>
      </c>
    </row>
    <row r="15" spans="1:20" ht="15.75" x14ac:dyDescent="0.25">
      <c r="A15" s="28">
        <v>9</v>
      </c>
      <c r="B15" s="78">
        <v>1908446142</v>
      </c>
      <c r="C15" s="33" t="s">
        <v>31</v>
      </c>
      <c r="D15" s="29">
        <v>28034</v>
      </c>
      <c r="E15" s="30">
        <v>40</v>
      </c>
      <c r="F15" s="30">
        <v>10</v>
      </c>
      <c r="G15" s="30"/>
      <c r="H15" s="30">
        <v>40</v>
      </c>
      <c r="I15" s="20">
        <v>5</v>
      </c>
      <c r="J15" s="20"/>
      <c r="K15" s="20">
        <v>10</v>
      </c>
      <c r="L15" s="20"/>
      <c r="M15" s="20">
        <f t="shared" si="0"/>
        <v>29294</v>
      </c>
      <c r="N15" s="24">
        <f t="shared" si="1"/>
        <v>32069</v>
      </c>
      <c r="O15" s="25">
        <f t="shared" si="2"/>
        <v>805.58500000000004</v>
      </c>
      <c r="P15" s="26"/>
      <c r="Q15" s="26">
        <v>303</v>
      </c>
      <c r="R15" s="24">
        <f t="shared" si="3"/>
        <v>30960.415000000001</v>
      </c>
      <c r="S15" s="25">
        <f t="shared" si="4"/>
        <v>278.29300000000001</v>
      </c>
      <c r="T15" s="27">
        <f t="shared" si="5"/>
        <v>-24.706999999999994</v>
      </c>
    </row>
    <row r="16" spans="1:20" ht="15.75" x14ac:dyDescent="0.25">
      <c r="A16" s="28">
        <v>10</v>
      </c>
      <c r="B16" s="78">
        <v>1908446143</v>
      </c>
      <c r="C16" s="20" t="s">
        <v>32</v>
      </c>
      <c r="D16" s="29">
        <v>17750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17750</v>
      </c>
      <c r="N16" s="24">
        <f t="shared" si="1"/>
        <v>17750</v>
      </c>
      <c r="O16" s="25">
        <f t="shared" si="2"/>
        <v>488.125</v>
      </c>
      <c r="P16" s="26"/>
      <c r="Q16" s="26">
        <v>121</v>
      </c>
      <c r="R16" s="24">
        <f t="shared" si="3"/>
        <v>17140.875</v>
      </c>
      <c r="S16" s="25">
        <f t="shared" si="4"/>
        <v>168.625</v>
      </c>
      <c r="T16" s="27">
        <f t="shared" si="5"/>
        <v>47.625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78">
        <v>1908446147</v>
      </c>
      <c r="C20" s="20" t="s">
        <v>49</v>
      </c>
      <c r="D20" s="29">
        <v>6102</v>
      </c>
      <c r="E20" s="30"/>
      <c r="F20" s="30"/>
      <c r="G20" s="30"/>
      <c r="H20" s="30"/>
      <c r="I20" s="20"/>
      <c r="J20" s="20"/>
      <c r="K20" s="20">
        <v>2</v>
      </c>
      <c r="L20" s="20"/>
      <c r="M20" s="20">
        <f t="shared" si="0"/>
        <v>6102</v>
      </c>
      <c r="N20" s="24">
        <f t="shared" si="1"/>
        <v>6466</v>
      </c>
      <c r="O20" s="25">
        <f t="shared" si="2"/>
        <v>167.80500000000001</v>
      </c>
      <c r="P20" s="26"/>
      <c r="Q20" s="26">
        <v>120</v>
      </c>
      <c r="R20" s="24">
        <f t="shared" si="3"/>
        <v>6178.1949999999997</v>
      </c>
      <c r="S20" s="25">
        <f t="shared" si="4"/>
        <v>57.969000000000001</v>
      </c>
      <c r="T20" s="27">
        <f t="shared" si="5"/>
        <v>-62.030999999999999</v>
      </c>
    </row>
    <row r="21" spans="1:20" ht="15.75" x14ac:dyDescent="0.25">
      <c r="A21" s="28">
        <v>15</v>
      </c>
      <c r="B21" s="78">
        <v>1908446148</v>
      </c>
      <c r="C21" s="20" t="s">
        <v>37</v>
      </c>
      <c r="D21" s="29">
        <v>6169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6169</v>
      </c>
      <c r="N21" s="24">
        <f t="shared" si="1"/>
        <v>6169</v>
      </c>
      <c r="O21" s="25">
        <f t="shared" si="2"/>
        <v>169.64750000000001</v>
      </c>
      <c r="P21" s="26"/>
      <c r="Q21" s="26">
        <v>40</v>
      </c>
      <c r="R21" s="24">
        <f t="shared" si="3"/>
        <v>5959.3525</v>
      </c>
      <c r="S21" s="25">
        <f t="shared" si="4"/>
        <v>58.605499999999999</v>
      </c>
      <c r="T21" s="27">
        <f t="shared" si="5"/>
        <v>18.605499999999999</v>
      </c>
    </row>
    <row r="22" spans="1:20" ht="15.75" x14ac:dyDescent="0.25">
      <c r="A22" s="28">
        <v>16</v>
      </c>
      <c r="B22" s="78">
        <v>1908446149</v>
      </c>
      <c r="C22" s="34" t="s">
        <v>38</v>
      </c>
      <c r="D22" s="29">
        <v>12421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12421</v>
      </c>
      <c r="N22" s="24">
        <f t="shared" si="1"/>
        <v>12421</v>
      </c>
      <c r="O22" s="25">
        <f t="shared" si="2"/>
        <v>341.57749999999999</v>
      </c>
      <c r="P22" s="26"/>
      <c r="Q22" s="26">
        <v>100</v>
      </c>
      <c r="R22" s="24">
        <f t="shared" si="3"/>
        <v>11979.422500000001</v>
      </c>
      <c r="S22" s="25">
        <f t="shared" si="4"/>
        <v>117.9995</v>
      </c>
      <c r="T22" s="27">
        <f t="shared" si="5"/>
        <v>17.999499999999998</v>
      </c>
    </row>
    <row r="23" spans="1:20" ht="15.75" x14ac:dyDescent="0.25">
      <c r="A23" s="28">
        <v>17</v>
      </c>
      <c r="B23" s="78">
        <v>1908446150</v>
      </c>
      <c r="C23" s="20" t="s">
        <v>39</v>
      </c>
      <c r="D23" s="35">
        <v>11384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11384</v>
      </c>
      <c r="N23" s="24">
        <f t="shared" si="1"/>
        <v>11384</v>
      </c>
      <c r="O23" s="25">
        <f t="shared" si="2"/>
        <v>313.06</v>
      </c>
      <c r="P23" s="26"/>
      <c r="Q23" s="26">
        <v>110</v>
      </c>
      <c r="R23" s="24">
        <f t="shared" si="3"/>
        <v>10960.94</v>
      </c>
      <c r="S23" s="25">
        <f t="shared" si="4"/>
        <v>108.148</v>
      </c>
      <c r="T23" s="27">
        <f t="shared" si="5"/>
        <v>-1.8520000000000039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78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.75" customHeight="1" thickBot="1" x14ac:dyDescent="0.35">
      <c r="A27" s="28">
        <v>21</v>
      </c>
      <c r="B27" s="78">
        <v>1908446154</v>
      </c>
      <c r="C27" s="20" t="s">
        <v>43</v>
      </c>
      <c r="D27" s="37">
        <v>27596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27596</v>
      </c>
      <c r="N27" s="40">
        <f t="shared" si="1"/>
        <v>27596</v>
      </c>
      <c r="O27" s="25">
        <f t="shared" si="2"/>
        <v>758.89</v>
      </c>
      <c r="P27" s="41"/>
      <c r="Q27" s="41">
        <v>250</v>
      </c>
      <c r="R27" s="24">
        <f t="shared" si="3"/>
        <v>26587.11</v>
      </c>
      <c r="S27" s="42">
        <f t="shared" si="4"/>
        <v>262.16199999999998</v>
      </c>
      <c r="T27" s="43">
        <f t="shared" si="5"/>
        <v>12.161999999999978</v>
      </c>
    </row>
    <row r="28" spans="1:20" ht="16.5" thickBot="1" x14ac:dyDescent="0.3">
      <c r="A28" s="82" t="s">
        <v>44</v>
      </c>
      <c r="B28" s="83"/>
      <c r="C28" s="84"/>
      <c r="D28" s="44">
        <f>SUM(D7:D27)</f>
        <v>167743</v>
      </c>
      <c r="E28" s="45">
        <f>SUM(E7:E27)</f>
        <v>50</v>
      </c>
      <c r="F28" s="45">
        <f t="shared" ref="F28:T28" si="6">SUM(F7:F27)</f>
        <v>70</v>
      </c>
      <c r="G28" s="45">
        <f t="shared" si="6"/>
        <v>0</v>
      </c>
      <c r="H28" s="45">
        <f t="shared" si="6"/>
        <v>590</v>
      </c>
      <c r="I28" s="45">
        <f t="shared" si="6"/>
        <v>16</v>
      </c>
      <c r="J28" s="45">
        <f t="shared" si="6"/>
        <v>0</v>
      </c>
      <c r="K28" s="45">
        <f t="shared" si="6"/>
        <v>12</v>
      </c>
      <c r="L28" s="45">
        <f t="shared" si="6"/>
        <v>0</v>
      </c>
      <c r="M28" s="45">
        <f t="shared" si="6"/>
        <v>174753</v>
      </c>
      <c r="N28" s="45">
        <f t="shared" si="6"/>
        <v>179993</v>
      </c>
      <c r="O28" s="46">
        <f t="shared" si="6"/>
        <v>4805.7074999999995</v>
      </c>
      <c r="P28" s="45">
        <f t="shared" si="6"/>
        <v>0</v>
      </c>
      <c r="Q28" s="45">
        <f t="shared" si="6"/>
        <v>1565</v>
      </c>
      <c r="R28" s="45">
        <f t="shared" si="6"/>
        <v>173622.29249999998</v>
      </c>
      <c r="S28" s="45">
        <f t="shared" si="6"/>
        <v>1660.1534999999999</v>
      </c>
      <c r="T28" s="47">
        <f t="shared" si="6"/>
        <v>95.153499999999966</v>
      </c>
    </row>
    <row r="29" spans="1:20" ht="15.75" thickBot="1" x14ac:dyDescent="0.3">
      <c r="A29" s="85" t="s">
        <v>45</v>
      </c>
      <c r="B29" s="86"/>
      <c r="C29" s="87"/>
      <c r="D29" s="48">
        <f>D4+D5-D28</f>
        <v>417611</v>
      </c>
      <c r="E29" s="48">
        <f t="shared" ref="E29:L29" si="7">E4+E5-E28</f>
        <v>3360</v>
      </c>
      <c r="F29" s="48">
        <f t="shared" si="7"/>
        <v>11830</v>
      </c>
      <c r="G29" s="48">
        <f t="shared" si="7"/>
        <v>0</v>
      </c>
      <c r="H29" s="48">
        <f t="shared" si="7"/>
        <v>30690</v>
      </c>
      <c r="I29" s="48">
        <f t="shared" si="7"/>
        <v>705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4" priority="43" operator="equal">
      <formula>212030016606640</formula>
    </cfRule>
  </conditionalFormatting>
  <conditionalFormatting sqref="D29 E4:E6 E28:K29">
    <cfRule type="cellIs" dxfId="603" priority="41" operator="equal">
      <formula>$E$4</formula>
    </cfRule>
    <cfRule type="cellIs" dxfId="602" priority="42" operator="equal">
      <formula>2120</formula>
    </cfRule>
  </conditionalFormatting>
  <conditionalFormatting sqref="D29:E29 F4:F6 F28:F29">
    <cfRule type="cellIs" dxfId="601" priority="39" operator="equal">
      <formula>$F$4</formula>
    </cfRule>
    <cfRule type="cellIs" dxfId="600" priority="40" operator="equal">
      <formula>300</formula>
    </cfRule>
  </conditionalFormatting>
  <conditionalFormatting sqref="G4:G6 G28:G29">
    <cfRule type="cellIs" dxfId="599" priority="37" operator="equal">
      <formula>$G$4</formula>
    </cfRule>
    <cfRule type="cellIs" dxfId="598" priority="38" operator="equal">
      <formula>1660</formula>
    </cfRule>
  </conditionalFormatting>
  <conditionalFormatting sqref="H4:H6 H28:H29">
    <cfRule type="cellIs" dxfId="597" priority="35" operator="equal">
      <formula>$H$4</formula>
    </cfRule>
    <cfRule type="cellIs" dxfId="596" priority="36" operator="equal">
      <formula>6640</formula>
    </cfRule>
  </conditionalFormatting>
  <conditionalFormatting sqref="T6:T28">
    <cfRule type="cellIs" dxfId="595" priority="34" operator="lessThan">
      <formula>0</formula>
    </cfRule>
  </conditionalFormatting>
  <conditionalFormatting sqref="T7:T27">
    <cfRule type="cellIs" dxfId="594" priority="31" operator="lessThan">
      <formula>0</formula>
    </cfRule>
    <cfRule type="cellIs" dxfId="593" priority="32" operator="lessThan">
      <formula>0</formula>
    </cfRule>
    <cfRule type="cellIs" dxfId="592" priority="33" operator="lessThan">
      <formula>0</formula>
    </cfRule>
  </conditionalFormatting>
  <conditionalFormatting sqref="E4:E6 E28:K28">
    <cfRule type="cellIs" dxfId="591" priority="30" operator="equal">
      <formula>$E$4</formula>
    </cfRule>
  </conditionalFormatting>
  <conditionalFormatting sqref="D28:D29 D6 D4:M4">
    <cfRule type="cellIs" dxfId="590" priority="29" operator="equal">
      <formula>$D$4</formula>
    </cfRule>
  </conditionalFormatting>
  <conditionalFormatting sqref="I4:I6 I28:I29">
    <cfRule type="cellIs" dxfId="589" priority="28" operator="equal">
      <formula>$I$4</formula>
    </cfRule>
  </conditionalFormatting>
  <conditionalFormatting sqref="J4:J6 J28:J29">
    <cfRule type="cellIs" dxfId="588" priority="27" operator="equal">
      <formula>$J$4</formula>
    </cfRule>
  </conditionalFormatting>
  <conditionalFormatting sqref="K4:K6 K28:K29">
    <cfRule type="cellIs" dxfId="587" priority="26" operator="equal">
      <formula>$K$4</formula>
    </cfRule>
  </conditionalFormatting>
  <conditionalFormatting sqref="M4:M6">
    <cfRule type="cellIs" dxfId="586" priority="25" operator="equal">
      <formula>$L$4</formula>
    </cfRule>
  </conditionalFormatting>
  <conditionalFormatting sqref="T7:T28">
    <cfRule type="cellIs" dxfId="585" priority="22" operator="lessThan">
      <formula>0</formula>
    </cfRule>
    <cfRule type="cellIs" dxfId="584" priority="23" operator="lessThan">
      <formula>0</formula>
    </cfRule>
    <cfRule type="cellIs" dxfId="583" priority="24" operator="lessThan">
      <formula>0</formula>
    </cfRule>
  </conditionalFormatting>
  <conditionalFormatting sqref="D5:K5">
    <cfRule type="cellIs" dxfId="582" priority="21" operator="greaterThan">
      <formula>0</formula>
    </cfRule>
  </conditionalFormatting>
  <conditionalFormatting sqref="T6:T28">
    <cfRule type="cellIs" dxfId="581" priority="20" operator="lessThan">
      <formula>0</formula>
    </cfRule>
  </conditionalFormatting>
  <conditionalFormatting sqref="T7:T27">
    <cfRule type="cellIs" dxfId="580" priority="17" operator="lessThan">
      <formula>0</formula>
    </cfRule>
    <cfRule type="cellIs" dxfId="579" priority="18" operator="lessThan">
      <formula>0</formula>
    </cfRule>
    <cfRule type="cellIs" dxfId="578" priority="19" operator="lessThan">
      <formula>0</formula>
    </cfRule>
  </conditionalFormatting>
  <conditionalFormatting sqref="T7:T28">
    <cfRule type="cellIs" dxfId="577" priority="14" operator="lessThan">
      <formula>0</formula>
    </cfRule>
    <cfRule type="cellIs" dxfId="576" priority="15" operator="lessThan">
      <formula>0</formula>
    </cfRule>
    <cfRule type="cellIs" dxfId="575" priority="16" operator="lessThan">
      <formula>0</formula>
    </cfRule>
  </conditionalFormatting>
  <conditionalFormatting sqref="D5:K5">
    <cfRule type="cellIs" dxfId="574" priority="13" operator="greaterThan">
      <formula>0</formula>
    </cfRule>
  </conditionalFormatting>
  <conditionalFormatting sqref="L4 L6 L28:L29">
    <cfRule type="cellIs" dxfId="573" priority="12" operator="equal">
      <formula>$L$4</formula>
    </cfRule>
  </conditionalFormatting>
  <conditionalFormatting sqref="D7:S7">
    <cfRule type="cellIs" dxfId="572" priority="11" operator="greaterThan">
      <formula>0</formula>
    </cfRule>
  </conditionalFormatting>
  <conditionalFormatting sqref="D9:S9">
    <cfRule type="cellIs" dxfId="571" priority="10" operator="greaterThan">
      <formula>0</formula>
    </cfRule>
  </conditionalFormatting>
  <conditionalFormatting sqref="D11:S11">
    <cfRule type="cellIs" dxfId="570" priority="9" operator="greaterThan">
      <formula>0</formula>
    </cfRule>
  </conditionalFormatting>
  <conditionalFormatting sqref="D13:S13">
    <cfRule type="cellIs" dxfId="569" priority="8" operator="greaterThan">
      <formula>0</formula>
    </cfRule>
  </conditionalFormatting>
  <conditionalFormatting sqref="D15:S15">
    <cfRule type="cellIs" dxfId="568" priority="7" operator="greaterThan">
      <formula>0</formula>
    </cfRule>
  </conditionalFormatting>
  <conditionalFormatting sqref="D17:S17">
    <cfRule type="cellIs" dxfId="567" priority="6" operator="greaterThan">
      <formula>0</formula>
    </cfRule>
  </conditionalFormatting>
  <conditionalFormatting sqref="D19:S19">
    <cfRule type="cellIs" dxfId="566" priority="5" operator="greaterThan">
      <formula>0</formula>
    </cfRule>
  </conditionalFormatting>
  <conditionalFormatting sqref="D21:S21">
    <cfRule type="cellIs" dxfId="565" priority="4" operator="greaterThan">
      <formula>0</formula>
    </cfRule>
  </conditionalFormatting>
  <conditionalFormatting sqref="D23:S23">
    <cfRule type="cellIs" dxfId="564" priority="3" operator="greaterThan">
      <formula>0</formula>
    </cfRule>
  </conditionalFormatting>
  <conditionalFormatting sqref="D25:S25">
    <cfRule type="cellIs" dxfId="563" priority="2" operator="greaterThan">
      <formula>0</formula>
    </cfRule>
  </conditionalFormatting>
  <conditionalFormatting sqref="D27:S27">
    <cfRule type="cellIs" dxfId="56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52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7" priority="43" operator="equal">
      <formula>212030016606640</formula>
    </cfRule>
  </conditionalFormatting>
  <conditionalFormatting sqref="D29 E4:E6 E28:K29">
    <cfRule type="cellIs" dxfId="1346" priority="41" operator="equal">
      <formula>$E$4</formula>
    </cfRule>
    <cfRule type="cellIs" dxfId="1345" priority="42" operator="equal">
      <formula>2120</formula>
    </cfRule>
  </conditionalFormatting>
  <conditionalFormatting sqref="D29:E29 F4:F6 F28:F29">
    <cfRule type="cellIs" dxfId="1344" priority="39" operator="equal">
      <formula>$F$4</formula>
    </cfRule>
    <cfRule type="cellIs" dxfId="1343" priority="40" operator="equal">
      <formula>300</formula>
    </cfRule>
  </conditionalFormatting>
  <conditionalFormatting sqref="G4:G6 G28:G29">
    <cfRule type="cellIs" dxfId="1342" priority="37" operator="equal">
      <formula>$G$4</formula>
    </cfRule>
    <cfRule type="cellIs" dxfId="1341" priority="38" operator="equal">
      <formula>1660</formula>
    </cfRule>
  </conditionalFormatting>
  <conditionalFormatting sqref="H4:H6 H28:H29">
    <cfRule type="cellIs" dxfId="1340" priority="35" operator="equal">
      <formula>$H$4</formula>
    </cfRule>
    <cfRule type="cellIs" dxfId="1339" priority="36" operator="equal">
      <formula>6640</formula>
    </cfRule>
  </conditionalFormatting>
  <conditionalFormatting sqref="T6:T28">
    <cfRule type="cellIs" dxfId="1338" priority="34" operator="lessThan">
      <formula>0</formula>
    </cfRule>
  </conditionalFormatting>
  <conditionalFormatting sqref="T7:T27">
    <cfRule type="cellIs" dxfId="1337" priority="31" operator="lessThan">
      <formula>0</formula>
    </cfRule>
    <cfRule type="cellIs" dxfId="1336" priority="32" operator="lessThan">
      <formula>0</formula>
    </cfRule>
    <cfRule type="cellIs" dxfId="1335" priority="33" operator="lessThan">
      <formula>0</formula>
    </cfRule>
  </conditionalFormatting>
  <conditionalFormatting sqref="E4:E6 E28:K28">
    <cfRule type="cellIs" dxfId="1334" priority="30" operator="equal">
      <formula>$E$4</formula>
    </cfRule>
  </conditionalFormatting>
  <conditionalFormatting sqref="D28:D29 D6 D4:M4">
    <cfRule type="cellIs" dxfId="1333" priority="29" operator="equal">
      <formula>$D$4</formula>
    </cfRule>
  </conditionalFormatting>
  <conditionalFormatting sqref="I4:I6 I28:I29">
    <cfRule type="cellIs" dxfId="1332" priority="28" operator="equal">
      <formula>$I$4</formula>
    </cfRule>
  </conditionalFormatting>
  <conditionalFormatting sqref="J4:J6 J28:J29">
    <cfRule type="cellIs" dxfId="1331" priority="27" operator="equal">
      <formula>$J$4</formula>
    </cfRule>
  </conditionalFormatting>
  <conditionalFormatting sqref="K4:K6 K28:K29">
    <cfRule type="cellIs" dxfId="1330" priority="26" operator="equal">
      <formula>$K$4</formula>
    </cfRule>
  </conditionalFormatting>
  <conditionalFormatting sqref="M4:M6">
    <cfRule type="cellIs" dxfId="1329" priority="25" operator="equal">
      <formula>$L$4</formula>
    </cfRule>
  </conditionalFormatting>
  <conditionalFormatting sqref="T7:T28">
    <cfRule type="cellIs" dxfId="1328" priority="22" operator="lessThan">
      <formula>0</formula>
    </cfRule>
    <cfRule type="cellIs" dxfId="1327" priority="23" operator="lessThan">
      <formula>0</formula>
    </cfRule>
    <cfRule type="cellIs" dxfId="1326" priority="24" operator="lessThan">
      <formula>0</formula>
    </cfRule>
  </conditionalFormatting>
  <conditionalFormatting sqref="D5:K5">
    <cfRule type="cellIs" dxfId="1325" priority="21" operator="greaterThan">
      <formula>0</formula>
    </cfRule>
  </conditionalFormatting>
  <conditionalFormatting sqref="T6:T28">
    <cfRule type="cellIs" dxfId="1324" priority="20" operator="lessThan">
      <formula>0</formula>
    </cfRule>
  </conditionalFormatting>
  <conditionalFormatting sqref="T7:T27">
    <cfRule type="cellIs" dxfId="1323" priority="17" operator="lessThan">
      <formula>0</formula>
    </cfRule>
    <cfRule type="cellIs" dxfId="1322" priority="18" operator="lessThan">
      <formula>0</formula>
    </cfRule>
    <cfRule type="cellIs" dxfId="1321" priority="19" operator="lessThan">
      <formula>0</formula>
    </cfRule>
  </conditionalFormatting>
  <conditionalFormatting sqref="T7:T28">
    <cfRule type="cellIs" dxfId="1320" priority="14" operator="lessThan">
      <formula>0</formula>
    </cfRule>
    <cfRule type="cellIs" dxfId="1319" priority="15" operator="lessThan">
      <formula>0</formula>
    </cfRule>
    <cfRule type="cellIs" dxfId="1318" priority="16" operator="lessThan">
      <formula>0</formula>
    </cfRule>
  </conditionalFormatting>
  <conditionalFormatting sqref="D5:K5">
    <cfRule type="cellIs" dxfId="1317" priority="13" operator="greaterThan">
      <formula>0</formula>
    </cfRule>
  </conditionalFormatting>
  <conditionalFormatting sqref="L4 L6 L28:L29">
    <cfRule type="cellIs" dxfId="1316" priority="12" operator="equal">
      <formula>$L$4</formula>
    </cfRule>
  </conditionalFormatting>
  <conditionalFormatting sqref="D7:S7">
    <cfRule type="cellIs" dxfId="1315" priority="11" operator="greaterThan">
      <formula>0</formula>
    </cfRule>
  </conditionalFormatting>
  <conditionalFormatting sqref="D9:S9">
    <cfRule type="cellIs" dxfId="1314" priority="10" operator="greaterThan">
      <formula>0</formula>
    </cfRule>
  </conditionalFormatting>
  <conditionalFormatting sqref="D11:S11">
    <cfRule type="cellIs" dxfId="1313" priority="9" operator="greaterThan">
      <formula>0</formula>
    </cfRule>
  </conditionalFormatting>
  <conditionalFormatting sqref="D13:S13">
    <cfRule type="cellIs" dxfId="1312" priority="8" operator="greaterThan">
      <formula>0</formula>
    </cfRule>
  </conditionalFormatting>
  <conditionalFormatting sqref="D15:S15">
    <cfRule type="cellIs" dxfId="1311" priority="7" operator="greaterThan">
      <formula>0</formula>
    </cfRule>
  </conditionalFormatting>
  <conditionalFormatting sqref="D17:S17">
    <cfRule type="cellIs" dxfId="1310" priority="6" operator="greaterThan">
      <formula>0</formula>
    </cfRule>
  </conditionalFormatting>
  <conditionalFormatting sqref="D19:S19">
    <cfRule type="cellIs" dxfId="1309" priority="5" operator="greaterThan">
      <formula>0</formula>
    </cfRule>
  </conditionalFormatting>
  <conditionalFormatting sqref="D21:S21">
    <cfRule type="cellIs" dxfId="1308" priority="4" operator="greaterThan">
      <formula>0</formula>
    </cfRule>
  </conditionalFormatting>
  <conditionalFormatting sqref="D23:S23">
    <cfRule type="cellIs" dxfId="1307" priority="3" operator="greaterThan">
      <formula>0</formula>
    </cfRule>
  </conditionalFormatting>
  <conditionalFormatting sqref="D25:S25">
    <cfRule type="cellIs" dxfId="1306" priority="2" operator="greaterThan">
      <formula>0</formula>
    </cfRule>
  </conditionalFormatting>
  <conditionalFormatting sqref="D27:S27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zoomScaleNormal="100" workbookViewId="0">
      <pane ySplit="6" topLeftCell="A13" activePane="bottomLeft" state="frozen"/>
      <selection pane="bottomLeft" activeCell="I19" sqref="I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3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3" ht="18.75" x14ac:dyDescent="0.25">
      <c r="A3" s="92" t="s">
        <v>71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3" x14ac:dyDescent="0.25">
      <c r="A4" s="96" t="s">
        <v>1</v>
      </c>
      <c r="B4" s="96"/>
      <c r="C4" s="1"/>
      <c r="D4" s="2">
        <f>'19'!D29</f>
        <v>417611</v>
      </c>
      <c r="E4" s="2">
        <f>'19'!E29</f>
        <v>3360</v>
      </c>
      <c r="F4" s="2">
        <f>'19'!F29</f>
        <v>11830</v>
      </c>
      <c r="G4" s="2">
        <f>'19'!G29</f>
        <v>0</v>
      </c>
      <c r="H4" s="2">
        <f>'19'!H29</f>
        <v>30690</v>
      </c>
      <c r="I4" s="2">
        <f>'19'!I29</f>
        <v>705</v>
      </c>
      <c r="J4" s="2">
        <f>'19'!J29</f>
        <v>613</v>
      </c>
      <c r="K4" s="2">
        <f>'19'!K29</f>
        <v>266</v>
      </c>
      <c r="L4" s="2">
        <f>'19'!L29</f>
        <v>5</v>
      </c>
      <c r="M4" s="3"/>
      <c r="N4" s="98"/>
      <c r="O4" s="99"/>
      <c r="P4" s="99"/>
      <c r="Q4" s="99"/>
      <c r="R4" s="99"/>
      <c r="S4" s="99"/>
      <c r="T4" s="99"/>
      <c r="U4" s="99"/>
      <c r="V4" s="100"/>
    </row>
    <row r="5" spans="1:23" x14ac:dyDescent="0.25">
      <c r="A5" s="96" t="s">
        <v>2</v>
      </c>
      <c r="B5" s="96"/>
      <c r="C5" s="1"/>
      <c r="D5" s="1">
        <v>311689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98"/>
      <c r="O5" s="99"/>
      <c r="P5" s="99"/>
      <c r="Q5" s="99"/>
      <c r="R5" s="99"/>
      <c r="S5" s="99"/>
      <c r="T5" s="99"/>
      <c r="U5" s="99"/>
      <c r="V5" s="100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72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18031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18031</v>
      </c>
      <c r="N7" s="24">
        <f>D7+E7*20+F7*10+G7*9+H7*9+I7*191+J7*191+K7*182+L7*100</f>
        <v>18031</v>
      </c>
      <c r="O7" s="25">
        <f>M7*2.75%</f>
        <v>495.85250000000002</v>
      </c>
      <c r="P7" s="26"/>
      <c r="Q7" s="26">
        <v>120</v>
      </c>
      <c r="R7" s="24">
        <f>M7-(M7*2.75%)+I7*191+J7*191+K7*182+L7*100-Q7</f>
        <v>17415.147499999999</v>
      </c>
      <c r="S7" s="25">
        <f>M7*0.95%</f>
        <v>171.2945</v>
      </c>
      <c r="T7" s="61">
        <f>S7-Q7</f>
        <v>51.294499999999999</v>
      </c>
      <c r="U7" s="54">
        <v>90</v>
      </c>
      <c r="V7" s="79">
        <f>R7-U7</f>
        <v>17325.147499999999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15625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15625</v>
      </c>
      <c r="N8" s="24">
        <f t="shared" ref="N8:N27" si="1">D8+E8*20+F8*10+G8*9+H8*9+I8*191+J8*191+K8*182+L8*100</f>
        <v>15625</v>
      </c>
      <c r="O8" s="25">
        <f t="shared" ref="O8:O27" si="2">M8*2.75%</f>
        <v>429.6875</v>
      </c>
      <c r="P8" s="26"/>
      <c r="Q8" s="26">
        <v>141</v>
      </c>
      <c r="R8" s="24">
        <f t="shared" ref="R8:R27" si="3">M8-(M8*2.75%)+I8*191+J8*191+K8*182+L8*100-Q8</f>
        <v>15054.3125</v>
      </c>
      <c r="S8" s="25">
        <f t="shared" ref="S8:S27" si="4">M8*0.95%</f>
        <v>148.4375</v>
      </c>
      <c r="T8" s="61">
        <f t="shared" ref="T8:T27" si="5">S8-Q8</f>
        <v>7.4375</v>
      </c>
      <c r="U8" s="54">
        <v>54</v>
      </c>
      <c r="V8" s="79">
        <f t="shared" ref="V8:V27" si="6">R8-U8</f>
        <v>15000.3125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19010</v>
      </c>
      <c r="E9" s="30">
        <v>80</v>
      </c>
      <c r="F9" s="30">
        <v>40</v>
      </c>
      <c r="G9" s="30"/>
      <c r="H9" s="30">
        <v>120</v>
      </c>
      <c r="I9" s="20"/>
      <c r="J9" s="20"/>
      <c r="K9" s="20"/>
      <c r="L9" s="20"/>
      <c r="M9" s="20">
        <f t="shared" si="0"/>
        <v>22090</v>
      </c>
      <c r="N9" s="24">
        <f t="shared" si="1"/>
        <v>22090</v>
      </c>
      <c r="O9" s="25">
        <f t="shared" si="2"/>
        <v>607.47500000000002</v>
      </c>
      <c r="P9" s="26"/>
      <c r="Q9" s="26">
        <v>180</v>
      </c>
      <c r="R9" s="24">
        <f t="shared" si="3"/>
        <v>21302.525000000001</v>
      </c>
      <c r="S9" s="25">
        <f t="shared" si="4"/>
        <v>209.85499999999999</v>
      </c>
      <c r="T9" s="61">
        <f t="shared" si="5"/>
        <v>29.85499999999999</v>
      </c>
      <c r="U9" s="54">
        <v>108</v>
      </c>
      <c r="V9" s="79">
        <f t="shared" si="6"/>
        <v>21194.525000000001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9685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9685</v>
      </c>
      <c r="N10" s="24">
        <f t="shared" si="1"/>
        <v>9685</v>
      </c>
      <c r="O10" s="25">
        <f t="shared" si="2"/>
        <v>266.33749999999998</v>
      </c>
      <c r="P10" s="26"/>
      <c r="Q10" s="26">
        <v>30</v>
      </c>
      <c r="R10" s="24">
        <f t="shared" si="3"/>
        <v>9388.6625000000004</v>
      </c>
      <c r="S10" s="25">
        <f t="shared" si="4"/>
        <v>92.007499999999993</v>
      </c>
      <c r="T10" s="61">
        <f t="shared" si="5"/>
        <v>62.007499999999993</v>
      </c>
      <c r="U10" s="54">
        <v>54</v>
      </c>
      <c r="V10" s="79">
        <f t="shared" si="6"/>
        <v>9334.6625000000004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6407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6407</v>
      </c>
      <c r="N11" s="24">
        <f t="shared" si="1"/>
        <v>6407</v>
      </c>
      <c r="O11" s="25">
        <f t="shared" si="2"/>
        <v>176.1925</v>
      </c>
      <c r="P11" s="26"/>
      <c r="Q11" s="26">
        <v>31</v>
      </c>
      <c r="R11" s="24">
        <f t="shared" si="3"/>
        <v>6199.8074999999999</v>
      </c>
      <c r="S11" s="25">
        <f t="shared" si="4"/>
        <v>60.866499999999995</v>
      </c>
      <c r="T11" s="61">
        <f t="shared" si="5"/>
        <v>29.866499999999995</v>
      </c>
      <c r="U11" s="54">
        <v>18</v>
      </c>
      <c r="V11" s="79">
        <f t="shared" si="6"/>
        <v>6181.8074999999999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8415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8415</v>
      </c>
      <c r="N12" s="24">
        <f t="shared" si="1"/>
        <v>8415</v>
      </c>
      <c r="O12" s="25">
        <f t="shared" si="2"/>
        <v>231.41249999999999</v>
      </c>
      <c r="P12" s="26"/>
      <c r="Q12" s="26">
        <v>30</v>
      </c>
      <c r="R12" s="24">
        <f t="shared" si="3"/>
        <v>8153.5874999999996</v>
      </c>
      <c r="S12" s="25">
        <f t="shared" si="4"/>
        <v>79.942499999999995</v>
      </c>
      <c r="T12" s="61">
        <f t="shared" si="5"/>
        <v>49.942499999999995</v>
      </c>
      <c r="U12" s="54">
        <v>54</v>
      </c>
      <c r="V12" s="79">
        <f t="shared" si="6"/>
        <v>8099.5874999999996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7326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7326</v>
      </c>
      <c r="N13" s="24">
        <f t="shared" si="1"/>
        <v>7326</v>
      </c>
      <c r="O13" s="25">
        <f t="shared" si="2"/>
        <v>201.465</v>
      </c>
      <c r="P13" s="26"/>
      <c r="Q13" s="26">
        <v>55</v>
      </c>
      <c r="R13" s="24">
        <f t="shared" si="3"/>
        <v>7069.5349999999999</v>
      </c>
      <c r="S13" s="25">
        <f t="shared" si="4"/>
        <v>69.596999999999994</v>
      </c>
      <c r="T13" s="61">
        <f t="shared" si="5"/>
        <v>14.596999999999994</v>
      </c>
      <c r="U13" s="54">
        <v>36</v>
      </c>
      <c r="V13" s="79">
        <f t="shared" si="6"/>
        <v>7033.5349999999999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61">
        <f t="shared" si="5"/>
        <v>0</v>
      </c>
      <c r="U14" s="54"/>
      <c r="V14" s="79">
        <f t="shared" si="6"/>
        <v>0</v>
      </c>
      <c r="W14">
        <v>31302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25232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25232</v>
      </c>
      <c r="N15" s="24">
        <f t="shared" si="1"/>
        <v>25232</v>
      </c>
      <c r="O15" s="25">
        <f t="shared" si="2"/>
        <v>693.88</v>
      </c>
      <c r="P15" s="26"/>
      <c r="Q15" s="26">
        <v>180</v>
      </c>
      <c r="R15" s="24">
        <f t="shared" si="3"/>
        <v>24358.12</v>
      </c>
      <c r="S15" s="25">
        <f t="shared" si="4"/>
        <v>239.70400000000001</v>
      </c>
      <c r="T15" s="61">
        <f t="shared" si="5"/>
        <v>59.704000000000008</v>
      </c>
      <c r="U15" s="54">
        <v>144</v>
      </c>
      <c r="V15" s="79">
        <f t="shared" si="6"/>
        <v>24214.12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20042</v>
      </c>
      <c r="E16" s="30"/>
      <c r="F16" s="30"/>
      <c r="G16" s="30"/>
      <c r="H16" s="30">
        <v>20</v>
      </c>
      <c r="I16" s="20"/>
      <c r="J16" s="20"/>
      <c r="K16" s="20"/>
      <c r="L16" s="20"/>
      <c r="M16" s="20">
        <f t="shared" si="0"/>
        <v>20222</v>
      </c>
      <c r="N16" s="24">
        <f t="shared" si="1"/>
        <v>20222</v>
      </c>
      <c r="O16" s="25">
        <f t="shared" si="2"/>
        <v>556.10500000000002</v>
      </c>
      <c r="P16" s="26"/>
      <c r="Q16" s="26">
        <v>117</v>
      </c>
      <c r="R16" s="24">
        <f t="shared" si="3"/>
        <v>19548.895</v>
      </c>
      <c r="S16" s="25">
        <f t="shared" si="4"/>
        <v>192.10900000000001</v>
      </c>
      <c r="T16" s="61">
        <f t="shared" si="5"/>
        <v>75.109000000000009</v>
      </c>
      <c r="U16" s="54"/>
      <c r="V16" s="79">
        <f t="shared" si="6"/>
        <v>19548.895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37192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37192</v>
      </c>
      <c r="N17" s="24">
        <f t="shared" si="1"/>
        <v>37192</v>
      </c>
      <c r="O17" s="25">
        <f t="shared" si="2"/>
        <v>1022.78</v>
      </c>
      <c r="P17" s="26"/>
      <c r="Q17" s="26">
        <v>217</v>
      </c>
      <c r="R17" s="24">
        <f t="shared" si="3"/>
        <v>35952.22</v>
      </c>
      <c r="S17" s="25">
        <f t="shared" si="4"/>
        <v>353.32400000000001</v>
      </c>
      <c r="T17" s="61">
        <f t="shared" si="5"/>
        <v>136.32400000000001</v>
      </c>
      <c r="U17" s="54">
        <v>162</v>
      </c>
      <c r="V17" s="79">
        <f t="shared" si="6"/>
        <v>35790.22</v>
      </c>
    </row>
    <row r="18" spans="1:23" ht="15.75" x14ac:dyDescent="0.25">
      <c r="A18" s="28">
        <v>12</v>
      </c>
      <c r="B18" s="20">
        <v>1908446145</v>
      </c>
      <c r="C18" s="20" t="s">
        <v>53</v>
      </c>
      <c r="D18" s="29">
        <v>38576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38576</v>
      </c>
      <c r="N18" s="24">
        <f t="shared" si="1"/>
        <v>38576</v>
      </c>
      <c r="O18" s="25">
        <f t="shared" si="2"/>
        <v>1060.8399999999999</v>
      </c>
      <c r="P18" s="26"/>
      <c r="Q18" s="26">
        <v>860</v>
      </c>
      <c r="R18" s="24">
        <f t="shared" si="3"/>
        <v>36655.160000000003</v>
      </c>
      <c r="S18" s="25">
        <f t="shared" si="4"/>
        <v>366.47199999999998</v>
      </c>
      <c r="T18" s="61">
        <f t="shared" si="5"/>
        <v>-493.52800000000002</v>
      </c>
      <c r="U18" s="54">
        <v>126</v>
      </c>
      <c r="V18" s="79">
        <f t="shared" si="6"/>
        <v>36529.160000000003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20321</v>
      </c>
      <c r="E19" s="30">
        <v>120</v>
      </c>
      <c r="F19" s="30">
        <v>140</v>
      </c>
      <c r="G19" s="30"/>
      <c r="H19" s="30">
        <v>720</v>
      </c>
      <c r="I19" s="20">
        <v>12</v>
      </c>
      <c r="J19" s="20"/>
      <c r="K19" s="20"/>
      <c r="L19" s="20"/>
      <c r="M19" s="20">
        <f t="shared" si="0"/>
        <v>30601</v>
      </c>
      <c r="N19" s="24">
        <f t="shared" si="1"/>
        <v>32893</v>
      </c>
      <c r="O19" s="25">
        <f t="shared" si="2"/>
        <v>841.52750000000003</v>
      </c>
      <c r="P19" s="26"/>
      <c r="Q19" s="26">
        <v>570</v>
      </c>
      <c r="R19" s="24">
        <f t="shared" si="3"/>
        <v>31481.4725</v>
      </c>
      <c r="S19" s="25">
        <f t="shared" si="4"/>
        <v>290.70949999999999</v>
      </c>
      <c r="T19" s="61">
        <f t="shared" si="5"/>
        <v>-279.29050000000001</v>
      </c>
      <c r="U19" s="54">
        <v>45</v>
      </c>
      <c r="V19" s="79">
        <f t="shared" si="6"/>
        <v>31436.4725</v>
      </c>
    </row>
    <row r="20" spans="1:23" ht="15.75" x14ac:dyDescent="0.25">
      <c r="A20" s="28">
        <v>14</v>
      </c>
      <c r="B20" s="20">
        <v>1908446147</v>
      </c>
      <c r="C20" s="20" t="s">
        <v>49</v>
      </c>
      <c r="D20" s="29">
        <v>13099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13099</v>
      </c>
      <c r="N20" s="24">
        <f t="shared" si="1"/>
        <v>13672</v>
      </c>
      <c r="O20" s="25">
        <f t="shared" si="2"/>
        <v>360.22250000000003</v>
      </c>
      <c r="P20" s="26"/>
      <c r="Q20" s="26">
        <v>120</v>
      </c>
      <c r="R20" s="24">
        <f t="shared" si="3"/>
        <v>13191.7775</v>
      </c>
      <c r="S20" s="25">
        <f t="shared" si="4"/>
        <v>124.4405</v>
      </c>
      <c r="T20" s="61">
        <f t="shared" si="5"/>
        <v>4.4405000000000001</v>
      </c>
      <c r="U20" s="54">
        <v>54</v>
      </c>
      <c r="V20" s="79">
        <f t="shared" si="6"/>
        <v>13137.7775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15000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15000</v>
      </c>
      <c r="N21" s="24">
        <f t="shared" si="1"/>
        <v>15000</v>
      </c>
      <c r="O21" s="25">
        <f t="shared" si="2"/>
        <v>412.5</v>
      </c>
      <c r="P21" s="26"/>
      <c r="Q21" s="26">
        <v>45</v>
      </c>
      <c r="R21" s="24">
        <f t="shared" si="3"/>
        <v>14542.5</v>
      </c>
      <c r="S21" s="25">
        <f t="shared" si="4"/>
        <v>142.5</v>
      </c>
      <c r="T21" s="61">
        <f t="shared" si="5"/>
        <v>97.5</v>
      </c>
      <c r="U21" s="54">
        <v>83</v>
      </c>
      <c r="V21" s="79">
        <f t="shared" si="6"/>
        <v>14459.5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25000</v>
      </c>
      <c r="N22" s="24">
        <f t="shared" si="1"/>
        <v>28820</v>
      </c>
      <c r="O22" s="25">
        <f t="shared" si="2"/>
        <v>687.5</v>
      </c>
      <c r="P22" s="26"/>
      <c r="Q22" s="26">
        <v>150</v>
      </c>
      <c r="R22" s="24">
        <f t="shared" si="3"/>
        <v>27982.5</v>
      </c>
      <c r="S22" s="25">
        <f t="shared" si="4"/>
        <v>237.5</v>
      </c>
      <c r="T22" s="61">
        <f t="shared" si="5"/>
        <v>87.5</v>
      </c>
      <c r="U22" s="54">
        <v>189</v>
      </c>
      <c r="V22" s="79">
        <f t="shared" si="6"/>
        <v>27793.5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140</v>
      </c>
      <c r="R23" s="24">
        <f t="shared" si="3"/>
        <v>14447.5</v>
      </c>
      <c r="S23" s="25">
        <f t="shared" si="4"/>
        <v>142.5</v>
      </c>
      <c r="T23" s="61">
        <f t="shared" si="5"/>
        <v>2.5</v>
      </c>
      <c r="U23" s="54">
        <v>108</v>
      </c>
      <c r="V23" s="79">
        <f t="shared" si="6"/>
        <v>14339.5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33844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34744</v>
      </c>
      <c r="N24" s="24">
        <f t="shared" si="1"/>
        <v>34744</v>
      </c>
      <c r="O24" s="25">
        <f t="shared" si="2"/>
        <v>955.46</v>
      </c>
      <c r="P24" s="26"/>
      <c r="Q24" s="26">
        <v>195</v>
      </c>
      <c r="R24" s="24">
        <f t="shared" si="3"/>
        <v>33593.54</v>
      </c>
      <c r="S24" s="25">
        <f t="shared" si="4"/>
        <v>330.06799999999998</v>
      </c>
      <c r="T24" s="61">
        <f t="shared" si="5"/>
        <v>135.06799999999998</v>
      </c>
      <c r="U24" s="54">
        <v>54</v>
      </c>
      <c r="V24" s="79">
        <f t="shared" si="6"/>
        <v>33539.54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21440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21440</v>
      </c>
      <c r="N25" s="24">
        <f t="shared" si="1"/>
        <v>21822</v>
      </c>
      <c r="O25" s="25">
        <f t="shared" si="2"/>
        <v>589.6</v>
      </c>
      <c r="P25" s="26"/>
      <c r="Q25" s="26">
        <v>220</v>
      </c>
      <c r="R25" s="24">
        <f t="shared" si="3"/>
        <v>21012.400000000001</v>
      </c>
      <c r="S25" s="25">
        <f t="shared" si="4"/>
        <v>203.68</v>
      </c>
      <c r="T25" s="61">
        <f t="shared" si="5"/>
        <v>-16.319999999999993</v>
      </c>
      <c r="U25" s="54">
        <v>81</v>
      </c>
      <c r="V25" s="79">
        <f t="shared" si="6"/>
        <v>20931.400000000001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61">
        <f t="shared" si="5"/>
        <v>0</v>
      </c>
      <c r="U26" s="54"/>
      <c r="V26" s="79">
        <f t="shared" si="6"/>
        <v>0</v>
      </c>
      <c r="W26">
        <v>32290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19044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19044</v>
      </c>
      <c r="N27" s="40">
        <f t="shared" si="1"/>
        <v>19044</v>
      </c>
      <c r="O27" s="25">
        <f t="shared" si="2"/>
        <v>523.71</v>
      </c>
      <c r="P27" s="41"/>
      <c r="Q27" s="41">
        <v>100</v>
      </c>
      <c r="R27" s="24">
        <f t="shared" si="3"/>
        <v>18420.29</v>
      </c>
      <c r="S27" s="42">
        <f t="shared" si="4"/>
        <v>180.91800000000001</v>
      </c>
      <c r="T27" s="64">
        <f t="shared" si="5"/>
        <v>80.918000000000006</v>
      </c>
      <c r="U27" s="54">
        <v>126</v>
      </c>
      <c r="V27" s="80">
        <f t="shared" si="6"/>
        <v>18294.29</v>
      </c>
    </row>
    <row r="28" spans="1:23" ht="16.5" thickBot="1" x14ac:dyDescent="0.3">
      <c r="A28" s="82" t="s">
        <v>44</v>
      </c>
      <c r="B28" s="83"/>
      <c r="C28" s="84"/>
      <c r="D28" s="44">
        <f>SUM(D7:D27)</f>
        <v>368289</v>
      </c>
      <c r="E28" s="45">
        <f>SUM(E7:E27)</f>
        <v>200</v>
      </c>
      <c r="F28" s="45">
        <f t="shared" ref="F28:V28" si="7">SUM(F7:F27)</f>
        <v>180</v>
      </c>
      <c r="G28" s="45">
        <f t="shared" si="7"/>
        <v>0</v>
      </c>
      <c r="H28" s="45">
        <f t="shared" si="7"/>
        <v>960</v>
      </c>
      <c r="I28" s="45">
        <f t="shared" si="7"/>
        <v>37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65">
        <f t="shared" si="7"/>
        <v>382729</v>
      </c>
      <c r="N28" s="65">
        <f t="shared" si="7"/>
        <v>389796</v>
      </c>
      <c r="O28" s="66">
        <f t="shared" si="7"/>
        <v>10525.047500000001</v>
      </c>
      <c r="P28" s="65">
        <f t="shared" si="7"/>
        <v>0</v>
      </c>
      <c r="Q28" s="65">
        <f t="shared" si="7"/>
        <v>3501</v>
      </c>
      <c r="R28" s="65">
        <f t="shared" si="7"/>
        <v>375769.95250000001</v>
      </c>
      <c r="S28" s="65">
        <f t="shared" si="7"/>
        <v>3635.9255000000003</v>
      </c>
      <c r="T28" s="67">
        <f t="shared" si="7"/>
        <v>134.9255</v>
      </c>
      <c r="U28" s="67">
        <f t="shared" si="7"/>
        <v>1586</v>
      </c>
      <c r="V28" s="56">
        <f t="shared" si="7"/>
        <v>374183.95250000001</v>
      </c>
    </row>
    <row r="29" spans="1:23" ht="15.75" thickBot="1" x14ac:dyDescent="0.3">
      <c r="A29" s="85" t="s">
        <v>45</v>
      </c>
      <c r="B29" s="86"/>
      <c r="C29" s="87"/>
      <c r="D29" s="48">
        <f>D4+D5-D28</f>
        <v>361011</v>
      </c>
      <c r="E29" s="48">
        <f t="shared" ref="E29:L29" si="8">E4+E5-E28</f>
        <v>3160</v>
      </c>
      <c r="F29" s="48">
        <f t="shared" si="8"/>
        <v>11650</v>
      </c>
      <c r="G29" s="48">
        <f t="shared" si="8"/>
        <v>0</v>
      </c>
      <c r="H29" s="48">
        <f t="shared" si="8"/>
        <v>29730</v>
      </c>
      <c r="I29" s="48">
        <f t="shared" si="8"/>
        <v>1668</v>
      </c>
      <c r="J29" s="48">
        <f t="shared" si="8"/>
        <v>613</v>
      </c>
      <c r="K29" s="48">
        <f t="shared" si="8"/>
        <v>266</v>
      </c>
      <c r="L29" s="48">
        <f t="shared" si="8"/>
        <v>5</v>
      </c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1" priority="47" operator="equal">
      <formula>212030016606640</formula>
    </cfRule>
  </conditionalFormatting>
  <conditionalFormatting sqref="D29 E4:E6 E28:K29">
    <cfRule type="cellIs" dxfId="560" priority="45" operator="equal">
      <formula>$E$4</formula>
    </cfRule>
    <cfRule type="cellIs" dxfId="559" priority="46" operator="equal">
      <formula>2120</formula>
    </cfRule>
  </conditionalFormatting>
  <conditionalFormatting sqref="D29:E29 F4:F6 F28:F29">
    <cfRule type="cellIs" dxfId="558" priority="43" operator="equal">
      <formula>$F$4</formula>
    </cfRule>
    <cfRule type="cellIs" dxfId="557" priority="44" operator="equal">
      <formula>300</formula>
    </cfRule>
  </conditionalFormatting>
  <conditionalFormatting sqref="G4:G6 G28:G29">
    <cfRule type="cellIs" dxfId="556" priority="41" operator="equal">
      <formula>$G$4</formula>
    </cfRule>
    <cfRule type="cellIs" dxfId="555" priority="42" operator="equal">
      <formula>1660</formula>
    </cfRule>
  </conditionalFormatting>
  <conditionalFormatting sqref="H4:H6 H28:H29">
    <cfRule type="cellIs" dxfId="554" priority="39" operator="equal">
      <formula>$H$4</formula>
    </cfRule>
    <cfRule type="cellIs" dxfId="553" priority="40" operator="equal">
      <formula>6640</formula>
    </cfRule>
  </conditionalFormatting>
  <conditionalFormatting sqref="T6:T28 U28:V28">
    <cfRule type="cellIs" dxfId="552" priority="38" operator="lessThan">
      <formula>0</formula>
    </cfRule>
  </conditionalFormatting>
  <conditionalFormatting sqref="T7:T27">
    <cfRule type="cellIs" dxfId="551" priority="35" operator="lessThan">
      <formula>0</formula>
    </cfRule>
    <cfRule type="cellIs" dxfId="550" priority="36" operator="lessThan">
      <formula>0</formula>
    </cfRule>
    <cfRule type="cellIs" dxfId="549" priority="37" operator="lessThan">
      <formula>0</formula>
    </cfRule>
  </conditionalFormatting>
  <conditionalFormatting sqref="E4:E6 E28:K28">
    <cfRule type="cellIs" dxfId="548" priority="34" operator="equal">
      <formula>$E$4</formula>
    </cfRule>
  </conditionalFormatting>
  <conditionalFormatting sqref="D28:D29 D6 D4:M4">
    <cfRule type="cellIs" dxfId="547" priority="33" operator="equal">
      <formula>$D$4</formula>
    </cfRule>
  </conditionalFormatting>
  <conditionalFormatting sqref="I4:I6 I28:I29">
    <cfRule type="cellIs" dxfId="546" priority="32" operator="equal">
      <formula>$I$4</formula>
    </cfRule>
  </conditionalFormatting>
  <conditionalFormatting sqref="J4:J6 J28:J29">
    <cfRule type="cellIs" dxfId="545" priority="31" operator="equal">
      <formula>$J$4</formula>
    </cfRule>
  </conditionalFormatting>
  <conditionalFormatting sqref="K4:K6 K28:K29">
    <cfRule type="cellIs" dxfId="544" priority="30" operator="equal">
      <formula>$K$4</formula>
    </cfRule>
  </conditionalFormatting>
  <conditionalFormatting sqref="M4:M6">
    <cfRule type="cellIs" dxfId="543" priority="29" operator="equal">
      <formula>$L$4</formula>
    </cfRule>
  </conditionalFormatting>
  <conditionalFormatting sqref="T7:T28 U28:V28">
    <cfRule type="cellIs" dxfId="542" priority="26" operator="lessThan">
      <formula>0</formula>
    </cfRule>
    <cfRule type="cellIs" dxfId="541" priority="27" operator="lessThan">
      <formula>0</formula>
    </cfRule>
    <cfRule type="cellIs" dxfId="540" priority="28" operator="lessThan">
      <formula>0</formula>
    </cfRule>
  </conditionalFormatting>
  <conditionalFormatting sqref="D5:K5">
    <cfRule type="cellIs" dxfId="539" priority="25" operator="greaterThan">
      <formula>0</formula>
    </cfRule>
  </conditionalFormatting>
  <conditionalFormatting sqref="T6:T28 U28:V28">
    <cfRule type="cellIs" dxfId="538" priority="24" operator="lessThan">
      <formula>0</formula>
    </cfRule>
  </conditionalFormatting>
  <conditionalFormatting sqref="T7:T27">
    <cfRule type="cellIs" dxfId="537" priority="21" operator="lessThan">
      <formula>0</formula>
    </cfRule>
    <cfRule type="cellIs" dxfId="536" priority="22" operator="lessThan">
      <formula>0</formula>
    </cfRule>
    <cfRule type="cellIs" dxfId="535" priority="23" operator="lessThan">
      <formula>0</formula>
    </cfRule>
  </conditionalFormatting>
  <conditionalFormatting sqref="T7:T28 U28:V28">
    <cfRule type="cellIs" dxfId="534" priority="18" operator="lessThan">
      <formula>0</formula>
    </cfRule>
    <cfRule type="cellIs" dxfId="533" priority="19" operator="lessThan">
      <formula>0</formula>
    </cfRule>
    <cfRule type="cellIs" dxfId="532" priority="20" operator="lessThan">
      <formula>0</formula>
    </cfRule>
  </conditionalFormatting>
  <conditionalFormatting sqref="D5:K5">
    <cfRule type="cellIs" dxfId="531" priority="17" operator="greaterThan">
      <formula>0</formula>
    </cfRule>
  </conditionalFormatting>
  <conditionalFormatting sqref="L4 L6 L28:L29">
    <cfRule type="cellIs" dxfId="530" priority="16" operator="equal">
      <formula>$L$4</formula>
    </cfRule>
  </conditionalFormatting>
  <conditionalFormatting sqref="D7:S7">
    <cfRule type="cellIs" dxfId="529" priority="15" operator="greaterThan">
      <formula>0</formula>
    </cfRule>
  </conditionalFormatting>
  <conditionalFormatting sqref="D9:S9">
    <cfRule type="cellIs" dxfId="528" priority="14" operator="greaterThan">
      <formula>0</formula>
    </cfRule>
  </conditionalFormatting>
  <conditionalFormatting sqref="D11:S11">
    <cfRule type="cellIs" dxfId="527" priority="13" operator="greaterThan">
      <formula>0</formula>
    </cfRule>
  </conditionalFormatting>
  <conditionalFormatting sqref="D13:S13">
    <cfRule type="cellIs" dxfId="526" priority="12" operator="greaterThan">
      <formula>0</formula>
    </cfRule>
  </conditionalFormatting>
  <conditionalFormatting sqref="D15:S15">
    <cfRule type="cellIs" dxfId="525" priority="11" operator="greaterThan">
      <formula>0</formula>
    </cfRule>
  </conditionalFormatting>
  <conditionalFormatting sqref="D17:S17">
    <cfRule type="cellIs" dxfId="524" priority="10" operator="greaterThan">
      <formula>0</formula>
    </cfRule>
  </conditionalFormatting>
  <conditionalFormatting sqref="D19:S19">
    <cfRule type="cellIs" dxfId="523" priority="9" operator="greaterThan">
      <formula>0</formula>
    </cfRule>
  </conditionalFormatting>
  <conditionalFormatting sqref="D21:S21">
    <cfRule type="cellIs" dxfId="522" priority="8" operator="greaterThan">
      <formula>0</formula>
    </cfRule>
  </conditionalFormatting>
  <conditionalFormatting sqref="D23:S23">
    <cfRule type="cellIs" dxfId="521" priority="7" operator="greaterThan">
      <formula>0</formula>
    </cfRule>
  </conditionalFormatting>
  <conditionalFormatting sqref="D25:S25">
    <cfRule type="cellIs" dxfId="520" priority="6" operator="greaterThan">
      <formula>0</formula>
    </cfRule>
  </conditionalFormatting>
  <conditionalFormatting sqref="D27:S27">
    <cfRule type="cellIs" dxfId="519" priority="5" operator="greaterThan">
      <formula>0</formula>
    </cfRule>
  </conditionalFormatting>
  <conditionalFormatting sqref="U6">
    <cfRule type="cellIs" dxfId="518" priority="4" operator="lessThan">
      <formula>0</formula>
    </cfRule>
  </conditionalFormatting>
  <conditionalFormatting sqref="U6">
    <cfRule type="cellIs" dxfId="517" priority="3" operator="lessThan">
      <formula>0</formula>
    </cfRule>
  </conditionalFormatting>
  <conditionalFormatting sqref="V6">
    <cfRule type="cellIs" dxfId="516" priority="2" operator="lessThan">
      <formula>0</formula>
    </cfRule>
  </conditionalFormatting>
  <conditionalFormatting sqref="V6">
    <cfRule type="cellIs" dxfId="515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F17" sqref="F1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2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2" ht="18.75" x14ac:dyDescent="0.25">
      <c r="A3" s="92" t="s">
        <v>73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2" x14ac:dyDescent="0.25">
      <c r="A4" s="96" t="s">
        <v>1</v>
      </c>
      <c r="B4" s="96"/>
      <c r="C4" s="1"/>
      <c r="D4" s="2">
        <f>'20'!D29</f>
        <v>361011</v>
      </c>
      <c r="E4" s="2">
        <f>'20'!E29</f>
        <v>3160</v>
      </c>
      <c r="F4" s="2">
        <f>'20'!F29</f>
        <v>11650</v>
      </c>
      <c r="G4" s="2">
        <f>'20'!G29</f>
        <v>0</v>
      </c>
      <c r="H4" s="2">
        <f>'20'!H29</f>
        <v>29730</v>
      </c>
      <c r="I4" s="2">
        <f>'20'!I29</f>
        <v>1668</v>
      </c>
      <c r="J4" s="2">
        <f>'20'!J29</f>
        <v>613</v>
      </c>
      <c r="K4" s="2">
        <f>'20'!K29</f>
        <v>266</v>
      </c>
      <c r="L4" s="2">
        <f>'20'!L29</f>
        <v>5</v>
      </c>
      <c r="M4" s="3"/>
      <c r="N4" s="97"/>
      <c r="O4" s="97"/>
      <c r="P4" s="97"/>
      <c r="Q4" s="97"/>
      <c r="R4" s="97"/>
      <c r="S4" s="97"/>
      <c r="T4" s="97"/>
    </row>
    <row r="5" spans="1:22" x14ac:dyDescent="0.25">
      <c r="A5" s="96" t="s">
        <v>2</v>
      </c>
      <c r="B5" s="96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>
        <v>1100</v>
      </c>
      <c r="F7" s="22">
        <v>1100</v>
      </c>
      <c r="G7" s="22"/>
      <c r="H7" s="22"/>
      <c r="I7" s="23"/>
      <c r="J7" s="23"/>
      <c r="K7" s="23"/>
      <c r="L7" s="23"/>
      <c r="M7" s="20">
        <f>D7+E7*20+F7*10+G7*9+H7*9</f>
        <v>43000</v>
      </c>
      <c r="N7" s="24">
        <f>D7+E7*20+F7*10+G7*9+H7*9+I7*191+J7*191+K7*182+L7*100</f>
        <v>43000</v>
      </c>
      <c r="O7" s="25">
        <f>M7*2.75%</f>
        <v>1182.5</v>
      </c>
      <c r="P7" s="26"/>
      <c r="Q7" s="26">
        <v>103</v>
      </c>
      <c r="R7" s="24">
        <f>M7-(M7*2.75%)+I7*191+J7*191+K7*182+L7*100-Q7</f>
        <v>41714.5</v>
      </c>
      <c r="S7" s="25">
        <f>M7*0.95%</f>
        <v>408.5</v>
      </c>
      <c r="T7" s="27">
        <f>S7-Q7</f>
        <v>305.5</v>
      </c>
      <c r="U7">
        <v>264</v>
      </c>
      <c r="V7" s="81"/>
    </row>
    <row r="8" spans="1:22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6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11819</v>
      </c>
      <c r="E9" s="30">
        <v>10</v>
      </c>
      <c r="F9" s="30">
        <v>100</v>
      </c>
      <c r="G9" s="30"/>
      <c r="H9" s="30">
        <v>180</v>
      </c>
      <c r="I9" s="20">
        <v>5</v>
      </c>
      <c r="J9" s="20"/>
      <c r="K9" s="20">
        <v>5</v>
      </c>
      <c r="L9" s="20"/>
      <c r="M9" s="20">
        <f t="shared" si="0"/>
        <v>14639</v>
      </c>
      <c r="N9" s="24">
        <f t="shared" si="1"/>
        <v>16504</v>
      </c>
      <c r="O9" s="25">
        <f t="shared" si="2"/>
        <v>402.57249999999999</v>
      </c>
      <c r="P9" s="26"/>
      <c r="Q9" s="26">
        <v>151</v>
      </c>
      <c r="R9" s="24">
        <f t="shared" si="3"/>
        <v>15950.4275</v>
      </c>
      <c r="S9" s="25">
        <f t="shared" si="4"/>
        <v>139.07050000000001</v>
      </c>
      <c r="T9" s="27">
        <f t="shared" si="5"/>
        <v>-11.92949999999999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3393</v>
      </c>
      <c r="E10" s="30"/>
      <c r="F10" s="30"/>
      <c r="G10" s="30"/>
      <c r="H10" s="30">
        <v>50</v>
      </c>
      <c r="I10" s="20"/>
      <c r="J10" s="20"/>
      <c r="K10" s="20">
        <v>2</v>
      </c>
      <c r="L10" s="20"/>
      <c r="M10" s="20">
        <f t="shared" si="0"/>
        <v>3843</v>
      </c>
      <c r="N10" s="24">
        <f t="shared" si="1"/>
        <v>4207</v>
      </c>
      <c r="O10" s="25">
        <f t="shared" si="2"/>
        <v>105.6825</v>
      </c>
      <c r="P10" s="26"/>
      <c r="Q10" s="26">
        <v>31</v>
      </c>
      <c r="R10" s="24">
        <f t="shared" si="3"/>
        <v>4070.3175000000001</v>
      </c>
      <c r="S10" s="25">
        <f t="shared" si="4"/>
        <v>36.508499999999998</v>
      </c>
      <c r="T10" s="27">
        <f t="shared" si="5"/>
        <v>5.508499999999998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3806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3806</v>
      </c>
      <c r="N11" s="24">
        <f t="shared" si="1"/>
        <v>3806</v>
      </c>
      <c r="O11" s="25">
        <f t="shared" si="2"/>
        <v>104.66500000000001</v>
      </c>
      <c r="P11" s="26"/>
      <c r="Q11" s="26">
        <v>31</v>
      </c>
      <c r="R11" s="24">
        <f t="shared" si="3"/>
        <v>3670.335</v>
      </c>
      <c r="S11" s="25">
        <f t="shared" si="4"/>
        <v>36.156999999999996</v>
      </c>
      <c r="T11" s="27">
        <f t="shared" si="5"/>
        <v>5.1569999999999965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2067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2067</v>
      </c>
      <c r="N12" s="24">
        <f t="shared" si="1"/>
        <v>2067</v>
      </c>
      <c r="O12" s="25">
        <f t="shared" si="2"/>
        <v>56.842500000000001</v>
      </c>
      <c r="P12" s="26"/>
      <c r="Q12" s="26">
        <v>10</v>
      </c>
      <c r="R12" s="24">
        <f t="shared" si="3"/>
        <v>2000.1575</v>
      </c>
      <c r="S12" s="25">
        <f t="shared" si="4"/>
        <v>19.636499999999998</v>
      </c>
      <c r="T12" s="27">
        <f t="shared" si="5"/>
        <v>9.6364999999999981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2366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2366</v>
      </c>
      <c r="N13" s="24">
        <f t="shared" si="1"/>
        <v>2366</v>
      </c>
      <c r="O13" s="25">
        <f t="shared" si="2"/>
        <v>65.064999999999998</v>
      </c>
      <c r="P13" s="26"/>
      <c r="Q13" s="26">
        <v>45</v>
      </c>
      <c r="R13" s="24">
        <f t="shared" si="3"/>
        <v>2255.9349999999999</v>
      </c>
      <c r="S13" s="25">
        <f t="shared" si="4"/>
        <v>22.477</v>
      </c>
      <c r="T13" s="27">
        <f t="shared" si="5"/>
        <v>-22.523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39321</v>
      </c>
      <c r="E14" s="30"/>
      <c r="F14" s="30"/>
      <c r="G14" s="30"/>
      <c r="H14" s="30">
        <v>300</v>
      </c>
      <c r="I14" s="20"/>
      <c r="J14" s="20"/>
      <c r="K14" s="20"/>
      <c r="L14" s="20"/>
      <c r="M14" s="20">
        <f t="shared" si="0"/>
        <v>42021</v>
      </c>
      <c r="N14" s="24">
        <f t="shared" si="1"/>
        <v>42021</v>
      </c>
      <c r="O14" s="25">
        <f t="shared" si="2"/>
        <v>1155.5775000000001</v>
      </c>
      <c r="P14" s="26"/>
      <c r="Q14" s="26">
        <v>188</v>
      </c>
      <c r="R14" s="24">
        <f t="shared" si="3"/>
        <v>40677.422500000001</v>
      </c>
      <c r="S14" s="25">
        <f t="shared" si="4"/>
        <v>399.1995</v>
      </c>
      <c r="T14" s="27">
        <f t="shared" si="5"/>
        <v>211.1995</v>
      </c>
      <c r="U14">
        <v>207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16704</v>
      </c>
      <c r="E15" s="30"/>
      <c r="F15" s="30"/>
      <c r="G15" s="30"/>
      <c r="H15" s="30"/>
      <c r="I15" s="20">
        <v>5</v>
      </c>
      <c r="J15" s="20"/>
      <c r="K15" s="20"/>
      <c r="L15" s="20"/>
      <c r="M15" s="20">
        <f t="shared" si="0"/>
        <v>16704</v>
      </c>
      <c r="N15" s="24">
        <f t="shared" si="1"/>
        <v>17659</v>
      </c>
      <c r="O15" s="25">
        <f t="shared" si="2"/>
        <v>459.36</v>
      </c>
      <c r="P15" s="26"/>
      <c r="Q15" s="26">
        <v>160</v>
      </c>
      <c r="R15" s="24">
        <f t="shared" si="3"/>
        <v>17039.64</v>
      </c>
      <c r="S15" s="25">
        <f t="shared" si="4"/>
        <v>158.68799999999999</v>
      </c>
      <c r="T15" s="27">
        <f t="shared" si="5"/>
        <v>-1.3120000000000118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76">
        <v>6609</v>
      </c>
      <c r="E16" s="30">
        <v>160</v>
      </c>
      <c r="F16" s="30">
        <v>200</v>
      </c>
      <c r="G16" s="30"/>
      <c r="H16" s="30">
        <v>150</v>
      </c>
      <c r="I16" s="20"/>
      <c r="J16" s="20"/>
      <c r="K16" s="20"/>
      <c r="L16" s="20"/>
      <c r="M16" s="20">
        <f t="shared" si="0"/>
        <v>13159</v>
      </c>
      <c r="N16" s="24">
        <f t="shared" si="1"/>
        <v>13159</v>
      </c>
      <c r="O16" s="25">
        <f t="shared" si="2"/>
        <v>361.8725</v>
      </c>
      <c r="P16" s="26"/>
      <c r="Q16" s="26">
        <v>97</v>
      </c>
      <c r="R16" s="24">
        <f t="shared" si="3"/>
        <v>12700.127500000001</v>
      </c>
      <c r="S16" s="25">
        <f t="shared" si="4"/>
        <v>125.01049999999999</v>
      </c>
      <c r="T16" s="27">
        <f t="shared" si="5"/>
        <v>28.010499999999993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6462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6462</v>
      </c>
      <c r="N20" s="24">
        <f t="shared" si="1"/>
        <v>7226</v>
      </c>
      <c r="O20" s="25">
        <f t="shared" si="2"/>
        <v>177.70500000000001</v>
      </c>
      <c r="P20" s="26"/>
      <c r="Q20" s="26">
        <v>120</v>
      </c>
      <c r="R20" s="24">
        <f t="shared" si="3"/>
        <v>6928.2950000000001</v>
      </c>
      <c r="S20" s="25">
        <f t="shared" si="4"/>
        <v>61.388999999999996</v>
      </c>
      <c r="T20" s="27">
        <f t="shared" si="5"/>
        <v>-58.611000000000004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2571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2571</v>
      </c>
      <c r="N21" s="24">
        <f t="shared" si="1"/>
        <v>2571</v>
      </c>
      <c r="O21" s="25">
        <f t="shared" si="2"/>
        <v>70.702500000000001</v>
      </c>
      <c r="P21" s="26"/>
      <c r="Q21" s="26"/>
      <c r="R21" s="24">
        <f t="shared" si="3"/>
        <v>2500.2975000000001</v>
      </c>
      <c r="S21" s="25">
        <f t="shared" si="4"/>
        <v>24.424499999999998</v>
      </c>
      <c r="T21" s="27">
        <f t="shared" si="5"/>
        <v>24.424499999999998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12386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12386</v>
      </c>
      <c r="N22" s="24">
        <f t="shared" si="1"/>
        <v>12386</v>
      </c>
      <c r="O22" s="25">
        <f t="shared" si="2"/>
        <v>340.61500000000001</v>
      </c>
      <c r="P22" s="26"/>
      <c r="Q22" s="26">
        <v>100</v>
      </c>
      <c r="R22" s="24">
        <f t="shared" si="3"/>
        <v>11945.385</v>
      </c>
      <c r="S22" s="25">
        <f t="shared" si="4"/>
        <v>117.667</v>
      </c>
      <c r="T22" s="27">
        <f t="shared" si="5"/>
        <v>17.667000000000002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5036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5036</v>
      </c>
      <c r="N23" s="24">
        <f t="shared" si="1"/>
        <v>5036</v>
      </c>
      <c r="O23" s="25">
        <f t="shared" si="2"/>
        <v>138.49</v>
      </c>
      <c r="P23" s="26"/>
      <c r="Q23" s="26">
        <v>50</v>
      </c>
      <c r="R23" s="24">
        <f t="shared" si="3"/>
        <v>4847.51</v>
      </c>
      <c r="S23" s="25">
        <f t="shared" si="4"/>
        <v>47.841999999999999</v>
      </c>
      <c r="T23" s="27">
        <f t="shared" si="5"/>
        <v>-2.1580000000000013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5898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5898</v>
      </c>
      <c r="N25" s="24">
        <f t="shared" si="1"/>
        <v>5898</v>
      </c>
      <c r="O25" s="25">
        <f t="shared" si="2"/>
        <v>162.19499999999999</v>
      </c>
      <c r="P25" s="26"/>
      <c r="Q25" s="26">
        <v>86</v>
      </c>
      <c r="R25" s="24">
        <f t="shared" si="3"/>
        <v>5649.8050000000003</v>
      </c>
      <c r="S25" s="25">
        <f t="shared" si="4"/>
        <v>56.030999999999999</v>
      </c>
      <c r="T25" s="27">
        <f t="shared" si="5"/>
        <v>-29.969000000000001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37123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37123</v>
      </c>
      <c r="N26" s="24">
        <f t="shared" si="1"/>
        <v>37123</v>
      </c>
      <c r="O26" s="25">
        <f t="shared" si="2"/>
        <v>1020.8825000000001</v>
      </c>
      <c r="P26" s="26"/>
      <c r="Q26" s="26">
        <v>100</v>
      </c>
      <c r="R26" s="24">
        <f t="shared" si="3"/>
        <v>36002.1175</v>
      </c>
      <c r="S26" s="25">
        <f t="shared" si="4"/>
        <v>352.66849999999999</v>
      </c>
      <c r="T26" s="27">
        <f t="shared" si="5"/>
        <v>252.66849999999999</v>
      </c>
      <c r="U26">
        <v>162</v>
      </c>
      <c r="V26" s="81">
        <f>R26-U26</f>
        <v>35840.1175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8464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8464</v>
      </c>
      <c r="N27" s="24">
        <f t="shared" si="1"/>
        <v>8464</v>
      </c>
      <c r="O27" s="25">
        <f t="shared" si="2"/>
        <v>232.76</v>
      </c>
      <c r="P27" s="41"/>
      <c r="Q27" s="41">
        <v>100</v>
      </c>
      <c r="R27" s="24">
        <f t="shared" ref="R27" si="6">M27-(M27*2.75%)+I27*191+J27*191+K27*182+L27*100-Q27</f>
        <v>8131.24</v>
      </c>
      <c r="S27" s="42">
        <f t="shared" si="4"/>
        <v>80.408000000000001</v>
      </c>
      <c r="T27" s="43">
        <f t="shared" si="5"/>
        <v>-19.591999999999999</v>
      </c>
    </row>
    <row r="28" spans="1:22" ht="16.5" thickBot="1" x14ac:dyDescent="0.3">
      <c r="A28" s="82" t="s">
        <v>44</v>
      </c>
      <c r="B28" s="83"/>
      <c r="C28" s="84"/>
      <c r="D28" s="44">
        <f>SUM(D7:D27)</f>
        <v>174025</v>
      </c>
      <c r="E28" s="45">
        <f>SUM(E7:E27)</f>
        <v>1270</v>
      </c>
      <c r="F28" s="45">
        <f t="shared" ref="F28:T28" si="7">SUM(F7:F27)</f>
        <v>1400</v>
      </c>
      <c r="G28" s="45">
        <f t="shared" si="7"/>
        <v>0</v>
      </c>
      <c r="H28" s="45">
        <f t="shared" si="7"/>
        <v>680</v>
      </c>
      <c r="I28" s="45">
        <f t="shared" si="7"/>
        <v>14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219545</v>
      </c>
      <c r="N28" s="45">
        <f t="shared" si="7"/>
        <v>223493</v>
      </c>
      <c r="O28" s="46">
        <f t="shared" si="7"/>
        <v>6037.4874999999993</v>
      </c>
      <c r="P28" s="45">
        <f t="shared" si="7"/>
        <v>0</v>
      </c>
      <c r="Q28" s="45">
        <f t="shared" si="7"/>
        <v>1372</v>
      </c>
      <c r="R28" s="45">
        <f t="shared" si="7"/>
        <v>216083.51249999998</v>
      </c>
      <c r="S28" s="45">
        <f t="shared" si="7"/>
        <v>2085.6775000000002</v>
      </c>
      <c r="T28" s="47">
        <f t="shared" si="7"/>
        <v>713.67750000000012</v>
      </c>
    </row>
    <row r="29" spans="1:22" ht="15.75" thickBot="1" x14ac:dyDescent="0.3">
      <c r="A29" s="85" t="s">
        <v>45</v>
      </c>
      <c r="B29" s="86"/>
      <c r="C29" s="87"/>
      <c r="D29" s="48">
        <f>D4+D5-D28</f>
        <v>602570</v>
      </c>
      <c r="E29" s="48">
        <f t="shared" ref="E29:L29" si="8">E4+E5-E28</f>
        <v>1890</v>
      </c>
      <c r="F29" s="48">
        <f t="shared" si="8"/>
        <v>10250</v>
      </c>
      <c r="G29" s="48">
        <f t="shared" si="8"/>
        <v>0</v>
      </c>
      <c r="H29" s="48">
        <f t="shared" si="8"/>
        <v>29050</v>
      </c>
      <c r="I29" s="48">
        <f t="shared" si="8"/>
        <v>1654</v>
      </c>
      <c r="J29" s="48">
        <f t="shared" si="8"/>
        <v>613</v>
      </c>
      <c r="K29" s="48">
        <f t="shared" si="8"/>
        <v>259</v>
      </c>
      <c r="L29" s="48">
        <f t="shared" si="8"/>
        <v>5</v>
      </c>
      <c r="M29" s="88"/>
      <c r="N29" s="89"/>
      <c r="O29" s="89"/>
      <c r="P29" s="89"/>
      <c r="Q29" s="89"/>
      <c r="R29" s="89"/>
      <c r="S29" s="89"/>
      <c r="T29" s="9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 G28:G29 G6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F5 H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F5 H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 N8:N27 R8:R26">
    <cfRule type="cellIs" dxfId="482" priority="11" operator="greaterThan">
      <formula>0</formula>
    </cfRule>
  </conditionalFormatting>
  <conditionalFormatting sqref="D9:M9 O9:Q9 S9">
    <cfRule type="cellIs" dxfId="481" priority="10" operator="greaterThan">
      <formula>0</formula>
    </cfRule>
  </conditionalFormatting>
  <conditionalFormatting sqref="D11:M11 O11:Q11 S11">
    <cfRule type="cellIs" dxfId="480" priority="9" operator="greaterThan">
      <formula>0</formula>
    </cfRule>
  </conditionalFormatting>
  <conditionalFormatting sqref="D13:M13 O13:Q13 S13">
    <cfRule type="cellIs" dxfId="479" priority="8" operator="greaterThan">
      <formula>0</formula>
    </cfRule>
  </conditionalFormatting>
  <conditionalFormatting sqref="D15:M15 O15:Q15 S15">
    <cfRule type="cellIs" dxfId="478" priority="7" operator="greaterThan">
      <formula>0</formula>
    </cfRule>
  </conditionalFormatting>
  <conditionalFormatting sqref="D17:I17 K17:M17 O17:Q17 S17">
    <cfRule type="cellIs" dxfId="477" priority="6" operator="greaterThan">
      <formula>0</formula>
    </cfRule>
  </conditionalFormatting>
  <conditionalFormatting sqref="D19:M19 O19:Q19 S19">
    <cfRule type="cellIs" dxfId="476" priority="5" operator="greaterThan">
      <formula>0</formula>
    </cfRule>
  </conditionalFormatting>
  <conditionalFormatting sqref="D21:M21 O21:Q21 S21">
    <cfRule type="cellIs" dxfId="475" priority="4" operator="greaterThan">
      <formula>0</formula>
    </cfRule>
  </conditionalFormatting>
  <conditionalFormatting sqref="D23:M23 O23:Q23 S23">
    <cfRule type="cellIs" dxfId="474" priority="3" operator="greaterThan">
      <formula>0</formula>
    </cfRule>
  </conditionalFormatting>
  <conditionalFormatting sqref="D25:M25 O25:Q25 S25">
    <cfRule type="cellIs" dxfId="473" priority="2" operator="greaterThan">
      <formula>0</formula>
    </cfRule>
  </conditionalFormatting>
  <conditionalFormatting sqref="D27:M27 O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7" activePane="bottomLeft" state="frozen"/>
      <selection pane="bottomLeft" activeCell="D12" sqref="D11:D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74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'21'!D29</f>
        <v>602570</v>
      </c>
      <c r="E4" s="2">
        <f>'21'!E29</f>
        <v>1890</v>
      </c>
      <c r="F4" s="2">
        <f>'21'!F29</f>
        <v>10250</v>
      </c>
      <c r="G4" s="2">
        <f>'21'!G29</f>
        <v>0</v>
      </c>
      <c r="H4" s="2">
        <f>'21'!H29</f>
        <v>29050</v>
      </c>
      <c r="I4" s="2">
        <f>'21'!I29</f>
        <v>1654</v>
      </c>
      <c r="J4" s="2">
        <f>'21'!J29</f>
        <v>613</v>
      </c>
      <c r="K4" s="2">
        <f>'21'!K29</f>
        <v>259</v>
      </c>
      <c r="L4" s="2">
        <f>'21'!L29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10414</v>
      </c>
      <c r="N7" s="24">
        <f>D7+E7*20+F7*10+G7*9+H7*9+I7*191+J7*191+K7*182+L7*100</f>
        <v>10414</v>
      </c>
      <c r="O7" s="25">
        <f>M7*2.75%</f>
        <v>286.38499999999999</v>
      </c>
      <c r="P7" s="26"/>
      <c r="Q7" s="26">
        <v>98</v>
      </c>
      <c r="R7" s="24">
        <f>M7-(M7*2.75%)+I7*191+J7*191+K7*182+L7*100-Q7</f>
        <v>10029.615</v>
      </c>
      <c r="S7" s="25">
        <f>M7*0.95%</f>
        <v>98.932999999999993</v>
      </c>
      <c r="T7" s="27">
        <f>S7-Q7</f>
        <v>0.93299999999999272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12208</v>
      </c>
      <c r="E8" s="30"/>
      <c r="F8" s="30"/>
      <c r="G8" s="30"/>
      <c r="H8" s="30"/>
      <c r="I8" s="20"/>
      <c r="J8" s="20"/>
      <c r="K8" s="20">
        <v>5</v>
      </c>
      <c r="L8" s="20"/>
      <c r="M8" s="20">
        <f t="shared" ref="M8:M27" si="0">D8+E8*20+F8*10+G8*9+H8*9</f>
        <v>12208</v>
      </c>
      <c r="N8" s="24">
        <f t="shared" ref="N8:N27" si="1">D8+E8*20+F8*10+G8*9+H8*9+I8*191+J8*191+K8*182+L8*100</f>
        <v>13118</v>
      </c>
      <c r="O8" s="25">
        <f t="shared" ref="O8:O27" si="2">M8*2.75%</f>
        <v>335.72</v>
      </c>
      <c r="P8" s="26"/>
      <c r="Q8" s="26">
        <v>132</v>
      </c>
      <c r="R8" s="24">
        <f t="shared" ref="R8:R27" si="3">M8-(M8*2.75%)+I8*191+J8*191+K8*182+L8*100-Q8</f>
        <v>12650.28</v>
      </c>
      <c r="S8" s="25">
        <f t="shared" ref="S8:S27" si="4">M8*0.95%</f>
        <v>115.976</v>
      </c>
      <c r="T8" s="27">
        <f t="shared" ref="T8:T27" si="5">S8-Q8</f>
        <v>-16.024000000000001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11624</v>
      </c>
      <c r="E9" s="30"/>
      <c r="F9" s="30">
        <v>50</v>
      </c>
      <c r="G9" s="30"/>
      <c r="H9" s="30"/>
      <c r="I9" s="20"/>
      <c r="J9" s="20"/>
      <c r="K9" s="20"/>
      <c r="L9" s="20"/>
      <c r="M9" s="20">
        <f t="shared" si="0"/>
        <v>12124</v>
      </c>
      <c r="N9" s="24">
        <f t="shared" si="1"/>
        <v>12124</v>
      </c>
      <c r="O9" s="25">
        <f t="shared" si="2"/>
        <v>333.41</v>
      </c>
      <c r="P9" s="26"/>
      <c r="Q9" s="26">
        <v>141</v>
      </c>
      <c r="R9" s="24">
        <f t="shared" si="3"/>
        <v>11649.59</v>
      </c>
      <c r="S9" s="25">
        <f t="shared" si="4"/>
        <v>115.178</v>
      </c>
      <c r="T9" s="27">
        <f t="shared" si="5"/>
        <v>-25.822000000000003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5043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5043</v>
      </c>
      <c r="N10" s="24">
        <f t="shared" si="1"/>
        <v>5043</v>
      </c>
      <c r="O10" s="25">
        <f t="shared" si="2"/>
        <v>138.6825</v>
      </c>
      <c r="P10" s="26"/>
      <c r="Q10" s="26">
        <v>29</v>
      </c>
      <c r="R10" s="24">
        <f t="shared" si="3"/>
        <v>4875.3175000000001</v>
      </c>
      <c r="S10" s="25">
        <f t="shared" si="4"/>
        <v>47.908499999999997</v>
      </c>
      <c r="T10" s="27">
        <f t="shared" si="5"/>
        <v>18.908499999999997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3793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3793</v>
      </c>
      <c r="N11" s="24">
        <f t="shared" si="1"/>
        <v>3793</v>
      </c>
      <c r="O11" s="25">
        <f t="shared" si="2"/>
        <v>104.3075</v>
      </c>
      <c r="P11" s="26"/>
      <c r="Q11" s="26">
        <v>28</v>
      </c>
      <c r="R11" s="24">
        <f t="shared" si="3"/>
        <v>3660.6925000000001</v>
      </c>
      <c r="S11" s="25">
        <f t="shared" si="4"/>
        <v>36.033499999999997</v>
      </c>
      <c r="T11" s="27">
        <f t="shared" si="5"/>
        <v>8.0334999999999965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2891</v>
      </c>
      <c r="N12" s="24">
        <f t="shared" si="1"/>
        <v>2891</v>
      </c>
      <c r="O12" s="25">
        <f t="shared" si="2"/>
        <v>79.502499999999998</v>
      </c>
      <c r="P12" s="26"/>
      <c r="Q12" s="26">
        <v>11</v>
      </c>
      <c r="R12" s="24">
        <f t="shared" si="3"/>
        <v>2800.4974999999999</v>
      </c>
      <c r="S12" s="25">
        <f t="shared" si="4"/>
        <v>27.464500000000001</v>
      </c>
      <c r="T12" s="27">
        <f t="shared" si="5"/>
        <v>16.464500000000001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4013</v>
      </c>
      <c r="E13" s="30"/>
      <c r="F13" s="30"/>
      <c r="G13" s="30"/>
      <c r="H13" s="30">
        <v>180</v>
      </c>
      <c r="I13" s="20"/>
      <c r="J13" s="20"/>
      <c r="K13" s="20"/>
      <c r="L13" s="20"/>
      <c r="M13" s="20">
        <f t="shared" si="0"/>
        <v>5633</v>
      </c>
      <c r="N13" s="24">
        <f t="shared" si="1"/>
        <v>5633</v>
      </c>
      <c r="O13" s="25">
        <f t="shared" si="2"/>
        <v>154.9075</v>
      </c>
      <c r="P13" s="26"/>
      <c r="Q13" s="26">
        <v>55</v>
      </c>
      <c r="R13" s="24">
        <f t="shared" si="3"/>
        <v>5423.0924999999997</v>
      </c>
      <c r="S13" s="25">
        <f t="shared" si="4"/>
        <v>53.513500000000001</v>
      </c>
      <c r="T13" s="27">
        <f t="shared" si="5"/>
        <v>-1.4864999999999995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10796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11336</v>
      </c>
      <c r="N15" s="24">
        <f t="shared" si="1"/>
        <v>11336</v>
      </c>
      <c r="O15" s="25">
        <f t="shared" si="2"/>
        <v>311.74</v>
      </c>
      <c r="P15" s="26"/>
      <c r="Q15" s="26">
        <v>140</v>
      </c>
      <c r="R15" s="24">
        <f t="shared" si="3"/>
        <v>10884.26</v>
      </c>
      <c r="S15" s="25">
        <f t="shared" si="4"/>
        <v>107.69199999999999</v>
      </c>
      <c r="T15" s="27">
        <f t="shared" si="5"/>
        <v>-32.308000000000007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13731</v>
      </c>
      <c r="E16" s="30"/>
      <c r="F16" s="30">
        <v>60</v>
      </c>
      <c r="G16" s="30"/>
      <c r="H16" s="30">
        <v>70</v>
      </c>
      <c r="I16" s="20"/>
      <c r="J16" s="20"/>
      <c r="K16" s="20"/>
      <c r="L16" s="20"/>
      <c r="M16" s="20">
        <f t="shared" si="0"/>
        <v>14961</v>
      </c>
      <c r="N16" s="24">
        <f t="shared" si="1"/>
        <v>14961</v>
      </c>
      <c r="O16" s="25">
        <f t="shared" si="2"/>
        <v>411.42750000000001</v>
      </c>
      <c r="P16" s="26"/>
      <c r="Q16" s="26">
        <v>498</v>
      </c>
      <c r="R16" s="24">
        <f t="shared" si="3"/>
        <v>14051.5725</v>
      </c>
      <c r="S16" s="25">
        <f t="shared" si="4"/>
        <v>142.12950000000001</v>
      </c>
      <c r="T16" s="27">
        <f t="shared" si="5"/>
        <v>-355.87049999999999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11072</v>
      </c>
      <c r="E17" s="30">
        <v>50</v>
      </c>
      <c r="F17" s="30">
        <v>100</v>
      </c>
      <c r="G17" s="30"/>
      <c r="H17" s="30">
        <v>140</v>
      </c>
      <c r="I17" s="20">
        <v>5</v>
      </c>
      <c r="J17" s="20"/>
      <c r="K17" s="20"/>
      <c r="L17" s="20"/>
      <c r="M17" s="20">
        <f t="shared" si="0"/>
        <v>14332</v>
      </c>
      <c r="N17" s="24">
        <f t="shared" si="1"/>
        <v>15287</v>
      </c>
      <c r="O17" s="25">
        <f t="shared" si="2"/>
        <v>394.13</v>
      </c>
      <c r="P17" s="26"/>
      <c r="Q17" s="26">
        <v>100</v>
      </c>
      <c r="R17" s="24">
        <f t="shared" si="3"/>
        <v>14792.87</v>
      </c>
      <c r="S17" s="25">
        <f t="shared" si="4"/>
        <v>136.154</v>
      </c>
      <c r="T17" s="27">
        <f t="shared" si="5"/>
        <v>36.153999999999996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10291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10291</v>
      </c>
      <c r="N18" s="24">
        <f t="shared" si="1"/>
        <v>11246</v>
      </c>
      <c r="O18" s="25">
        <f t="shared" si="2"/>
        <v>283.0025</v>
      </c>
      <c r="P18" s="26"/>
      <c r="Q18" s="26">
        <v>100</v>
      </c>
      <c r="R18" s="24">
        <f t="shared" si="3"/>
        <v>10862.997499999999</v>
      </c>
      <c r="S18" s="25">
        <f t="shared" si="4"/>
        <v>97.764499999999998</v>
      </c>
      <c r="T18" s="27">
        <f t="shared" si="5"/>
        <v>-2.2355000000000018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22966</v>
      </c>
      <c r="E19" s="30"/>
      <c r="F19" s="30">
        <v>20</v>
      </c>
      <c r="G19" s="30"/>
      <c r="H19" s="30">
        <v>80</v>
      </c>
      <c r="I19" s="20">
        <v>11</v>
      </c>
      <c r="J19" s="20"/>
      <c r="K19" s="20"/>
      <c r="L19" s="20"/>
      <c r="M19" s="20">
        <f t="shared" si="0"/>
        <v>23886</v>
      </c>
      <c r="N19" s="24">
        <f t="shared" si="1"/>
        <v>25987</v>
      </c>
      <c r="O19" s="25">
        <f t="shared" si="2"/>
        <v>656.86500000000001</v>
      </c>
      <c r="P19" s="26"/>
      <c r="Q19" s="26">
        <v>170</v>
      </c>
      <c r="R19" s="24">
        <f t="shared" si="3"/>
        <v>25160.134999999998</v>
      </c>
      <c r="S19" s="25">
        <f t="shared" si="4"/>
        <v>226.917</v>
      </c>
      <c r="T19" s="27">
        <f t="shared" si="5"/>
        <v>56.917000000000002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10590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10590</v>
      </c>
      <c r="N20" s="24">
        <f t="shared" si="1"/>
        <v>10590</v>
      </c>
      <c r="O20" s="25">
        <f t="shared" si="2"/>
        <v>291.22500000000002</v>
      </c>
      <c r="P20" s="26"/>
      <c r="Q20" s="26">
        <v>120</v>
      </c>
      <c r="R20" s="24">
        <f t="shared" si="3"/>
        <v>10178.775</v>
      </c>
      <c r="S20" s="25">
        <f t="shared" si="4"/>
        <v>100.605</v>
      </c>
      <c r="T20" s="27">
        <f t="shared" si="5"/>
        <v>-19.394999999999996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4318</v>
      </c>
      <c r="E21" s="30">
        <v>100</v>
      </c>
      <c r="F21" s="30">
        <v>350</v>
      </c>
      <c r="G21" s="30"/>
      <c r="H21" s="30">
        <v>250</v>
      </c>
      <c r="I21" s="20"/>
      <c r="J21" s="20"/>
      <c r="K21" s="20"/>
      <c r="L21" s="20"/>
      <c r="M21" s="20">
        <f t="shared" si="0"/>
        <v>12068</v>
      </c>
      <c r="N21" s="24">
        <f t="shared" si="1"/>
        <v>12068</v>
      </c>
      <c r="O21" s="25">
        <f t="shared" si="2"/>
        <v>331.87</v>
      </c>
      <c r="P21" s="26"/>
      <c r="Q21" s="26">
        <v>16</v>
      </c>
      <c r="R21" s="24">
        <f t="shared" si="3"/>
        <v>11720.13</v>
      </c>
      <c r="S21" s="25">
        <f t="shared" si="4"/>
        <v>114.646</v>
      </c>
      <c r="T21" s="27">
        <f t="shared" si="5"/>
        <v>98.646000000000001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19694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19694</v>
      </c>
      <c r="N22" s="24">
        <f t="shared" si="1"/>
        <v>19694</v>
      </c>
      <c r="O22" s="25">
        <f t="shared" si="2"/>
        <v>541.58500000000004</v>
      </c>
      <c r="P22" s="26"/>
      <c r="Q22" s="26">
        <v>150</v>
      </c>
      <c r="R22" s="24">
        <f t="shared" si="3"/>
        <v>19002.415000000001</v>
      </c>
      <c r="S22" s="25">
        <f t="shared" si="4"/>
        <v>187.09299999999999</v>
      </c>
      <c r="T22" s="27">
        <f t="shared" si="5"/>
        <v>37.092999999999989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4111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4111</v>
      </c>
      <c r="N23" s="24">
        <f t="shared" si="1"/>
        <v>4111</v>
      </c>
      <c r="O23" s="25">
        <f t="shared" si="2"/>
        <v>113.05249999999999</v>
      </c>
      <c r="P23" s="26"/>
      <c r="Q23" s="26">
        <v>40</v>
      </c>
      <c r="R23" s="24">
        <f t="shared" si="3"/>
        <v>3957.9475000000002</v>
      </c>
      <c r="S23" s="25">
        <f t="shared" si="4"/>
        <v>39.054499999999997</v>
      </c>
      <c r="T23" s="27">
        <f t="shared" si="5"/>
        <v>-0.94550000000000267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35713</v>
      </c>
      <c r="E24" s="30">
        <v>200</v>
      </c>
      <c r="F24" s="30">
        <v>300</v>
      </c>
      <c r="G24" s="30"/>
      <c r="H24" s="30">
        <v>1000</v>
      </c>
      <c r="I24" s="20">
        <v>22</v>
      </c>
      <c r="J24" s="20"/>
      <c r="K24" s="20"/>
      <c r="L24" s="20"/>
      <c r="M24" s="20">
        <f t="shared" si="0"/>
        <v>51713</v>
      </c>
      <c r="N24" s="24">
        <f t="shared" si="1"/>
        <v>55915</v>
      </c>
      <c r="O24" s="25">
        <f t="shared" si="2"/>
        <v>1422.1075000000001</v>
      </c>
      <c r="P24" s="26"/>
      <c r="Q24" s="26">
        <v>223</v>
      </c>
      <c r="R24" s="24">
        <f t="shared" si="3"/>
        <v>54269.892500000002</v>
      </c>
      <c r="S24" s="25">
        <f t="shared" si="4"/>
        <v>491.27350000000001</v>
      </c>
      <c r="T24" s="27">
        <f t="shared" si="5"/>
        <v>268.27350000000001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7400</v>
      </c>
      <c r="E25" s="30">
        <v>190</v>
      </c>
      <c r="F25" s="30">
        <v>230</v>
      </c>
      <c r="G25" s="30"/>
      <c r="H25" s="30">
        <v>500</v>
      </c>
      <c r="I25" s="20"/>
      <c r="J25" s="20"/>
      <c r="K25" s="20"/>
      <c r="L25" s="20"/>
      <c r="M25" s="20">
        <f t="shared" si="0"/>
        <v>18000</v>
      </c>
      <c r="N25" s="24">
        <f t="shared" si="1"/>
        <v>18000</v>
      </c>
      <c r="O25" s="25">
        <f t="shared" si="2"/>
        <v>495</v>
      </c>
      <c r="P25" s="26"/>
      <c r="Q25" s="26">
        <v>97</v>
      </c>
      <c r="R25" s="24">
        <f t="shared" si="3"/>
        <v>17408</v>
      </c>
      <c r="S25" s="25">
        <f t="shared" si="4"/>
        <v>171</v>
      </c>
      <c r="T25" s="27">
        <f t="shared" si="5"/>
        <v>74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3400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3400</v>
      </c>
      <c r="N26" s="24">
        <f t="shared" si="1"/>
        <v>3400</v>
      </c>
      <c r="O26" s="25">
        <f t="shared" si="2"/>
        <v>93.5</v>
      </c>
      <c r="P26" s="26"/>
      <c r="Q26" s="26">
        <v>107</v>
      </c>
      <c r="R26" s="24">
        <f t="shared" si="3"/>
        <v>3199.5</v>
      </c>
      <c r="S26" s="25">
        <f t="shared" si="4"/>
        <v>32.299999999999997</v>
      </c>
      <c r="T26" s="27">
        <f t="shared" si="5"/>
        <v>-74.7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5563</v>
      </c>
      <c r="N27" s="40">
        <f t="shared" si="1"/>
        <v>5563</v>
      </c>
      <c r="O27" s="25">
        <f t="shared" si="2"/>
        <v>152.98249999999999</v>
      </c>
      <c r="P27" s="41"/>
      <c r="Q27" s="41">
        <v>100</v>
      </c>
      <c r="R27" s="24">
        <f t="shared" si="3"/>
        <v>5310.0174999999999</v>
      </c>
      <c r="S27" s="42">
        <f t="shared" si="4"/>
        <v>52.848500000000001</v>
      </c>
      <c r="T27" s="43">
        <f t="shared" si="5"/>
        <v>-47.151499999999999</v>
      </c>
    </row>
    <row r="28" spans="1:20" ht="16.5" thickBot="1" x14ac:dyDescent="0.3">
      <c r="A28" s="82" t="s">
        <v>44</v>
      </c>
      <c r="B28" s="83"/>
      <c r="C28" s="84"/>
      <c r="D28" s="44">
        <f>SUM(D7:D27)</f>
        <v>209631</v>
      </c>
      <c r="E28" s="45">
        <f>SUM(E7:E27)</f>
        <v>540</v>
      </c>
      <c r="F28" s="45">
        <f t="shared" ref="F28:T28" si="6">SUM(F7:F27)</f>
        <v>1110</v>
      </c>
      <c r="G28" s="45">
        <f t="shared" si="6"/>
        <v>0</v>
      </c>
      <c r="H28" s="45">
        <f t="shared" si="6"/>
        <v>2280</v>
      </c>
      <c r="I28" s="45">
        <f t="shared" si="6"/>
        <v>43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252051</v>
      </c>
      <c r="N28" s="45">
        <f t="shared" si="6"/>
        <v>261174</v>
      </c>
      <c r="O28" s="46">
        <f t="shared" si="6"/>
        <v>6931.4025000000011</v>
      </c>
      <c r="P28" s="45">
        <f t="shared" si="6"/>
        <v>0</v>
      </c>
      <c r="Q28" s="45">
        <f t="shared" si="6"/>
        <v>2355</v>
      </c>
      <c r="R28" s="45">
        <f t="shared" si="6"/>
        <v>251887.5975</v>
      </c>
      <c r="S28" s="45">
        <f t="shared" si="6"/>
        <v>2394.4845000000005</v>
      </c>
      <c r="T28" s="47">
        <f t="shared" si="6"/>
        <v>39.484500000000011</v>
      </c>
    </row>
    <row r="29" spans="1:20" ht="15.75" thickBot="1" x14ac:dyDescent="0.3">
      <c r="A29" s="85" t="s">
        <v>45</v>
      </c>
      <c r="B29" s="86"/>
      <c r="C29" s="87"/>
      <c r="D29" s="48">
        <f>D4+D5-D28</f>
        <v>392939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'22'!D29</f>
        <v>392939</v>
      </c>
      <c r="E4" s="2">
        <f>'22'!E29</f>
        <v>1350</v>
      </c>
      <c r="F4" s="2">
        <f>'22'!F29</f>
        <v>9140</v>
      </c>
      <c r="G4" s="2">
        <f>'22'!G29</f>
        <v>0</v>
      </c>
      <c r="H4" s="2">
        <f>'22'!H29</f>
        <v>26770</v>
      </c>
      <c r="I4" s="2">
        <f>'22'!I29</f>
        <v>1611</v>
      </c>
      <c r="J4" s="2">
        <f>'22'!J29</f>
        <v>613</v>
      </c>
      <c r="K4" s="2">
        <f>'22'!K29</f>
        <v>254</v>
      </c>
      <c r="L4" s="2">
        <f>'22'!L29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392939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'23'!D29</f>
        <v>392939</v>
      </c>
      <c r="E4" s="2">
        <f>'23'!E29</f>
        <v>1350</v>
      </c>
      <c r="F4" s="2">
        <f>'23'!F29</f>
        <v>9140</v>
      </c>
      <c r="G4" s="2">
        <f>'23'!G29</f>
        <v>0</v>
      </c>
      <c r="H4" s="2">
        <f>'23'!H29</f>
        <v>26770</v>
      </c>
      <c r="I4" s="2">
        <f>'23'!I29</f>
        <v>1611</v>
      </c>
      <c r="J4" s="2">
        <f>'23'!J29</f>
        <v>613</v>
      </c>
      <c r="K4" s="2">
        <f>'23'!K29</f>
        <v>254</v>
      </c>
      <c r="L4" s="2">
        <f>'23'!L29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392939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'24'!D29</f>
        <v>392939</v>
      </c>
      <c r="E4" s="2">
        <f>'24'!E29</f>
        <v>1350</v>
      </c>
      <c r="F4" s="2">
        <f>'24'!F29</f>
        <v>9140</v>
      </c>
      <c r="G4" s="2">
        <f>'24'!G29</f>
        <v>0</v>
      </c>
      <c r="H4" s="2">
        <f>'24'!H29</f>
        <v>26770</v>
      </c>
      <c r="I4" s="2">
        <f>'24'!I29</f>
        <v>1611</v>
      </c>
      <c r="J4" s="2">
        <f>'24'!J29</f>
        <v>613</v>
      </c>
      <c r="K4" s="2">
        <f>'24'!K29</f>
        <v>254</v>
      </c>
      <c r="L4" s="2">
        <f>'24'!L29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392939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'25'!D29</f>
        <v>392939</v>
      </c>
      <c r="E4" s="2">
        <f>'25'!E29</f>
        <v>1350</v>
      </c>
      <c r="F4" s="2">
        <f>'25'!F29</f>
        <v>9140</v>
      </c>
      <c r="G4" s="2">
        <f>'25'!G29</f>
        <v>0</v>
      </c>
      <c r="H4" s="2">
        <f>'25'!H29</f>
        <v>26770</v>
      </c>
      <c r="I4" s="2">
        <f>'25'!I29</f>
        <v>1611</v>
      </c>
      <c r="J4" s="2">
        <f>'25'!J29</f>
        <v>613</v>
      </c>
      <c r="K4" s="2">
        <f>'25'!K29</f>
        <v>254</v>
      </c>
      <c r="L4" s="2">
        <f>'25'!L29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392939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'26'!D29</f>
        <v>392939</v>
      </c>
      <c r="E4" s="2">
        <f>'26'!E29</f>
        <v>1350</v>
      </c>
      <c r="F4" s="2">
        <f>'26'!F29</f>
        <v>9140</v>
      </c>
      <c r="G4" s="2">
        <f>'26'!G29</f>
        <v>0</v>
      </c>
      <c r="H4" s="2">
        <f>'26'!H29</f>
        <v>26770</v>
      </c>
      <c r="I4" s="2">
        <f>'26'!I29</f>
        <v>1611</v>
      </c>
      <c r="J4" s="2">
        <f>'26'!J29</f>
        <v>613</v>
      </c>
      <c r="K4" s="2">
        <f>'26'!K29</f>
        <v>254</v>
      </c>
      <c r="L4" s="2">
        <f>'26'!L29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392939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'27'!D29</f>
        <v>392939</v>
      </c>
      <c r="E4" s="2">
        <f>'27'!E29</f>
        <v>1350</v>
      </c>
      <c r="F4" s="2">
        <f>'27'!F29</f>
        <v>9140</v>
      </c>
      <c r="G4" s="2">
        <f>'27'!G29</f>
        <v>0</v>
      </c>
      <c r="H4" s="2">
        <f>'27'!H29</f>
        <v>26770</v>
      </c>
      <c r="I4" s="2">
        <f>'27'!I29</f>
        <v>1611</v>
      </c>
      <c r="J4" s="2">
        <f>'27'!J29</f>
        <v>613</v>
      </c>
      <c r="K4" s="2">
        <f>'27'!K29</f>
        <v>254</v>
      </c>
      <c r="L4" s="2">
        <f>'27'!L29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392939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'28'!D29</f>
        <v>392939</v>
      </c>
      <c r="E4" s="2">
        <f>'28'!E29</f>
        <v>1350</v>
      </c>
      <c r="F4" s="2">
        <f>'28'!F29</f>
        <v>9140</v>
      </c>
      <c r="G4" s="2">
        <f>'28'!G29</f>
        <v>0</v>
      </c>
      <c r="H4" s="2">
        <f>'28'!H29</f>
        <v>26770</v>
      </c>
      <c r="I4" s="2">
        <f>'28'!I29</f>
        <v>1611</v>
      </c>
      <c r="J4" s="2">
        <f>'28'!J29</f>
        <v>613</v>
      </c>
      <c r="K4" s="2">
        <f>'28'!K29</f>
        <v>254</v>
      </c>
      <c r="L4" s="2">
        <f>'28'!L29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392939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30" sqref="G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51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82" t="s">
        <v>44</v>
      </c>
      <c r="B28" s="83"/>
      <c r="C28" s="84"/>
      <c r="D28" s="44">
        <f>SUM(D7:D27)</f>
        <v>209759</v>
      </c>
      <c r="E28" s="45">
        <f>SUM(E7:E27)</f>
        <v>290</v>
      </c>
      <c r="F28" s="45">
        <f t="shared" ref="F28:T28" si="6">SUM(F7:F27)</f>
        <v>380</v>
      </c>
      <c r="G28" s="45">
        <f t="shared" si="6"/>
        <v>0</v>
      </c>
      <c r="H28" s="45">
        <f t="shared" si="6"/>
        <v>1160</v>
      </c>
      <c r="I28" s="45">
        <f t="shared" si="6"/>
        <v>147</v>
      </c>
      <c r="J28" s="45">
        <f t="shared" si="6"/>
        <v>12</v>
      </c>
      <c r="K28" s="45">
        <f t="shared" si="6"/>
        <v>35</v>
      </c>
      <c r="L28" s="45">
        <f t="shared" si="6"/>
        <v>0</v>
      </c>
      <c r="M28" s="45">
        <f t="shared" si="6"/>
        <v>229799</v>
      </c>
      <c r="N28" s="45">
        <f t="shared" si="6"/>
        <v>266538</v>
      </c>
      <c r="O28" s="46">
        <f t="shared" si="6"/>
        <v>6319.4724999999999</v>
      </c>
      <c r="P28" s="45">
        <f t="shared" si="6"/>
        <v>0</v>
      </c>
      <c r="Q28" s="45">
        <f t="shared" si="6"/>
        <v>1925</v>
      </c>
      <c r="R28" s="45">
        <f t="shared" si="6"/>
        <v>258293.52750000003</v>
      </c>
      <c r="S28" s="45">
        <f t="shared" si="6"/>
        <v>2183.0905000000002</v>
      </c>
      <c r="T28" s="47">
        <f t="shared" si="6"/>
        <v>258.09050000000002</v>
      </c>
    </row>
    <row r="29" spans="1:20" ht="15.75" thickBot="1" x14ac:dyDescent="0.3">
      <c r="A29" s="85" t="s">
        <v>45</v>
      </c>
      <c r="B29" s="86"/>
      <c r="C29" s="87"/>
      <c r="D29" s="48">
        <f>D4+D5-D28</f>
        <v>408713</v>
      </c>
      <c r="E29" s="48">
        <f t="shared" ref="E29:L29" si="7">E4+E5-E28</f>
        <v>5480</v>
      </c>
      <c r="F29" s="48">
        <f t="shared" si="7"/>
        <v>10070</v>
      </c>
      <c r="G29" s="48">
        <f t="shared" si="7"/>
        <v>0</v>
      </c>
      <c r="H29" s="48">
        <f t="shared" si="7"/>
        <v>27550</v>
      </c>
      <c r="I29" s="48">
        <f t="shared" si="7"/>
        <v>1204</v>
      </c>
      <c r="J29" s="48">
        <f t="shared" si="7"/>
        <v>642</v>
      </c>
      <c r="K29" s="48">
        <f t="shared" si="7"/>
        <v>378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'29'!D29</f>
        <v>392939</v>
      </c>
      <c r="E4" s="2">
        <f>'29'!E29</f>
        <v>1350</v>
      </c>
      <c r="F4" s="2">
        <f>'29'!F29</f>
        <v>9140</v>
      </c>
      <c r="G4" s="2">
        <f>'29'!G29</f>
        <v>0</v>
      </c>
      <c r="H4" s="2">
        <f>'29'!H29</f>
        <v>26770</v>
      </c>
      <c r="I4" s="2">
        <f>'29'!I29</f>
        <v>1611</v>
      </c>
      <c r="J4" s="2">
        <f>'29'!J29</f>
        <v>613</v>
      </c>
      <c r="K4" s="2">
        <f>'29'!K29</f>
        <v>254</v>
      </c>
      <c r="L4" s="2">
        <f>'29'!L29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392939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'30'!D29</f>
        <v>392939</v>
      </c>
      <c r="E4" s="2">
        <f>'30'!E29</f>
        <v>1350</v>
      </c>
      <c r="F4" s="2">
        <f>'30'!F29</f>
        <v>9140</v>
      </c>
      <c r="G4" s="2">
        <f>'30'!G29</f>
        <v>0</v>
      </c>
      <c r="H4" s="2">
        <f>'30'!H29</f>
        <v>26770</v>
      </c>
      <c r="I4" s="2">
        <f>'30'!I29</f>
        <v>1611</v>
      </c>
      <c r="J4" s="2">
        <f>'30'!J29</f>
        <v>613</v>
      </c>
      <c r="K4" s="2">
        <f>'30'!K29</f>
        <v>254</v>
      </c>
      <c r="L4" s="2">
        <f>'30'!L29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392939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0" workbookViewId="0">
      <selection activeCell="K30" sqref="K30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1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3.28515625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50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3900975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225440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1730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1850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860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29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286280</v>
      </c>
      <c r="N7" s="24">
        <f>D7+E7*20+F7*10+G7*9+H7*9+I7*191+J7*191+K7*182+L7*100</f>
        <v>295949</v>
      </c>
      <c r="O7" s="25">
        <f>M7*2.75%</f>
        <v>7872.7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1899</v>
      </c>
      <c r="R7" s="24">
        <f>M7-(M7*2.75%)+I7*191+J7*191+K7*182+L7*100-Q7</f>
        <v>286177.3</v>
      </c>
      <c r="S7" s="25">
        <f>M7*0.95%</f>
        <v>2719.66</v>
      </c>
      <c r="T7" s="27">
        <f>S7-Q7</f>
        <v>820.65999999999985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115673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460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123813</v>
      </c>
      <c r="N8" s="24">
        <f t="shared" ref="N8:N27" si="1">D8+E8*20+F8*10+G8*9+H8*9+I8*191+J8*191+K8*182+L8*100</f>
        <v>131554</v>
      </c>
      <c r="O8" s="25">
        <f t="shared" ref="O8:O27" si="2">M8*2.75%</f>
        <v>3404.8575000000001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1282</v>
      </c>
      <c r="R8" s="24">
        <f t="shared" ref="R8:R27" si="3">M8-(M8*2.75%)+I8*191+J8*191+K8*182+L8*100-Q8</f>
        <v>126867.1425</v>
      </c>
      <c r="S8" s="25">
        <f t="shared" ref="S8:S27" si="4">M8*0.95%</f>
        <v>1176.2235000000001</v>
      </c>
      <c r="T8" s="27">
        <f t="shared" ref="T8:T27" si="5">S8-Q8</f>
        <v>-105.77649999999994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287543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470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2330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51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318213</v>
      </c>
      <c r="N9" s="24">
        <f t="shared" si="1"/>
        <v>329774</v>
      </c>
      <c r="O9" s="25">
        <f t="shared" si="2"/>
        <v>8750.8575000000001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2614</v>
      </c>
      <c r="R9" s="24">
        <f t="shared" si="3"/>
        <v>318409.14250000002</v>
      </c>
      <c r="S9" s="25">
        <f t="shared" si="4"/>
        <v>3023.0234999999998</v>
      </c>
      <c r="T9" s="27">
        <f t="shared" si="5"/>
        <v>409.02349999999979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95932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280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28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4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99252</v>
      </c>
      <c r="N10" s="24">
        <f t="shared" si="1"/>
        <v>106856</v>
      </c>
      <c r="O10" s="25">
        <f t="shared" si="2"/>
        <v>2729.43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496</v>
      </c>
      <c r="R10" s="24">
        <f t="shared" si="3"/>
        <v>103630.57</v>
      </c>
      <c r="S10" s="25">
        <f t="shared" si="4"/>
        <v>942.89400000000001</v>
      </c>
      <c r="T10" s="27">
        <f t="shared" si="5"/>
        <v>446.89400000000001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95574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1000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45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6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4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108574</v>
      </c>
      <c r="N11" s="24">
        <f t="shared" si="1"/>
        <v>119043</v>
      </c>
      <c r="O11" s="25">
        <f t="shared" si="2"/>
        <v>2985.7849999999999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588</v>
      </c>
      <c r="R11" s="24">
        <f t="shared" si="3"/>
        <v>115469.215</v>
      </c>
      <c r="S11" s="25">
        <f t="shared" si="4"/>
        <v>1031.453</v>
      </c>
      <c r="T11" s="27">
        <f t="shared" si="5"/>
        <v>443.45299999999997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85901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87801</v>
      </c>
      <c r="N12" s="24">
        <f t="shared" si="1"/>
        <v>89621</v>
      </c>
      <c r="O12" s="25">
        <f t="shared" si="2"/>
        <v>2414.5275000000001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439</v>
      </c>
      <c r="R12" s="24">
        <f t="shared" si="3"/>
        <v>86767.472500000003</v>
      </c>
      <c r="S12" s="25">
        <f t="shared" si="4"/>
        <v>834.10950000000003</v>
      </c>
      <c r="T12" s="27">
        <f t="shared" si="5"/>
        <v>395.10950000000003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90820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490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96830</v>
      </c>
      <c r="N13" s="24">
        <f t="shared" si="1"/>
        <v>96830</v>
      </c>
      <c r="O13" s="25">
        <f t="shared" si="2"/>
        <v>2662.8249999999998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910</v>
      </c>
      <c r="R13" s="24">
        <f t="shared" si="3"/>
        <v>93257.175000000003</v>
      </c>
      <c r="S13" s="25">
        <f t="shared" si="4"/>
        <v>919.88499999999999</v>
      </c>
      <c r="T13" s="27">
        <f t="shared" si="5"/>
        <v>9.8849999999999909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290066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1050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9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5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302516</v>
      </c>
      <c r="N14" s="24">
        <f t="shared" si="1"/>
        <v>305190</v>
      </c>
      <c r="O14" s="25">
        <f t="shared" si="2"/>
        <v>8319.19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2211</v>
      </c>
      <c r="R14" s="24">
        <f t="shared" si="3"/>
        <v>294659.81</v>
      </c>
      <c r="S14" s="25">
        <f t="shared" si="4"/>
        <v>2873.902</v>
      </c>
      <c r="T14" s="27">
        <f t="shared" si="5"/>
        <v>662.90200000000004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331456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360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720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34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347136</v>
      </c>
      <c r="N15" s="24">
        <f t="shared" si="1"/>
        <v>357452</v>
      </c>
      <c r="O15" s="25">
        <f t="shared" si="2"/>
        <v>9546.24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2823</v>
      </c>
      <c r="R15" s="24">
        <f t="shared" si="3"/>
        <v>345082.76</v>
      </c>
      <c r="S15" s="25">
        <f t="shared" si="4"/>
        <v>3297.7919999999999</v>
      </c>
      <c r="T15" s="27">
        <f t="shared" si="5"/>
        <v>474.79199999999992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287027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230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480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2710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320817</v>
      </c>
      <c r="N16" s="24">
        <f t="shared" si="1"/>
        <v>329922</v>
      </c>
      <c r="O16" s="25">
        <f t="shared" si="2"/>
        <v>8822.4675000000007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2897</v>
      </c>
      <c r="R16" s="24">
        <f t="shared" si="3"/>
        <v>318202.53249999997</v>
      </c>
      <c r="S16" s="25">
        <f t="shared" si="4"/>
        <v>3047.7615000000001</v>
      </c>
      <c r="T16" s="27">
        <f t="shared" si="5"/>
        <v>150.76150000000007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179927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110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590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36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16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190437</v>
      </c>
      <c r="N17" s="24">
        <f t="shared" si="1"/>
        <v>200225</v>
      </c>
      <c r="O17" s="25">
        <f t="shared" si="2"/>
        <v>5237.0174999999999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1591</v>
      </c>
      <c r="R17" s="24">
        <f t="shared" si="3"/>
        <v>193396.98250000001</v>
      </c>
      <c r="S17" s="25">
        <f t="shared" si="4"/>
        <v>1809.1514999999999</v>
      </c>
      <c r="T17" s="27">
        <f t="shared" si="5"/>
        <v>218.15149999999994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203923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460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'1'!K18+'2'!K18+'3'!K18+'4'!K18+'5'!K18+'6'!K18+'7'!K18+'8'!K18+'9'!K18+'10'!K18+'11'!K18+'12'!K18+'13'!K18+'14'!K18+'15'!K18+'16'!K18+'17'!K18+'18'!K18+'19'!K18+'20'!K18+'21'!J17+'22'!K18+'23'!K18+'24'!K18+'25'!K18+'26'!K18+'27'!K18+'28'!K18+'29'!K18+'30'!K18+'31'!K18</f>
        <v>10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213563</v>
      </c>
      <c r="N18" s="24">
        <f t="shared" si="1"/>
        <v>225697</v>
      </c>
      <c r="O18" s="25">
        <f t="shared" si="2"/>
        <v>5872.9825000000001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2800</v>
      </c>
      <c r="R18" s="24">
        <f t="shared" si="3"/>
        <v>217024.01749999999</v>
      </c>
      <c r="S18" s="25">
        <f t="shared" si="4"/>
        <v>2028.8485000000001</v>
      </c>
      <c r="T18" s="27">
        <f t="shared" si="5"/>
        <v>-771.15149999999994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219012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210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2350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88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246962</v>
      </c>
      <c r="N19" s="24">
        <f t="shared" si="1"/>
        <v>267273</v>
      </c>
      <c r="O19" s="25">
        <f t="shared" si="2"/>
        <v>6791.4549999999999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4364</v>
      </c>
      <c r="R19" s="24">
        <f t="shared" si="3"/>
        <v>256117.54500000001</v>
      </c>
      <c r="S19" s="25">
        <f t="shared" si="4"/>
        <v>2346.1390000000001</v>
      </c>
      <c r="T19" s="27">
        <f t="shared" si="5"/>
        <v>-2017.8609999999999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118589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41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2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121769</v>
      </c>
      <c r="N20" s="24">
        <f t="shared" si="1"/>
        <v>129964</v>
      </c>
      <c r="O20" s="25">
        <f t="shared" si="2"/>
        <v>3348.6475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2350</v>
      </c>
      <c r="R20" s="24">
        <f t="shared" si="3"/>
        <v>124265.35249999999</v>
      </c>
      <c r="S20" s="25">
        <f t="shared" si="4"/>
        <v>1156.8054999999999</v>
      </c>
      <c r="T20" s="27">
        <f t="shared" si="5"/>
        <v>-1193.1945000000001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108471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370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280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116691</v>
      </c>
      <c r="N21" s="24">
        <f t="shared" si="1"/>
        <v>117646</v>
      </c>
      <c r="O21" s="25">
        <f t="shared" si="2"/>
        <v>3209.0025000000001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586</v>
      </c>
      <c r="R21" s="24">
        <f t="shared" si="3"/>
        <v>113850.9975</v>
      </c>
      <c r="S21" s="25">
        <f t="shared" si="4"/>
        <v>1108.5645</v>
      </c>
      <c r="T21" s="27">
        <f t="shared" si="5"/>
        <v>522.56449999999995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341966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160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75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346766</v>
      </c>
      <c r="N22" s="24">
        <f t="shared" si="1"/>
        <v>361637</v>
      </c>
      <c r="O22" s="25">
        <f t="shared" si="2"/>
        <v>9536.0650000000005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2730</v>
      </c>
      <c r="R22" s="24">
        <f t="shared" si="3"/>
        <v>349370.935</v>
      </c>
      <c r="S22" s="25">
        <f t="shared" si="4"/>
        <v>3294.277</v>
      </c>
      <c r="T22" s="27">
        <f t="shared" si="5"/>
        <v>564.27700000000004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144749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144749</v>
      </c>
      <c r="N23" s="24">
        <f t="shared" si="1"/>
        <v>149434</v>
      </c>
      <c r="O23" s="25">
        <f t="shared" si="2"/>
        <v>3980.5974999999999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1350</v>
      </c>
      <c r="R23" s="24">
        <f t="shared" si="3"/>
        <v>144103.4025</v>
      </c>
      <c r="S23" s="25">
        <f t="shared" si="4"/>
        <v>1375.1154999999999</v>
      </c>
      <c r="T23" s="27">
        <f t="shared" si="5"/>
        <v>25.115499999999884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315222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820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1100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2360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65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363862</v>
      </c>
      <c r="N24" s="24">
        <f t="shared" si="1"/>
        <v>380827</v>
      </c>
      <c r="O24" s="25">
        <f t="shared" si="2"/>
        <v>10006.205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2709</v>
      </c>
      <c r="R24" s="24">
        <f t="shared" si="3"/>
        <v>368111.79499999998</v>
      </c>
      <c r="S24" s="25">
        <f t="shared" si="4"/>
        <v>3456.6889999999999</v>
      </c>
      <c r="T24" s="27">
        <f t="shared" si="5"/>
        <v>747.68899999999985</v>
      </c>
    </row>
    <row r="25" spans="1:20" ht="15.75" x14ac:dyDescent="0.25">
      <c r="A25" s="28">
        <v>19</v>
      </c>
      <c r="B25" s="20">
        <v>1908446152</v>
      </c>
      <c r="C25" s="78" t="s">
        <v>41</v>
      </c>
      <c r="D25" s="77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187576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190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230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1250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78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204926</v>
      </c>
      <c r="N25" s="24">
        <f t="shared" si="1"/>
        <v>220734</v>
      </c>
      <c r="O25" s="25">
        <f t="shared" si="2"/>
        <v>5635.4650000000001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1729</v>
      </c>
      <c r="R25" s="24">
        <f t="shared" si="3"/>
        <v>213369.535</v>
      </c>
      <c r="S25" s="25">
        <f t="shared" si="4"/>
        <v>1946.797</v>
      </c>
      <c r="T25" s="27">
        <f t="shared" si="5"/>
        <v>217.79700000000003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163425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45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163965</v>
      </c>
      <c r="N26" s="24">
        <f t="shared" si="1"/>
        <v>173852</v>
      </c>
      <c r="O26" s="25">
        <f t="shared" si="2"/>
        <v>4509.0375000000004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1211</v>
      </c>
      <c r="R26" s="24">
        <f t="shared" si="3"/>
        <v>168131.96249999999</v>
      </c>
      <c r="S26" s="25">
        <f t="shared" si="4"/>
        <v>1557.6675</v>
      </c>
      <c r="T26" s="27">
        <f t="shared" si="5"/>
        <v>346.66750000000002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193917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35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193917</v>
      </c>
      <c r="N27" s="40">
        <f t="shared" si="1"/>
        <v>200602</v>
      </c>
      <c r="O27" s="25">
        <f t="shared" si="2"/>
        <v>5332.7174999999997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2200</v>
      </c>
      <c r="R27" s="24">
        <f t="shared" si="3"/>
        <v>193069.2825</v>
      </c>
      <c r="S27" s="42">
        <f t="shared" si="4"/>
        <v>1842.2114999999999</v>
      </c>
      <c r="T27" s="43">
        <f t="shared" si="5"/>
        <v>-357.78850000000011</v>
      </c>
    </row>
    <row r="28" spans="1:20" ht="16.5" thickBot="1" x14ac:dyDescent="0.3">
      <c r="A28" s="82" t="s">
        <v>44</v>
      </c>
      <c r="B28" s="83"/>
      <c r="C28" s="84"/>
      <c r="D28" s="44">
        <f>SUM(D7:D27)</f>
        <v>4082209</v>
      </c>
      <c r="E28" s="45">
        <f>SUM(E7:E27)</f>
        <v>4750</v>
      </c>
      <c r="F28" s="45">
        <f t="shared" ref="F28:T28" si="6">SUM(F7:F27)</f>
        <v>6530</v>
      </c>
      <c r="G28" s="45">
        <f t="shared" si="6"/>
        <v>0</v>
      </c>
      <c r="H28" s="45">
        <f t="shared" si="6"/>
        <v>17370</v>
      </c>
      <c r="I28" s="45">
        <f t="shared" si="6"/>
        <v>804</v>
      </c>
      <c r="J28" s="45">
        <f t="shared" si="6"/>
        <v>41</v>
      </c>
      <c r="K28" s="45">
        <f t="shared" si="6"/>
        <v>164</v>
      </c>
      <c r="L28" s="45">
        <f t="shared" si="6"/>
        <v>0</v>
      </c>
      <c r="M28" s="45">
        <f t="shared" si="6"/>
        <v>4398839</v>
      </c>
      <c r="N28" s="45">
        <f t="shared" si="6"/>
        <v>4590082</v>
      </c>
      <c r="O28" s="46">
        <f t="shared" si="6"/>
        <v>120968.07250000002</v>
      </c>
      <c r="P28" s="45">
        <f t="shared" si="6"/>
        <v>0</v>
      </c>
      <c r="Q28" s="45">
        <f t="shared" si="6"/>
        <v>39779</v>
      </c>
      <c r="R28" s="45">
        <f t="shared" si="6"/>
        <v>4429334.9275000002</v>
      </c>
      <c r="S28" s="45">
        <f t="shared" si="6"/>
        <v>41788.970499999996</v>
      </c>
      <c r="T28" s="47">
        <f t="shared" si="6"/>
        <v>2009.9704999999994</v>
      </c>
    </row>
    <row r="29" spans="1:20" ht="15.75" thickBot="1" x14ac:dyDescent="0.3">
      <c r="A29" s="85" t="s">
        <v>45</v>
      </c>
      <c r="B29" s="86"/>
      <c r="C29" s="87"/>
      <c r="D29" s="48">
        <f>D4+D5-D28</f>
        <v>392939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Q8:Q27 D8:L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2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2" ht="18.75" x14ac:dyDescent="0.25">
      <c r="A3" s="92" t="s">
        <v>54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2" x14ac:dyDescent="0.25">
      <c r="A4" s="96" t="s">
        <v>1</v>
      </c>
      <c r="B4" s="96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98"/>
      <c r="O4" s="99"/>
      <c r="P4" s="99"/>
      <c r="Q4" s="99"/>
      <c r="R4" s="99"/>
      <c r="S4" s="99"/>
      <c r="T4" s="99"/>
      <c r="U4" s="99"/>
      <c r="V4" s="100"/>
    </row>
    <row r="5" spans="1:22" x14ac:dyDescent="0.25">
      <c r="A5" s="96" t="s">
        <v>2</v>
      </c>
      <c r="B5" s="96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98"/>
      <c r="O5" s="99"/>
      <c r="P5" s="99"/>
      <c r="Q5" s="99"/>
      <c r="R5" s="99"/>
      <c r="S5" s="99"/>
      <c r="T5" s="99"/>
      <c r="U5" s="99"/>
      <c r="V5" s="10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82" t="s">
        <v>44</v>
      </c>
      <c r="B28" s="83"/>
      <c r="C28" s="84"/>
      <c r="D28" s="44">
        <f>SUM(D7:D27)</f>
        <v>306119</v>
      </c>
      <c r="E28" s="45">
        <f>SUM(E7:E27)</f>
        <v>410</v>
      </c>
      <c r="F28" s="45">
        <f t="shared" ref="F28:V28" si="7">SUM(F7:F27)</f>
        <v>680</v>
      </c>
      <c r="G28" s="45">
        <f t="shared" si="7"/>
        <v>0</v>
      </c>
      <c r="H28" s="45">
        <f t="shared" si="7"/>
        <v>1110</v>
      </c>
      <c r="I28" s="45">
        <f t="shared" si="7"/>
        <v>72</v>
      </c>
      <c r="J28" s="45">
        <f t="shared" si="7"/>
        <v>13</v>
      </c>
      <c r="K28" s="45">
        <f t="shared" si="7"/>
        <v>10</v>
      </c>
      <c r="L28" s="45">
        <f t="shared" si="7"/>
        <v>0</v>
      </c>
      <c r="M28" s="56">
        <f t="shared" si="7"/>
        <v>331109</v>
      </c>
      <c r="N28" s="56">
        <f t="shared" si="7"/>
        <v>349164</v>
      </c>
      <c r="O28" s="57">
        <f t="shared" si="7"/>
        <v>9105.4974999999995</v>
      </c>
      <c r="P28" s="56">
        <f t="shared" si="7"/>
        <v>0</v>
      </c>
      <c r="Q28" s="56">
        <f t="shared" si="7"/>
        <v>3195</v>
      </c>
      <c r="R28" s="56">
        <f t="shared" si="7"/>
        <v>336863.50249999994</v>
      </c>
      <c r="S28" s="56">
        <f t="shared" si="7"/>
        <v>3145.5355000000009</v>
      </c>
      <c r="T28" s="56">
        <f t="shared" si="7"/>
        <v>-49.46449999999998</v>
      </c>
      <c r="U28" s="56">
        <f t="shared" si="7"/>
        <v>1299</v>
      </c>
      <c r="V28" s="56">
        <f t="shared" si="7"/>
        <v>335564.50249999994</v>
      </c>
    </row>
    <row r="29" spans="1:22" ht="15.75" thickBot="1" x14ac:dyDescent="0.3">
      <c r="A29" s="85" t="s">
        <v>45</v>
      </c>
      <c r="B29" s="86"/>
      <c r="C29" s="87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58"/>
      <c r="N29" s="101"/>
      <c r="O29" s="102"/>
      <c r="P29" s="102"/>
      <c r="Q29" s="102"/>
      <c r="R29" s="102"/>
      <c r="S29" s="102"/>
      <c r="T29" s="102"/>
      <c r="U29" s="102"/>
      <c r="V29" s="10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61" priority="47" operator="equal">
      <formula>212030016606640</formula>
    </cfRule>
  </conditionalFormatting>
  <conditionalFormatting sqref="D29 E4:E6 E28:K29">
    <cfRule type="cellIs" dxfId="1260" priority="45" operator="equal">
      <formula>$E$4</formula>
    </cfRule>
    <cfRule type="cellIs" dxfId="1259" priority="46" operator="equal">
      <formula>2120</formula>
    </cfRule>
  </conditionalFormatting>
  <conditionalFormatting sqref="D29:E29 F4:F6 F28:F29">
    <cfRule type="cellIs" dxfId="1258" priority="43" operator="equal">
      <formula>$F$4</formula>
    </cfRule>
    <cfRule type="cellIs" dxfId="1257" priority="44" operator="equal">
      <formula>300</formula>
    </cfRule>
  </conditionalFormatting>
  <conditionalFormatting sqref="G4 G28:G29 G6">
    <cfRule type="cellIs" dxfId="1256" priority="41" operator="equal">
      <formula>$G$4</formula>
    </cfRule>
    <cfRule type="cellIs" dxfId="1255" priority="42" operator="equal">
      <formula>1660</formula>
    </cfRule>
  </conditionalFormatting>
  <conditionalFormatting sqref="H4:H6 H28:H29">
    <cfRule type="cellIs" dxfId="1254" priority="39" operator="equal">
      <formula>$H$4</formula>
    </cfRule>
    <cfRule type="cellIs" dxfId="1253" priority="40" operator="equal">
      <formula>6640</formula>
    </cfRule>
  </conditionalFormatting>
  <conditionalFormatting sqref="T6:T28 U28:V28">
    <cfRule type="cellIs" dxfId="1252" priority="38" operator="lessThan">
      <formula>0</formula>
    </cfRule>
  </conditionalFormatting>
  <conditionalFormatting sqref="T7:T27">
    <cfRule type="cellIs" dxfId="1251" priority="35" operator="lessThan">
      <formula>0</formula>
    </cfRule>
    <cfRule type="cellIs" dxfId="1250" priority="36" operator="lessThan">
      <formula>0</formula>
    </cfRule>
    <cfRule type="cellIs" dxfId="1249" priority="37" operator="lessThan">
      <formula>0</formula>
    </cfRule>
  </conditionalFormatting>
  <conditionalFormatting sqref="E4:E6 E28:K28">
    <cfRule type="cellIs" dxfId="1248" priority="34" operator="equal">
      <formula>$E$4</formula>
    </cfRule>
  </conditionalFormatting>
  <conditionalFormatting sqref="D28:D29 D6 D4:M4">
    <cfRule type="cellIs" dxfId="1247" priority="33" operator="equal">
      <formula>$D$4</formula>
    </cfRule>
  </conditionalFormatting>
  <conditionalFormatting sqref="I4:I6 I28:I29">
    <cfRule type="cellIs" dxfId="1246" priority="32" operator="equal">
      <formula>$I$4</formula>
    </cfRule>
  </conditionalFormatting>
  <conditionalFormatting sqref="J4:J6 J28:J29">
    <cfRule type="cellIs" dxfId="1245" priority="31" operator="equal">
      <formula>$J$4</formula>
    </cfRule>
  </conditionalFormatting>
  <conditionalFormatting sqref="K4:K6 K28:K29">
    <cfRule type="cellIs" dxfId="1244" priority="30" operator="equal">
      <formula>$K$4</formula>
    </cfRule>
  </conditionalFormatting>
  <conditionalFormatting sqref="M4:M6">
    <cfRule type="cellIs" dxfId="1243" priority="29" operator="equal">
      <formula>$L$4</formula>
    </cfRule>
  </conditionalFormatting>
  <conditionalFormatting sqref="T7:T28 U28:V28">
    <cfRule type="cellIs" dxfId="1242" priority="26" operator="lessThan">
      <formula>0</formula>
    </cfRule>
    <cfRule type="cellIs" dxfId="1241" priority="27" operator="lessThan">
      <formula>0</formula>
    </cfRule>
    <cfRule type="cellIs" dxfId="1240" priority="28" operator="lessThan">
      <formula>0</formula>
    </cfRule>
  </conditionalFormatting>
  <conditionalFormatting sqref="D5:F5 H5:K5">
    <cfRule type="cellIs" dxfId="1239" priority="25" operator="greaterThan">
      <formula>0</formula>
    </cfRule>
  </conditionalFormatting>
  <conditionalFormatting sqref="T6:T28 U28:V28">
    <cfRule type="cellIs" dxfId="1238" priority="24" operator="lessThan">
      <formula>0</formula>
    </cfRule>
  </conditionalFormatting>
  <conditionalFormatting sqref="T7:T27">
    <cfRule type="cellIs" dxfId="1237" priority="21" operator="lessThan">
      <formula>0</formula>
    </cfRule>
    <cfRule type="cellIs" dxfId="1236" priority="22" operator="lessThan">
      <formula>0</formula>
    </cfRule>
    <cfRule type="cellIs" dxfId="1235" priority="23" operator="lessThan">
      <formula>0</formula>
    </cfRule>
  </conditionalFormatting>
  <conditionalFormatting sqref="T7:T28 U28:V28">
    <cfRule type="cellIs" dxfId="1234" priority="18" operator="lessThan">
      <formula>0</formula>
    </cfRule>
    <cfRule type="cellIs" dxfId="1233" priority="19" operator="lessThan">
      <formula>0</formula>
    </cfRule>
    <cfRule type="cellIs" dxfId="1232" priority="20" operator="lessThan">
      <formula>0</formula>
    </cfRule>
  </conditionalFormatting>
  <conditionalFormatting sqref="D5:F5 H5:K5">
    <cfRule type="cellIs" dxfId="1231" priority="17" operator="greaterThan">
      <formula>0</formula>
    </cfRule>
  </conditionalFormatting>
  <conditionalFormatting sqref="L4 L6 L28:L29">
    <cfRule type="cellIs" dxfId="1230" priority="16" operator="equal">
      <formula>$L$4</formula>
    </cfRule>
  </conditionalFormatting>
  <conditionalFormatting sqref="D7:S7">
    <cfRule type="cellIs" dxfId="1229" priority="15" operator="greaterThan">
      <formula>0</formula>
    </cfRule>
  </conditionalFormatting>
  <conditionalFormatting sqref="D9:S9">
    <cfRule type="cellIs" dxfId="1228" priority="14" operator="greaterThan">
      <formula>0</formula>
    </cfRule>
  </conditionalFormatting>
  <conditionalFormatting sqref="D11:S11">
    <cfRule type="cellIs" dxfId="1227" priority="13" operator="greaterThan">
      <formula>0</formula>
    </cfRule>
  </conditionalFormatting>
  <conditionalFormatting sqref="D13:S13">
    <cfRule type="cellIs" dxfId="1226" priority="12" operator="greaterThan">
      <formula>0</formula>
    </cfRule>
  </conditionalFormatting>
  <conditionalFormatting sqref="D15:S15">
    <cfRule type="cellIs" dxfId="1225" priority="11" operator="greaterThan">
      <formula>0</formula>
    </cfRule>
  </conditionalFormatting>
  <conditionalFormatting sqref="D17:S17">
    <cfRule type="cellIs" dxfId="1224" priority="10" operator="greaterThan">
      <formula>0</formula>
    </cfRule>
  </conditionalFormatting>
  <conditionalFormatting sqref="D19:S19">
    <cfRule type="cellIs" dxfId="1223" priority="9" operator="greaterThan">
      <formula>0</formula>
    </cfRule>
  </conditionalFormatting>
  <conditionalFormatting sqref="D21:S21">
    <cfRule type="cellIs" dxfId="1222" priority="8" operator="greaterThan">
      <formula>0</formula>
    </cfRule>
  </conditionalFormatting>
  <conditionalFormatting sqref="D23:S23">
    <cfRule type="cellIs" dxfId="1221" priority="7" operator="greaterThan">
      <formula>0</formula>
    </cfRule>
  </conditionalFormatting>
  <conditionalFormatting sqref="D25:S25">
    <cfRule type="cellIs" dxfId="1220" priority="6" operator="greaterThan">
      <formula>0</formula>
    </cfRule>
  </conditionalFormatting>
  <conditionalFormatting sqref="D27:S27">
    <cfRule type="cellIs" dxfId="1219" priority="5" operator="greaterThan">
      <formula>0</formula>
    </cfRule>
  </conditionalFormatting>
  <conditionalFormatting sqref="U6">
    <cfRule type="cellIs" dxfId="1218" priority="4" operator="lessThan">
      <formula>0</formula>
    </cfRule>
  </conditionalFormatting>
  <conditionalFormatting sqref="U6">
    <cfRule type="cellIs" dxfId="1217" priority="3" operator="lessThan">
      <formula>0</formula>
    </cfRule>
  </conditionalFormatting>
  <conditionalFormatting sqref="V6">
    <cfRule type="cellIs" dxfId="1216" priority="2" operator="lessThan">
      <formula>0</formula>
    </cfRule>
  </conditionalFormatting>
  <conditionalFormatting sqref="V6">
    <cfRule type="cellIs" dxfId="1215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2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2" ht="18.75" x14ac:dyDescent="0.25">
      <c r="A3" s="92" t="s">
        <v>56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2" x14ac:dyDescent="0.25">
      <c r="A4" s="96" t="s">
        <v>1</v>
      </c>
      <c r="B4" s="96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98"/>
      <c r="O4" s="99"/>
      <c r="P4" s="99"/>
      <c r="Q4" s="99"/>
      <c r="R4" s="99"/>
      <c r="S4" s="99"/>
      <c r="T4" s="99"/>
      <c r="U4" s="99"/>
      <c r="V4" s="100"/>
    </row>
    <row r="5" spans="1:22" x14ac:dyDescent="0.25">
      <c r="A5" s="96" t="s">
        <v>2</v>
      </c>
      <c r="B5" s="9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9"/>
      <c r="P5" s="99"/>
      <c r="Q5" s="99"/>
      <c r="R5" s="99"/>
      <c r="S5" s="99"/>
      <c r="T5" s="99"/>
      <c r="U5" s="99"/>
      <c r="V5" s="10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3820</v>
      </c>
      <c r="E8" s="30"/>
      <c r="F8" s="30"/>
      <c r="G8" s="30"/>
      <c r="H8" s="30"/>
      <c r="I8" s="20">
        <v>9</v>
      </c>
      <c r="J8" s="20">
        <v>1</v>
      </c>
      <c r="K8" s="20"/>
      <c r="L8" s="20"/>
      <c r="M8" s="20">
        <f t="shared" ref="M8:M27" si="1">D8+E8*20+F8*10+G8*9+H8*9</f>
        <v>3820</v>
      </c>
      <c r="N8" s="24">
        <f t="shared" ref="N8:N27" si="2">D8+E8*20+F8*10+G8*9+H8*9+I8*191+J8*191+K8*182+L8*100</f>
        <v>5730</v>
      </c>
      <c r="O8" s="25">
        <f t="shared" ref="O8:O27" si="3">M8*2.75%</f>
        <v>105.05</v>
      </c>
      <c r="P8" s="26"/>
      <c r="Q8" s="26">
        <v>74</v>
      </c>
      <c r="R8" s="24">
        <f t="shared" ref="R8:R27" si="4">M8-(M8*2.75%)+I8*191+J8*191+K8*182+L8*100-Q8</f>
        <v>5550.95</v>
      </c>
      <c r="S8" s="25">
        <f t="shared" ref="S8:S27" si="5">M8*0.95%</f>
        <v>36.29</v>
      </c>
      <c r="T8" s="61">
        <f t="shared" ref="T8:T27" si="6">S8-Q8</f>
        <v>-37.71</v>
      </c>
      <c r="U8" s="62"/>
      <c r="V8" s="63">
        <f t="shared" si="0"/>
        <v>5550.95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4237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1"/>
        <v>4237</v>
      </c>
      <c r="N10" s="24">
        <f t="shared" si="2"/>
        <v>4619</v>
      </c>
      <c r="O10" s="25">
        <f t="shared" si="3"/>
        <v>116.5175</v>
      </c>
      <c r="P10" s="26"/>
      <c r="Q10" s="26">
        <v>27</v>
      </c>
      <c r="R10" s="24">
        <f t="shared" si="4"/>
        <v>4475.4825000000001</v>
      </c>
      <c r="S10" s="25">
        <f t="shared" si="5"/>
        <v>40.2515</v>
      </c>
      <c r="T10" s="61">
        <f t="shared" si="6"/>
        <v>13.2515</v>
      </c>
      <c r="U10" s="62">
        <v>15</v>
      </c>
      <c r="V10" s="63">
        <f t="shared" si="0"/>
        <v>4460.4825000000001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2799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2799</v>
      </c>
      <c r="N12" s="24">
        <f t="shared" si="2"/>
        <v>2799</v>
      </c>
      <c r="O12" s="25">
        <f t="shared" si="3"/>
        <v>76.972499999999997</v>
      </c>
      <c r="P12" s="26"/>
      <c r="Q12" s="26">
        <v>22</v>
      </c>
      <c r="R12" s="24">
        <f t="shared" si="4"/>
        <v>2700.0275000000001</v>
      </c>
      <c r="S12" s="25">
        <f t="shared" si="5"/>
        <v>26.590499999999999</v>
      </c>
      <c r="T12" s="61">
        <f t="shared" si="6"/>
        <v>4.5904999999999987</v>
      </c>
      <c r="U12" s="62"/>
      <c r="V12" s="63">
        <f t="shared" si="0"/>
        <v>2700.0275000000001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3914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3914</v>
      </c>
      <c r="N13" s="24">
        <f t="shared" si="2"/>
        <v>3914</v>
      </c>
      <c r="O13" s="25">
        <f t="shared" si="3"/>
        <v>107.63500000000001</v>
      </c>
      <c r="P13" s="26"/>
      <c r="Q13" s="26">
        <v>55</v>
      </c>
      <c r="R13" s="24">
        <f t="shared" si="4"/>
        <v>3751.3649999999998</v>
      </c>
      <c r="S13" s="25">
        <f t="shared" si="5"/>
        <v>37.183</v>
      </c>
      <c r="T13" s="61">
        <f t="shared" si="6"/>
        <v>-17.817</v>
      </c>
      <c r="U13" s="62"/>
      <c r="V13" s="63">
        <f t="shared" si="0"/>
        <v>3751.3649999999998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39994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39994</v>
      </c>
      <c r="N15" s="24">
        <f t="shared" si="2"/>
        <v>39994</v>
      </c>
      <c r="O15" s="25">
        <f t="shared" si="3"/>
        <v>1099.835</v>
      </c>
      <c r="P15" s="26"/>
      <c r="Q15" s="26">
        <v>180</v>
      </c>
      <c r="R15" s="24">
        <f t="shared" si="4"/>
        <v>38714.165000000001</v>
      </c>
      <c r="S15" s="25">
        <f t="shared" si="5"/>
        <v>379.94299999999998</v>
      </c>
      <c r="T15" s="61">
        <f t="shared" si="6"/>
        <v>199.94299999999998</v>
      </c>
      <c r="U15" s="62">
        <v>202</v>
      </c>
      <c r="V15" s="63">
        <f t="shared" si="0"/>
        <v>38512.165000000001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11152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17272</v>
      </c>
      <c r="N16" s="24">
        <f t="shared" si="2"/>
        <v>17845</v>
      </c>
      <c r="O16" s="25">
        <f t="shared" si="3"/>
        <v>474.98</v>
      </c>
      <c r="P16" s="26"/>
      <c r="Q16" s="26">
        <v>110</v>
      </c>
      <c r="R16" s="24">
        <f t="shared" si="4"/>
        <v>17260.02</v>
      </c>
      <c r="S16" s="25">
        <f t="shared" si="5"/>
        <v>164.084</v>
      </c>
      <c r="T16" s="61">
        <f t="shared" si="6"/>
        <v>54.084000000000003</v>
      </c>
      <c r="U16" s="62"/>
      <c r="V16" s="63">
        <f>R16-U16</f>
        <v>17260.02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8254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8254</v>
      </c>
      <c r="N17" s="24">
        <f t="shared" si="2"/>
        <v>8254</v>
      </c>
      <c r="O17" s="25">
        <f t="shared" si="3"/>
        <v>226.98500000000001</v>
      </c>
      <c r="P17" s="26"/>
      <c r="Q17" s="26">
        <v>100</v>
      </c>
      <c r="R17" s="24">
        <f t="shared" si="4"/>
        <v>7927.0150000000003</v>
      </c>
      <c r="S17" s="25">
        <f t="shared" si="5"/>
        <v>78.412999999999997</v>
      </c>
      <c r="T17" s="61">
        <f t="shared" si="6"/>
        <v>-21.587000000000003</v>
      </c>
      <c r="U17" s="62">
        <v>60</v>
      </c>
      <c r="V17" s="63">
        <f t="shared" ref="V17:V27" si="7">R17-U17</f>
        <v>7867.0150000000003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8029</v>
      </c>
      <c r="E19" s="30">
        <v>30</v>
      </c>
      <c r="F19" s="30">
        <v>50</v>
      </c>
      <c r="G19" s="30"/>
      <c r="H19" s="30">
        <v>170</v>
      </c>
      <c r="I19" s="20"/>
      <c r="J19" s="20"/>
      <c r="K19" s="20"/>
      <c r="L19" s="20"/>
      <c r="M19" s="20">
        <f t="shared" si="1"/>
        <v>10659</v>
      </c>
      <c r="N19" s="24">
        <f t="shared" si="2"/>
        <v>10659</v>
      </c>
      <c r="O19" s="25">
        <f t="shared" si="3"/>
        <v>293.1225</v>
      </c>
      <c r="P19" s="26"/>
      <c r="Q19" s="26">
        <v>170</v>
      </c>
      <c r="R19" s="24">
        <f t="shared" si="4"/>
        <v>10195.877500000001</v>
      </c>
      <c r="S19" s="25">
        <f t="shared" si="5"/>
        <v>101.26049999999999</v>
      </c>
      <c r="T19" s="61">
        <f t="shared" si="6"/>
        <v>-68.739500000000007</v>
      </c>
      <c r="U19" s="62">
        <v>15</v>
      </c>
      <c r="V19" s="63">
        <f t="shared" si="7"/>
        <v>10180.877500000001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7027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7027</v>
      </c>
      <c r="N23" s="24">
        <f t="shared" si="2"/>
        <v>7027</v>
      </c>
      <c r="O23" s="25">
        <f t="shared" si="3"/>
        <v>193.24250000000001</v>
      </c>
      <c r="P23" s="26"/>
      <c r="Q23" s="26">
        <v>70</v>
      </c>
      <c r="R23" s="24">
        <f t="shared" si="4"/>
        <v>6763.7574999999997</v>
      </c>
      <c r="S23" s="25">
        <f t="shared" si="5"/>
        <v>66.756500000000003</v>
      </c>
      <c r="T23" s="61">
        <f t="shared" si="6"/>
        <v>-3.2434999999999974</v>
      </c>
      <c r="U23" s="62">
        <v>35</v>
      </c>
      <c r="V23" s="63">
        <f t="shared" si="7"/>
        <v>6728.7574999999997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10854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10854</v>
      </c>
      <c r="N25" s="24">
        <f t="shared" si="2"/>
        <v>10854</v>
      </c>
      <c r="O25" s="25">
        <f t="shared" si="3"/>
        <v>298.48500000000001</v>
      </c>
      <c r="P25" s="26"/>
      <c r="Q25" s="26">
        <v>96</v>
      </c>
      <c r="R25" s="24">
        <f t="shared" si="4"/>
        <v>10459.514999999999</v>
      </c>
      <c r="S25" s="25">
        <f t="shared" si="5"/>
        <v>103.113</v>
      </c>
      <c r="T25" s="27">
        <f t="shared" si="6"/>
        <v>7.1129999999999995</v>
      </c>
      <c r="U25" s="62">
        <v>60</v>
      </c>
      <c r="V25" s="63">
        <f t="shared" si="7"/>
        <v>10399.514999999999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4648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4648</v>
      </c>
      <c r="N26" s="24">
        <f t="shared" si="2"/>
        <v>4648</v>
      </c>
      <c r="O26" s="25">
        <f t="shared" si="3"/>
        <v>127.82000000000001</v>
      </c>
      <c r="P26" s="26"/>
      <c r="Q26" s="26">
        <v>70</v>
      </c>
      <c r="R26" s="24">
        <f t="shared" si="4"/>
        <v>4450.18</v>
      </c>
      <c r="S26" s="25">
        <f t="shared" si="5"/>
        <v>44.155999999999999</v>
      </c>
      <c r="T26" s="27">
        <f t="shared" si="6"/>
        <v>-25.844000000000001</v>
      </c>
      <c r="U26" s="62"/>
      <c r="V26" s="63">
        <f t="shared" si="7"/>
        <v>4450.18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4765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4765</v>
      </c>
      <c r="N27" s="24">
        <f t="shared" si="2"/>
        <v>4765</v>
      </c>
      <c r="O27" s="25">
        <f t="shared" si="3"/>
        <v>131.03749999999999</v>
      </c>
      <c r="P27" s="26"/>
      <c r="Q27" s="26">
        <v>70</v>
      </c>
      <c r="R27" s="24">
        <f t="shared" si="4"/>
        <v>4563.9624999999996</v>
      </c>
      <c r="S27" s="25">
        <f t="shared" si="5"/>
        <v>45.267499999999998</v>
      </c>
      <c r="T27" s="27">
        <f t="shared" si="6"/>
        <v>-24.732500000000002</v>
      </c>
      <c r="U27" s="62"/>
      <c r="V27" s="63">
        <f t="shared" si="7"/>
        <v>4563.9624999999996</v>
      </c>
    </row>
    <row r="28" spans="1:22" ht="16.5" thickBot="1" x14ac:dyDescent="0.3">
      <c r="A28" s="82" t="s">
        <v>44</v>
      </c>
      <c r="B28" s="83"/>
      <c r="C28" s="84"/>
      <c r="D28" s="44">
        <f>SUM(D7:D27)</f>
        <v>180650</v>
      </c>
      <c r="E28" s="45">
        <f>SUM(E7:E27)</f>
        <v>150</v>
      </c>
      <c r="F28" s="45">
        <f t="shared" ref="F28:V28" si="8">SUM(F7:F27)</f>
        <v>200</v>
      </c>
      <c r="G28" s="45">
        <f t="shared" si="8"/>
        <v>0</v>
      </c>
      <c r="H28" s="45">
        <f t="shared" si="8"/>
        <v>890</v>
      </c>
      <c r="I28" s="45">
        <f t="shared" si="8"/>
        <v>14</v>
      </c>
      <c r="J28" s="45">
        <f t="shared" si="8"/>
        <v>3</v>
      </c>
      <c r="K28" s="45">
        <f t="shared" si="8"/>
        <v>2</v>
      </c>
      <c r="L28" s="45">
        <f t="shared" si="8"/>
        <v>0</v>
      </c>
      <c r="M28" s="56">
        <f t="shared" si="8"/>
        <v>193660</v>
      </c>
      <c r="N28" s="56">
        <f t="shared" si="8"/>
        <v>197271</v>
      </c>
      <c r="O28" s="57">
        <f t="shared" si="8"/>
        <v>5325.6500000000005</v>
      </c>
      <c r="P28" s="56">
        <f t="shared" si="8"/>
        <v>0</v>
      </c>
      <c r="Q28" s="56">
        <f t="shared" si="8"/>
        <v>1852</v>
      </c>
      <c r="R28" s="56">
        <f t="shared" si="8"/>
        <v>190093.35</v>
      </c>
      <c r="S28" s="56">
        <f t="shared" si="8"/>
        <v>1839.77</v>
      </c>
      <c r="T28" s="56">
        <f t="shared" si="8"/>
        <v>-12.230000000000068</v>
      </c>
      <c r="U28" s="56">
        <f t="shared" si="8"/>
        <v>589</v>
      </c>
      <c r="V28" s="56">
        <f t="shared" si="8"/>
        <v>189504.35</v>
      </c>
    </row>
    <row r="29" spans="1:22" ht="15.75" thickBot="1" x14ac:dyDescent="0.3">
      <c r="A29" s="85" t="s">
        <v>45</v>
      </c>
      <c r="B29" s="86"/>
      <c r="C29" s="87"/>
      <c r="D29" s="48">
        <f>D4+D5-D28</f>
        <v>545320</v>
      </c>
      <c r="E29" s="48">
        <f t="shared" ref="E29:L29" si="9">E4+E5-E28</f>
        <v>4920</v>
      </c>
      <c r="F29" s="48">
        <f t="shared" si="9"/>
        <v>9190</v>
      </c>
      <c r="G29" s="48">
        <f t="shared" si="9"/>
        <v>0</v>
      </c>
      <c r="H29" s="48">
        <f t="shared" si="9"/>
        <v>25550</v>
      </c>
      <c r="I29" s="48">
        <f t="shared" si="9"/>
        <v>1122</v>
      </c>
      <c r="J29" s="48">
        <f t="shared" si="9"/>
        <v>626</v>
      </c>
      <c r="K29" s="48">
        <f t="shared" si="9"/>
        <v>366</v>
      </c>
      <c r="L29" s="48">
        <f t="shared" si="9"/>
        <v>5</v>
      </c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14" priority="63" operator="equal">
      <formula>212030016606640</formula>
    </cfRule>
  </conditionalFormatting>
  <conditionalFormatting sqref="D29 E4:E6 E28:K29">
    <cfRule type="cellIs" dxfId="1213" priority="61" operator="equal">
      <formula>$E$4</formula>
    </cfRule>
    <cfRule type="cellIs" dxfId="1212" priority="62" operator="equal">
      <formula>2120</formula>
    </cfRule>
  </conditionalFormatting>
  <conditionalFormatting sqref="D29:E29 F4:F6 F28:F29">
    <cfRule type="cellIs" dxfId="1211" priority="59" operator="equal">
      <formula>$F$4</formula>
    </cfRule>
    <cfRule type="cellIs" dxfId="1210" priority="60" operator="equal">
      <formula>300</formula>
    </cfRule>
  </conditionalFormatting>
  <conditionalFormatting sqref="G4:G6 G28:G29">
    <cfRule type="cellIs" dxfId="1209" priority="57" operator="equal">
      <formula>$G$4</formula>
    </cfRule>
    <cfRule type="cellIs" dxfId="1208" priority="58" operator="equal">
      <formula>1660</formula>
    </cfRule>
  </conditionalFormatting>
  <conditionalFormatting sqref="H4:H6 H28:H29">
    <cfRule type="cellIs" dxfId="1207" priority="55" operator="equal">
      <formula>$H$4</formula>
    </cfRule>
    <cfRule type="cellIs" dxfId="1206" priority="56" operator="equal">
      <formula>6640</formula>
    </cfRule>
  </conditionalFormatting>
  <conditionalFormatting sqref="T6:T28 U28:V28">
    <cfRule type="cellIs" dxfId="1205" priority="54" operator="lessThan">
      <formula>0</formula>
    </cfRule>
  </conditionalFormatting>
  <conditionalFormatting sqref="T7:T27">
    <cfRule type="cellIs" dxfId="1204" priority="51" operator="lessThan">
      <formula>0</formula>
    </cfRule>
    <cfRule type="cellIs" dxfId="1203" priority="52" operator="lessThan">
      <formula>0</formula>
    </cfRule>
    <cfRule type="cellIs" dxfId="1202" priority="53" operator="lessThan">
      <formula>0</formula>
    </cfRule>
  </conditionalFormatting>
  <conditionalFormatting sqref="E4:E6 E28:K28">
    <cfRule type="cellIs" dxfId="1201" priority="50" operator="equal">
      <formula>$E$4</formula>
    </cfRule>
  </conditionalFormatting>
  <conditionalFormatting sqref="D28:D29 D6 D4:M4">
    <cfRule type="cellIs" dxfId="1200" priority="49" operator="equal">
      <formula>$D$4</formula>
    </cfRule>
  </conditionalFormatting>
  <conditionalFormatting sqref="I4:I6 I28:I29">
    <cfRule type="cellIs" dxfId="1199" priority="48" operator="equal">
      <formula>$I$4</formula>
    </cfRule>
  </conditionalFormatting>
  <conditionalFormatting sqref="J4:J6 J28:J29">
    <cfRule type="cellIs" dxfId="1198" priority="47" operator="equal">
      <formula>$J$4</formula>
    </cfRule>
  </conditionalFormatting>
  <conditionalFormatting sqref="K4:K6 K28:K29">
    <cfRule type="cellIs" dxfId="1197" priority="46" operator="equal">
      <formula>$K$4</formula>
    </cfRule>
  </conditionalFormatting>
  <conditionalFormatting sqref="M4:M6">
    <cfRule type="cellIs" dxfId="1196" priority="45" operator="equal">
      <formula>$L$4</formula>
    </cfRule>
  </conditionalFormatting>
  <conditionalFormatting sqref="T7:T28 U28:V28">
    <cfRule type="cellIs" dxfId="1195" priority="42" operator="lessThan">
      <formula>0</formula>
    </cfRule>
    <cfRule type="cellIs" dxfId="1194" priority="43" operator="lessThan">
      <formula>0</formula>
    </cfRule>
    <cfRule type="cellIs" dxfId="1193" priority="44" operator="lessThan">
      <formula>0</formula>
    </cfRule>
  </conditionalFormatting>
  <conditionalFormatting sqref="D5:K5">
    <cfRule type="cellIs" dxfId="1192" priority="41" operator="greaterThan">
      <formula>0</formula>
    </cfRule>
  </conditionalFormatting>
  <conditionalFormatting sqref="T6:T28 U28:V28">
    <cfRule type="cellIs" dxfId="1191" priority="40" operator="lessThan">
      <formula>0</formula>
    </cfRule>
  </conditionalFormatting>
  <conditionalFormatting sqref="T7:T27">
    <cfRule type="cellIs" dxfId="1190" priority="37" operator="lessThan">
      <formula>0</formula>
    </cfRule>
    <cfRule type="cellIs" dxfId="1189" priority="38" operator="lessThan">
      <formula>0</formula>
    </cfRule>
    <cfRule type="cellIs" dxfId="1188" priority="39" operator="lessThan">
      <formula>0</formula>
    </cfRule>
  </conditionalFormatting>
  <conditionalFormatting sqref="T7:T28 U28:V28">
    <cfRule type="cellIs" dxfId="1187" priority="34" operator="lessThan">
      <formula>0</formula>
    </cfRule>
    <cfRule type="cellIs" dxfId="1186" priority="35" operator="lessThan">
      <formula>0</formula>
    </cfRule>
    <cfRule type="cellIs" dxfId="1185" priority="36" operator="lessThan">
      <formula>0</formula>
    </cfRule>
  </conditionalFormatting>
  <conditionalFormatting sqref="D5:K5">
    <cfRule type="cellIs" dxfId="1184" priority="33" operator="greaterThan">
      <formula>0</formula>
    </cfRule>
  </conditionalFormatting>
  <conditionalFormatting sqref="L4 L6 L28:L29">
    <cfRule type="cellIs" dxfId="1183" priority="32" operator="equal">
      <formula>$L$4</formula>
    </cfRule>
  </conditionalFormatting>
  <conditionalFormatting sqref="D7:S7">
    <cfRule type="cellIs" dxfId="1182" priority="31" operator="greaterThan">
      <formula>0</formula>
    </cfRule>
  </conditionalFormatting>
  <conditionalFormatting sqref="D9:S9">
    <cfRule type="cellIs" dxfId="1181" priority="30" operator="greaterThan">
      <formula>0</formula>
    </cfRule>
  </conditionalFormatting>
  <conditionalFormatting sqref="D11:S11">
    <cfRule type="cellIs" dxfId="1180" priority="29" operator="greaterThan">
      <formula>0</formula>
    </cfRule>
  </conditionalFormatting>
  <conditionalFormatting sqref="D13:S13">
    <cfRule type="cellIs" dxfId="1179" priority="28" operator="greaterThan">
      <formula>0</formula>
    </cfRule>
  </conditionalFormatting>
  <conditionalFormatting sqref="D15:S15">
    <cfRule type="cellIs" dxfId="1178" priority="27" operator="greaterThan">
      <formula>0</formula>
    </cfRule>
  </conditionalFormatting>
  <conditionalFormatting sqref="D17:S17">
    <cfRule type="cellIs" dxfId="1177" priority="26" operator="greaterThan">
      <formula>0</formula>
    </cfRule>
  </conditionalFormatting>
  <conditionalFormatting sqref="D19:S19">
    <cfRule type="cellIs" dxfId="1176" priority="25" operator="greaterThan">
      <formula>0</formula>
    </cfRule>
  </conditionalFormatting>
  <conditionalFormatting sqref="D21:S21">
    <cfRule type="cellIs" dxfId="1175" priority="24" operator="greaterThan">
      <formula>0</formula>
    </cfRule>
  </conditionalFormatting>
  <conditionalFormatting sqref="D23:S23">
    <cfRule type="cellIs" dxfId="1174" priority="23" operator="greaterThan">
      <formula>0</formula>
    </cfRule>
  </conditionalFormatting>
  <conditionalFormatting sqref="D25:S25">
    <cfRule type="cellIs" dxfId="1173" priority="22" operator="greaterThan">
      <formula>0</formula>
    </cfRule>
  </conditionalFormatting>
  <conditionalFormatting sqref="D27:S27">
    <cfRule type="cellIs" dxfId="1172" priority="21" operator="greaterThan">
      <formula>0</formula>
    </cfRule>
  </conditionalFormatting>
  <conditionalFormatting sqref="U6">
    <cfRule type="cellIs" dxfId="1171" priority="20" operator="lessThan">
      <formula>0</formula>
    </cfRule>
  </conditionalFormatting>
  <conditionalFormatting sqref="U6">
    <cfRule type="cellIs" dxfId="1170" priority="19" operator="lessThan">
      <formula>0</formula>
    </cfRule>
  </conditionalFormatting>
  <conditionalFormatting sqref="V6">
    <cfRule type="cellIs" dxfId="1169" priority="18" operator="lessThan">
      <formula>0</formula>
    </cfRule>
  </conditionalFormatting>
  <conditionalFormatting sqref="V6">
    <cfRule type="cellIs" dxfId="1168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Q18" sqref="Q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57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'5'!D29</f>
        <v>545320</v>
      </c>
      <c r="E4" s="2">
        <f>'5'!E29</f>
        <v>4920</v>
      </c>
      <c r="F4" s="2">
        <f>'5'!F29</f>
        <v>9190</v>
      </c>
      <c r="G4" s="2">
        <f>'5'!G29</f>
        <v>0</v>
      </c>
      <c r="H4" s="2">
        <f>'5'!H29</f>
        <v>25550</v>
      </c>
      <c r="I4" s="2">
        <f>'5'!I29</f>
        <v>1122</v>
      </c>
      <c r="J4" s="2">
        <f>'5'!J29</f>
        <v>626</v>
      </c>
      <c r="K4" s="2">
        <f>'5'!K29</f>
        <v>366</v>
      </c>
      <c r="L4" s="2">
        <f>'5'!L29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126689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10060</v>
      </c>
      <c r="E7" s="22">
        <v>20</v>
      </c>
      <c r="F7" s="22"/>
      <c r="G7" s="22"/>
      <c r="H7" s="22">
        <v>60</v>
      </c>
      <c r="I7" s="23"/>
      <c r="J7" s="23"/>
      <c r="K7" s="23">
        <v>1</v>
      </c>
      <c r="L7" s="23"/>
      <c r="M7" s="20">
        <f>D7+E7*20+F7*10+G7*9+H7*9</f>
        <v>11000</v>
      </c>
      <c r="N7" s="24">
        <f>D7+E7*20+F7*10+G7*9+H7*9+I7*191+J7*191+K7*182+L7*100</f>
        <v>11182</v>
      </c>
      <c r="O7" s="25">
        <f>M7*2.75%</f>
        <v>302.5</v>
      </c>
      <c r="P7" s="26"/>
      <c r="Q7" s="26">
        <v>100</v>
      </c>
      <c r="R7" s="24">
        <f>M7-(M7*2.75%)+I7*191+J7*191+K7*182+L7*100-Q7</f>
        <v>10779.5</v>
      </c>
      <c r="S7" s="25">
        <f>M7*0.95%</f>
        <v>104.5</v>
      </c>
      <c r="T7" s="27">
        <f>S7-Q7</f>
        <v>4.5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3911</v>
      </c>
      <c r="E8" s="30">
        <v>50</v>
      </c>
      <c r="F8" s="30">
        <v>100</v>
      </c>
      <c r="G8" s="30"/>
      <c r="H8" s="30">
        <v>100</v>
      </c>
      <c r="I8" s="20"/>
      <c r="J8" s="20"/>
      <c r="K8" s="20">
        <v>2</v>
      </c>
      <c r="L8" s="20"/>
      <c r="M8" s="20">
        <f t="shared" ref="M8:M27" si="0">D8+E8*20+F8*10+G8*9+H8*9</f>
        <v>6811</v>
      </c>
      <c r="N8" s="24">
        <f t="shared" ref="N8:N27" si="1">D8+E8*20+F8*10+G8*9+H8*9+I8*191+J8*191+K8*182+L8*100</f>
        <v>7175</v>
      </c>
      <c r="O8" s="25">
        <f t="shared" ref="O8:O27" si="2">M8*2.75%</f>
        <v>187.30250000000001</v>
      </c>
      <c r="P8" s="26"/>
      <c r="Q8" s="26">
        <v>77</v>
      </c>
      <c r="R8" s="24">
        <f t="shared" ref="R8:R27" si="3">M8-(M8*2.75%)+I8*191+J8*191+K8*182+L8*100-Q8</f>
        <v>6910.6975000000002</v>
      </c>
      <c r="S8" s="25">
        <f t="shared" ref="S8:S27" si="4">M8*0.95%</f>
        <v>64.704499999999996</v>
      </c>
      <c r="T8" s="27">
        <f t="shared" ref="T8:T27" si="5">S8-Q8</f>
        <v>-12.295500000000004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9356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11606</v>
      </c>
      <c r="N9" s="24">
        <f t="shared" si="1"/>
        <v>11606</v>
      </c>
      <c r="O9" s="25">
        <f t="shared" si="2"/>
        <v>319.16500000000002</v>
      </c>
      <c r="P9" s="26"/>
      <c r="Q9" s="26">
        <v>137</v>
      </c>
      <c r="R9" s="24">
        <f t="shared" si="3"/>
        <v>11149.834999999999</v>
      </c>
      <c r="S9" s="25">
        <f t="shared" si="4"/>
        <v>110.25699999999999</v>
      </c>
      <c r="T9" s="27">
        <f t="shared" si="5"/>
        <v>-26.743000000000009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4731</v>
      </c>
      <c r="N10" s="24">
        <f t="shared" si="1"/>
        <v>4731</v>
      </c>
      <c r="O10" s="25">
        <f t="shared" si="2"/>
        <v>130.10249999999999</v>
      </c>
      <c r="P10" s="26"/>
      <c r="Q10" s="26">
        <v>30</v>
      </c>
      <c r="R10" s="24">
        <f t="shared" si="3"/>
        <v>4570.8975</v>
      </c>
      <c r="S10" s="25">
        <f t="shared" si="4"/>
        <v>44.944499999999998</v>
      </c>
      <c r="T10" s="27">
        <f t="shared" si="5"/>
        <v>14.944499999999998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4114</v>
      </c>
      <c r="N11" s="24">
        <f t="shared" si="1"/>
        <v>4114</v>
      </c>
      <c r="O11" s="25">
        <f t="shared" si="2"/>
        <v>113.13500000000001</v>
      </c>
      <c r="P11" s="26"/>
      <c r="Q11" s="26">
        <v>21</v>
      </c>
      <c r="R11" s="24">
        <f t="shared" si="3"/>
        <v>3979.8649999999998</v>
      </c>
      <c r="S11" s="25">
        <f t="shared" si="4"/>
        <v>39.082999999999998</v>
      </c>
      <c r="T11" s="27">
        <f t="shared" si="5"/>
        <v>18.082999999999998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2622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2622</v>
      </c>
      <c r="N12" s="24">
        <f t="shared" si="1"/>
        <v>2622</v>
      </c>
      <c r="O12" s="25">
        <f t="shared" si="2"/>
        <v>72.105000000000004</v>
      </c>
      <c r="P12" s="26"/>
      <c r="Q12" s="26">
        <v>19</v>
      </c>
      <c r="R12" s="24">
        <f t="shared" si="3"/>
        <v>2530.895</v>
      </c>
      <c r="S12" s="25">
        <f t="shared" si="4"/>
        <v>24.908999999999999</v>
      </c>
      <c r="T12" s="27">
        <f t="shared" si="5"/>
        <v>5.9089999999999989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2983</v>
      </c>
      <c r="N13" s="24">
        <f t="shared" si="1"/>
        <v>2983</v>
      </c>
      <c r="O13" s="25">
        <f t="shared" si="2"/>
        <v>82.032499999999999</v>
      </c>
      <c r="P13" s="26"/>
      <c r="Q13" s="26">
        <v>45</v>
      </c>
      <c r="R13" s="24">
        <f t="shared" si="3"/>
        <v>2855.9675000000002</v>
      </c>
      <c r="S13" s="25">
        <f t="shared" si="4"/>
        <v>28.3385</v>
      </c>
      <c r="T13" s="27">
        <f t="shared" si="5"/>
        <v>-16.6615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20</v>
      </c>
      <c r="I14" s="20"/>
      <c r="J14" s="20"/>
      <c r="K14" s="20"/>
      <c r="L14" s="20"/>
      <c r="M14" s="20">
        <f t="shared" si="0"/>
        <v>10576</v>
      </c>
      <c r="N14" s="24">
        <f t="shared" si="1"/>
        <v>10576</v>
      </c>
      <c r="O14" s="25">
        <f t="shared" si="2"/>
        <v>290.83999999999997</v>
      </c>
      <c r="P14" s="26"/>
      <c r="Q14" s="26">
        <v>165</v>
      </c>
      <c r="R14" s="24">
        <f t="shared" si="3"/>
        <v>10120.16</v>
      </c>
      <c r="S14" s="25">
        <f t="shared" si="4"/>
        <v>100.47199999999999</v>
      </c>
      <c r="T14" s="27">
        <f t="shared" si="5"/>
        <v>-64.528000000000006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11173</v>
      </c>
      <c r="E15" s="30">
        <v>50</v>
      </c>
      <c r="F15" s="30"/>
      <c r="G15" s="30"/>
      <c r="H15" s="30">
        <v>80</v>
      </c>
      <c r="I15" s="20">
        <v>5</v>
      </c>
      <c r="J15" s="20"/>
      <c r="K15" s="20">
        <v>5</v>
      </c>
      <c r="L15" s="20"/>
      <c r="M15" s="20">
        <f t="shared" si="0"/>
        <v>12893</v>
      </c>
      <c r="N15" s="24">
        <f t="shared" si="1"/>
        <v>14758</v>
      </c>
      <c r="O15" s="25">
        <f t="shared" si="2"/>
        <v>354.5575</v>
      </c>
      <c r="P15" s="26"/>
      <c r="Q15" s="26">
        <v>120</v>
      </c>
      <c r="R15" s="24">
        <f t="shared" si="3"/>
        <v>14283.442499999999</v>
      </c>
      <c r="S15" s="25">
        <f t="shared" si="4"/>
        <v>122.48349999999999</v>
      </c>
      <c r="T15" s="27">
        <f t="shared" si="5"/>
        <v>2.4834999999999923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13288</v>
      </c>
      <c r="E16" s="30">
        <v>50</v>
      </c>
      <c r="F16" s="30">
        <v>50</v>
      </c>
      <c r="G16" s="30"/>
      <c r="H16" s="30">
        <v>160</v>
      </c>
      <c r="I16" s="20"/>
      <c r="J16" s="20"/>
      <c r="K16" s="20"/>
      <c r="L16" s="20"/>
      <c r="M16" s="20">
        <f t="shared" si="0"/>
        <v>16228</v>
      </c>
      <c r="N16" s="24">
        <f t="shared" si="1"/>
        <v>16228</v>
      </c>
      <c r="O16" s="25">
        <f t="shared" si="2"/>
        <v>446.27</v>
      </c>
      <c r="P16" s="26"/>
      <c r="Q16" s="26">
        <v>112</v>
      </c>
      <c r="R16" s="24">
        <f t="shared" si="3"/>
        <v>15669.73</v>
      </c>
      <c r="S16" s="25">
        <f t="shared" si="4"/>
        <v>154.166</v>
      </c>
      <c r="T16" s="27">
        <f t="shared" si="5"/>
        <v>42.165999999999997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3593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3593</v>
      </c>
      <c r="N17" s="24">
        <f t="shared" si="1"/>
        <v>3593</v>
      </c>
      <c r="O17" s="25">
        <f t="shared" si="2"/>
        <v>98.807500000000005</v>
      </c>
      <c r="P17" s="26"/>
      <c r="Q17" s="26">
        <v>50</v>
      </c>
      <c r="R17" s="24">
        <f t="shared" si="3"/>
        <v>3444.1925000000001</v>
      </c>
      <c r="S17" s="25">
        <f t="shared" si="4"/>
        <v>34.133499999999998</v>
      </c>
      <c r="T17" s="27">
        <f t="shared" si="5"/>
        <v>-15.866500000000002</v>
      </c>
    </row>
    <row r="18" spans="1:20" ht="15.75" x14ac:dyDescent="0.25">
      <c r="A18" s="28">
        <v>12</v>
      </c>
      <c r="B18" s="20">
        <v>1908446145</v>
      </c>
      <c r="C18" s="20" t="s">
        <v>53</v>
      </c>
      <c r="D18" s="29">
        <v>16654</v>
      </c>
      <c r="E18" s="30"/>
      <c r="F18" s="30"/>
      <c r="G18" s="30"/>
      <c r="H18" s="30"/>
      <c r="I18" s="20">
        <v>14</v>
      </c>
      <c r="J18" s="20"/>
      <c r="K18" s="20"/>
      <c r="L18" s="20"/>
      <c r="M18" s="20">
        <f t="shared" si="0"/>
        <v>16654</v>
      </c>
      <c r="N18" s="24">
        <f t="shared" si="1"/>
        <v>19328</v>
      </c>
      <c r="O18" s="25">
        <f t="shared" si="2"/>
        <v>457.98500000000001</v>
      </c>
      <c r="P18" s="26"/>
      <c r="Q18" s="26">
        <v>500</v>
      </c>
      <c r="R18" s="24">
        <f t="shared" si="3"/>
        <v>18370.014999999999</v>
      </c>
      <c r="S18" s="25">
        <f t="shared" si="4"/>
        <v>158.21299999999999</v>
      </c>
      <c r="T18" s="27">
        <f t="shared" si="5"/>
        <v>-341.78700000000003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10178</v>
      </c>
      <c r="E19" s="30"/>
      <c r="F19" s="30"/>
      <c r="G19" s="30"/>
      <c r="H19" s="30">
        <v>100</v>
      </c>
      <c r="I19" s="20">
        <v>10</v>
      </c>
      <c r="J19" s="20"/>
      <c r="K19" s="20">
        <v>5</v>
      </c>
      <c r="L19" s="20"/>
      <c r="M19" s="20">
        <f t="shared" si="0"/>
        <v>11078</v>
      </c>
      <c r="N19" s="24">
        <f t="shared" si="1"/>
        <v>13898</v>
      </c>
      <c r="O19" s="25">
        <f t="shared" si="2"/>
        <v>304.64499999999998</v>
      </c>
      <c r="P19" s="26"/>
      <c r="Q19" s="26">
        <v>170</v>
      </c>
      <c r="R19" s="24">
        <f t="shared" si="3"/>
        <v>13423.355</v>
      </c>
      <c r="S19" s="25">
        <f t="shared" si="4"/>
        <v>105.241</v>
      </c>
      <c r="T19" s="27">
        <f t="shared" si="5"/>
        <v>-64.759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5141</v>
      </c>
      <c r="N20" s="24">
        <f t="shared" si="1"/>
        <v>5141</v>
      </c>
      <c r="O20" s="25">
        <f t="shared" si="2"/>
        <v>141.3775</v>
      </c>
      <c r="P20" s="26"/>
      <c r="Q20" s="26">
        <v>120</v>
      </c>
      <c r="R20" s="24">
        <f t="shared" si="3"/>
        <v>4879.6225000000004</v>
      </c>
      <c r="S20" s="25">
        <f t="shared" si="4"/>
        <v>48.839500000000001</v>
      </c>
      <c r="T20" s="27">
        <f t="shared" si="5"/>
        <v>-71.160499999999999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4113</v>
      </c>
      <c r="N21" s="24">
        <f t="shared" si="1"/>
        <v>4113</v>
      </c>
      <c r="O21" s="25">
        <f t="shared" si="2"/>
        <v>113.1075</v>
      </c>
      <c r="P21" s="26"/>
      <c r="Q21" s="26">
        <v>30</v>
      </c>
      <c r="R21" s="24">
        <f t="shared" si="3"/>
        <v>3969.8924999999999</v>
      </c>
      <c r="S21" s="25">
        <f t="shared" si="4"/>
        <v>39.073499999999996</v>
      </c>
      <c r="T21" s="27">
        <f t="shared" si="5"/>
        <v>9.0734999999999957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12448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12448</v>
      </c>
      <c r="N22" s="24">
        <f t="shared" si="1"/>
        <v>12448</v>
      </c>
      <c r="O22" s="25">
        <f t="shared" si="2"/>
        <v>342.32</v>
      </c>
      <c r="P22" s="26"/>
      <c r="Q22" s="26">
        <v>150</v>
      </c>
      <c r="R22" s="24">
        <f t="shared" si="3"/>
        <v>11955.68</v>
      </c>
      <c r="S22" s="25">
        <f t="shared" si="4"/>
        <v>118.256</v>
      </c>
      <c r="T22" s="27">
        <f t="shared" si="5"/>
        <v>-31.744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/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14247</v>
      </c>
      <c r="E24" s="30">
        <v>60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0"/>
        <v>17347</v>
      </c>
      <c r="N24" s="24">
        <f t="shared" si="1"/>
        <v>17347</v>
      </c>
      <c r="O24" s="25">
        <f t="shared" si="2"/>
        <v>477.04250000000002</v>
      </c>
      <c r="P24" s="26"/>
      <c r="Q24" s="26">
        <v>120</v>
      </c>
      <c r="R24" s="24">
        <f t="shared" si="3"/>
        <v>16749.9575</v>
      </c>
      <c r="S24" s="25">
        <f t="shared" si="4"/>
        <v>164.79650000000001</v>
      </c>
      <c r="T24" s="27">
        <f t="shared" si="5"/>
        <v>44.796500000000009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5863</v>
      </c>
      <c r="N25" s="24">
        <f t="shared" si="1"/>
        <v>5863</v>
      </c>
      <c r="O25" s="25">
        <f t="shared" si="2"/>
        <v>161.23249999999999</v>
      </c>
      <c r="P25" s="26"/>
      <c r="Q25" s="26">
        <v>52</v>
      </c>
      <c r="R25" s="24">
        <f t="shared" si="3"/>
        <v>5649.7674999999999</v>
      </c>
      <c r="S25" s="25">
        <f t="shared" si="4"/>
        <v>55.698499999999996</v>
      </c>
      <c r="T25" s="27">
        <f t="shared" si="5"/>
        <v>3.6984999999999957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6198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6198</v>
      </c>
      <c r="N26" s="24">
        <f t="shared" si="1"/>
        <v>6198</v>
      </c>
      <c r="O26" s="25">
        <f t="shared" si="2"/>
        <v>170.44499999999999</v>
      </c>
      <c r="P26" s="26"/>
      <c r="Q26" s="26">
        <v>80</v>
      </c>
      <c r="R26" s="24">
        <f t="shared" si="3"/>
        <v>5947.5550000000003</v>
      </c>
      <c r="S26" s="25">
        <f t="shared" si="4"/>
        <v>58.881</v>
      </c>
      <c r="T26" s="27">
        <f t="shared" si="5"/>
        <v>-21.119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130</v>
      </c>
      <c r="R27" s="24">
        <f t="shared" si="3"/>
        <v>6870.0550000000003</v>
      </c>
      <c r="S27" s="42">
        <f t="shared" si="4"/>
        <v>68.381</v>
      </c>
      <c r="T27" s="43">
        <f t="shared" si="5"/>
        <v>-61.619</v>
      </c>
    </row>
    <row r="28" spans="1:20" ht="16.5" thickBot="1" x14ac:dyDescent="0.3">
      <c r="A28" s="82" t="s">
        <v>44</v>
      </c>
      <c r="B28" s="83"/>
      <c r="C28" s="84"/>
      <c r="D28" s="44">
        <f>SUM(D7:D27)</f>
        <v>166706</v>
      </c>
      <c r="E28" s="45">
        <f>SUM(E7:E27)</f>
        <v>230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870</v>
      </c>
      <c r="I28" s="45">
        <f t="shared" si="6"/>
        <v>29</v>
      </c>
      <c r="J28" s="45">
        <f t="shared" si="6"/>
        <v>0</v>
      </c>
      <c r="K28" s="45">
        <f t="shared" si="6"/>
        <v>13</v>
      </c>
      <c r="L28" s="45">
        <f t="shared" si="6"/>
        <v>0</v>
      </c>
      <c r="M28" s="45">
        <f t="shared" si="6"/>
        <v>181636</v>
      </c>
      <c r="N28" s="45">
        <f t="shared" si="6"/>
        <v>189541</v>
      </c>
      <c r="O28" s="46">
        <f t="shared" si="6"/>
        <v>4994.99</v>
      </c>
      <c r="P28" s="45">
        <f t="shared" si="6"/>
        <v>0</v>
      </c>
      <c r="Q28" s="45">
        <f t="shared" si="6"/>
        <v>2308</v>
      </c>
      <c r="R28" s="45">
        <f t="shared" si="6"/>
        <v>182238.00999999995</v>
      </c>
      <c r="S28" s="45">
        <f t="shared" si="6"/>
        <v>1725.5420000000001</v>
      </c>
      <c r="T28" s="47">
        <f t="shared" si="6"/>
        <v>-582.4580000000002</v>
      </c>
    </row>
    <row r="29" spans="1:20" ht="15.75" thickBot="1" x14ac:dyDescent="0.3">
      <c r="A29" s="85" t="s">
        <v>45</v>
      </c>
      <c r="B29" s="86"/>
      <c r="C29" s="87"/>
      <c r="D29" s="48">
        <f>D4+D5-D28</f>
        <v>505303</v>
      </c>
      <c r="E29" s="48">
        <f t="shared" ref="E29:L29" si="7">E4+E5-E28</f>
        <v>4690</v>
      </c>
      <c r="F29" s="48">
        <f t="shared" si="7"/>
        <v>8940</v>
      </c>
      <c r="G29" s="48">
        <f t="shared" si="7"/>
        <v>0</v>
      </c>
      <c r="H29" s="48">
        <f t="shared" si="7"/>
        <v>24680</v>
      </c>
      <c r="I29" s="48">
        <f t="shared" si="7"/>
        <v>1093</v>
      </c>
      <c r="J29" s="48">
        <f t="shared" si="7"/>
        <v>626</v>
      </c>
      <c r="K29" s="48">
        <f t="shared" si="7"/>
        <v>353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7" priority="43" operator="equal">
      <formula>212030016606640</formula>
    </cfRule>
  </conditionalFormatting>
  <conditionalFormatting sqref="D29 E4:E6 E28:K29">
    <cfRule type="cellIs" dxfId="1166" priority="41" operator="equal">
      <formula>$E$4</formula>
    </cfRule>
    <cfRule type="cellIs" dxfId="1165" priority="42" operator="equal">
      <formula>2120</formula>
    </cfRule>
  </conditionalFormatting>
  <conditionalFormatting sqref="D29:E29 F4:F6 F28:F29">
    <cfRule type="cellIs" dxfId="1164" priority="39" operator="equal">
      <formula>$F$4</formula>
    </cfRule>
    <cfRule type="cellIs" dxfId="1163" priority="40" operator="equal">
      <formula>300</formula>
    </cfRule>
  </conditionalFormatting>
  <conditionalFormatting sqref="G4:G6 G28:G29">
    <cfRule type="cellIs" dxfId="1162" priority="37" operator="equal">
      <formula>$G$4</formula>
    </cfRule>
    <cfRule type="cellIs" dxfId="1161" priority="38" operator="equal">
      <formula>1660</formula>
    </cfRule>
  </conditionalFormatting>
  <conditionalFormatting sqref="H4:H6 H28:H29">
    <cfRule type="cellIs" dxfId="1160" priority="35" operator="equal">
      <formula>$H$4</formula>
    </cfRule>
    <cfRule type="cellIs" dxfId="1159" priority="36" operator="equal">
      <formula>6640</formula>
    </cfRule>
  </conditionalFormatting>
  <conditionalFormatting sqref="T6:T28">
    <cfRule type="cellIs" dxfId="1158" priority="34" operator="lessThan">
      <formula>0</formula>
    </cfRule>
  </conditionalFormatting>
  <conditionalFormatting sqref="T7:T27">
    <cfRule type="cellIs" dxfId="1157" priority="31" operator="lessThan">
      <formula>0</formula>
    </cfRule>
    <cfRule type="cellIs" dxfId="1156" priority="32" operator="lessThan">
      <formula>0</formula>
    </cfRule>
    <cfRule type="cellIs" dxfId="1155" priority="33" operator="lessThan">
      <formula>0</formula>
    </cfRule>
  </conditionalFormatting>
  <conditionalFormatting sqref="E4:E6 E28:K28">
    <cfRule type="cellIs" dxfId="1154" priority="30" operator="equal">
      <formula>$E$4</formula>
    </cfRule>
  </conditionalFormatting>
  <conditionalFormatting sqref="D28:D29 D6 D4:M4">
    <cfRule type="cellIs" dxfId="1153" priority="29" operator="equal">
      <formula>$D$4</formula>
    </cfRule>
  </conditionalFormatting>
  <conditionalFormatting sqref="I4:I6 I28:I29">
    <cfRule type="cellIs" dxfId="1152" priority="28" operator="equal">
      <formula>$I$4</formula>
    </cfRule>
  </conditionalFormatting>
  <conditionalFormatting sqref="J4:J6 J28:J29">
    <cfRule type="cellIs" dxfId="1151" priority="27" operator="equal">
      <formula>$J$4</formula>
    </cfRule>
  </conditionalFormatting>
  <conditionalFormatting sqref="K4:K6 K28:K29">
    <cfRule type="cellIs" dxfId="1150" priority="26" operator="equal">
      <formula>$K$4</formula>
    </cfRule>
  </conditionalFormatting>
  <conditionalFormatting sqref="M4:M6">
    <cfRule type="cellIs" dxfId="1149" priority="25" operator="equal">
      <formula>$L$4</formula>
    </cfRule>
  </conditionalFormatting>
  <conditionalFormatting sqref="T7:T28">
    <cfRule type="cellIs" dxfId="1148" priority="22" operator="lessThan">
      <formula>0</formula>
    </cfRule>
    <cfRule type="cellIs" dxfId="1147" priority="23" operator="lessThan">
      <formula>0</formula>
    </cfRule>
    <cfRule type="cellIs" dxfId="1146" priority="24" operator="lessThan">
      <formula>0</formula>
    </cfRule>
  </conditionalFormatting>
  <conditionalFormatting sqref="D5:K5">
    <cfRule type="cellIs" dxfId="1145" priority="21" operator="greaterThan">
      <formula>0</formula>
    </cfRule>
  </conditionalFormatting>
  <conditionalFormatting sqref="T6:T28">
    <cfRule type="cellIs" dxfId="1144" priority="20" operator="lessThan">
      <formula>0</formula>
    </cfRule>
  </conditionalFormatting>
  <conditionalFormatting sqref="T7:T27">
    <cfRule type="cellIs" dxfId="1143" priority="17" operator="lessThan">
      <formula>0</formula>
    </cfRule>
    <cfRule type="cellIs" dxfId="1142" priority="18" operator="lessThan">
      <formula>0</formula>
    </cfRule>
    <cfRule type="cellIs" dxfId="1141" priority="19" operator="lessThan">
      <formula>0</formula>
    </cfRule>
  </conditionalFormatting>
  <conditionalFormatting sqref="T7:T28">
    <cfRule type="cellIs" dxfId="1140" priority="14" operator="lessThan">
      <formula>0</formula>
    </cfRule>
    <cfRule type="cellIs" dxfId="1139" priority="15" operator="lessThan">
      <formula>0</formula>
    </cfRule>
    <cfRule type="cellIs" dxfId="1138" priority="16" operator="lessThan">
      <formula>0</formula>
    </cfRule>
  </conditionalFormatting>
  <conditionalFormatting sqref="D5:K5">
    <cfRule type="cellIs" dxfId="1137" priority="13" operator="greaterThan">
      <formula>0</formula>
    </cfRule>
  </conditionalFormatting>
  <conditionalFormatting sqref="L4 L6 L28:L29">
    <cfRule type="cellIs" dxfId="1136" priority="12" operator="equal">
      <formula>$L$4</formula>
    </cfRule>
  </conditionalFormatting>
  <conditionalFormatting sqref="D7:S7">
    <cfRule type="cellIs" dxfId="1135" priority="11" operator="greaterThan">
      <formula>0</formula>
    </cfRule>
  </conditionalFormatting>
  <conditionalFormatting sqref="D9:S9">
    <cfRule type="cellIs" dxfId="1134" priority="10" operator="greaterThan">
      <formula>0</formula>
    </cfRule>
  </conditionalFormatting>
  <conditionalFormatting sqref="D11:S11">
    <cfRule type="cellIs" dxfId="1133" priority="9" operator="greaterThan">
      <formula>0</formula>
    </cfRule>
  </conditionalFormatting>
  <conditionalFormatting sqref="D13:S13">
    <cfRule type="cellIs" dxfId="1132" priority="8" operator="greaterThan">
      <formula>0</formula>
    </cfRule>
  </conditionalFormatting>
  <conditionalFormatting sqref="D15:S15">
    <cfRule type="cellIs" dxfId="1131" priority="7" operator="greaterThan">
      <formula>0</formula>
    </cfRule>
  </conditionalFormatting>
  <conditionalFormatting sqref="D17:S17">
    <cfRule type="cellIs" dxfId="1130" priority="6" operator="greaterThan">
      <formula>0</formula>
    </cfRule>
  </conditionalFormatting>
  <conditionalFormatting sqref="D19:S19">
    <cfRule type="cellIs" dxfId="1129" priority="5" operator="greaterThan">
      <formula>0</formula>
    </cfRule>
  </conditionalFormatting>
  <conditionalFormatting sqref="D21:S21">
    <cfRule type="cellIs" dxfId="1128" priority="4" operator="greaterThan">
      <formula>0</formula>
    </cfRule>
  </conditionalFormatting>
  <conditionalFormatting sqref="D23:S23">
    <cfRule type="cellIs" dxfId="1127" priority="3" operator="greaterThan">
      <formula>0</formula>
    </cfRule>
  </conditionalFormatting>
  <conditionalFormatting sqref="D25:S25">
    <cfRule type="cellIs" dxfId="1126" priority="2" operator="greaterThan">
      <formula>0</formula>
    </cfRule>
  </conditionalFormatting>
  <conditionalFormatting sqref="D27:S27">
    <cfRule type="cellIs" dxfId="1125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7" sqref="I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58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'6'!D29</f>
        <v>505303</v>
      </c>
      <c r="E4" s="2">
        <f>'6'!E29</f>
        <v>4690</v>
      </c>
      <c r="F4" s="2">
        <f>'6'!F29</f>
        <v>8940</v>
      </c>
      <c r="G4" s="2">
        <f>'6'!G29</f>
        <v>0</v>
      </c>
      <c r="H4" s="2">
        <f>'6'!H29</f>
        <v>24680</v>
      </c>
      <c r="I4" s="2">
        <f>'6'!I29</f>
        <v>1093</v>
      </c>
      <c r="J4" s="2">
        <f>'6'!J29</f>
        <v>626</v>
      </c>
      <c r="K4" s="2">
        <f>'6'!K29</f>
        <v>353</v>
      </c>
      <c r="L4" s="2">
        <f>'6'!L29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10916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10916</v>
      </c>
      <c r="N7" s="24">
        <f>D7+E7*20+F7*10+G7*9+H7*9+I7*191+J7*191+K7*182+L7*100</f>
        <v>10916</v>
      </c>
      <c r="O7" s="25">
        <f>M7*2.75%</f>
        <v>300.19</v>
      </c>
      <c r="P7" s="26"/>
      <c r="Q7" s="26">
        <v>96</v>
      </c>
      <c r="R7" s="24">
        <f>M7-(M7*2.75%)+I7*191+J7*191+K7*182+L7*100-Q7</f>
        <v>10519.81</v>
      </c>
      <c r="S7" s="25">
        <f>M7*0.95%</f>
        <v>103.702</v>
      </c>
      <c r="T7" s="27">
        <f>S7-Q7</f>
        <v>7.7019999999999982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6068</v>
      </c>
      <c r="E8" s="30"/>
      <c r="F8" s="30"/>
      <c r="G8" s="30"/>
      <c r="H8" s="30"/>
      <c r="I8" s="20">
        <v>5</v>
      </c>
      <c r="J8" s="20"/>
      <c r="K8" s="20">
        <v>3</v>
      </c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7569</v>
      </c>
      <c r="O8" s="25">
        <f t="shared" ref="O8:O27" si="2">M8*2.75%</f>
        <v>166.87</v>
      </c>
      <c r="P8" s="26"/>
      <c r="Q8" s="26">
        <v>72</v>
      </c>
      <c r="R8" s="24">
        <f t="shared" ref="R8:R27" si="3">M8-(M8*2.75%)+I8*191+J8*191+K8*182+L8*100-Q8</f>
        <v>7330.13</v>
      </c>
      <c r="S8" s="25">
        <f t="shared" ref="S8:S27" si="4">M8*0.95%</f>
        <v>57.646000000000001</v>
      </c>
      <c r="T8" s="27">
        <f t="shared" ref="T8:T27" si="5">S8-Q8</f>
        <v>-14.353999999999999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16545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16545</v>
      </c>
      <c r="N9" s="24">
        <f t="shared" si="1"/>
        <v>16545</v>
      </c>
      <c r="O9" s="25">
        <f t="shared" si="2"/>
        <v>454.98750000000001</v>
      </c>
      <c r="P9" s="26"/>
      <c r="Q9" s="26">
        <v>150</v>
      </c>
      <c r="R9" s="24">
        <f t="shared" si="3"/>
        <v>15940.012500000001</v>
      </c>
      <c r="S9" s="25">
        <f t="shared" si="4"/>
        <v>157.17750000000001</v>
      </c>
      <c r="T9" s="27">
        <f t="shared" si="5"/>
        <v>7.1775000000000091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5249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5249</v>
      </c>
      <c r="N10" s="24">
        <f t="shared" si="1"/>
        <v>5440</v>
      </c>
      <c r="O10" s="25">
        <f t="shared" si="2"/>
        <v>144.3475</v>
      </c>
      <c r="P10" s="26"/>
      <c r="Q10" s="26">
        <v>30</v>
      </c>
      <c r="R10" s="24">
        <f t="shared" si="3"/>
        <v>5265.6525000000001</v>
      </c>
      <c r="S10" s="25">
        <f t="shared" si="4"/>
        <v>49.865499999999997</v>
      </c>
      <c r="T10" s="27">
        <f t="shared" si="5"/>
        <v>19.865499999999997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40</v>
      </c>
      <c r="R11" s="24">
        <f t="shared" si="3"/>
        <v>5260.125</v>
      </c>
      <c r="S11" s="25">
        <f t="shared" si="4"/>
        <v>51.774999999999999</v>
      </c>
      <c r="T11" s="27">
        <f t="shared" si="5"/>
        <v>11.774999999999999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3033</v>
      </c>
      <c r="N12" s="24">
        <f t="shared" si="1"/>
        <v>3033</v>
      </c>
      <c r="O12" s="25">
        <f t="shared" si="2"/>
        <v>83.407499999999999</v>
      </c>
      <c r="P12" s="26"/>
      <c r="Q12" s="26">
        <v>19</v>
      </c>
      <c r="R12" s="24">
        <f t="shared" si="3"/>
        <v>2930.5925000000002</v>
      </c>
      <c r="S12" s="25">
        <f t="shared" si="4"/>
        <v>28.813499999999998</v>
      </c>
      <c r="T12" s="27">
        <f t="shared" si="5"/>
        <v>9.8134999999999977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5757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5757</v>
      </c>
      <c r="N13" s="24">
        <f t="shared" si="1"/>
        <v>5757</v>
      </c>
      <c r="O13" s="25">
        <f t="shared" si="2"/>
        <v>158.3175</v>
      </c>
      <c r="P13" s="26"/>
      <c r="Q13" s="26">
        <v>55</v>
      </c>
      <c r="R13" s="24">
        <f t="shared" si="3"/>
        <v>5543.6824999999999</v>
      </c>
      <c r="S13" s="25">
        <f t="shared" si="4"/>
        <v>54.691499999999998</v>
      </c>
      <c r="T13" s="27">
        <f t="shared" si="5"/>
        <v>-0.30850000000000222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12446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12446</v>
      </c>
      <c r="N14" s="24">
        <f t="shared" si="1"/>
        <v>12446</v>
      </c>
      <c r="O14" s="25">
        <f t="shared" si="2"/>
        <v>342.26499999999999</v>
      </c>
      <c r="P14" s="26"/>
      <c r="Q14" s="26">
        <v>134</v>
      </c>
      <c r="R14" s="24">
        <f t="shared" si="3"/>
        <v>11969.735000000001</v>
      </c>
      <c r="S14" s="25">
        <f t="shared" si="4"/>
        <v>118.23699999999999</v>
      </c>
      <c r="T14" s="27">
        <f t="shared" si="5"/>
        <v>-15.763000000000005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17579</v>
      </c>
      <c r="E15" s="30">
        <v>20</v>
      </c>
      <c r="F15" s="30">
        <v>40</v>
      </c>
      <c r="G15" s="30"/>
      <c r="H15" s="30">
        <v>20</v>
      </c>
      <c r="I15" s="20"/>
      <c r="J15" s="20"/>
      <c r="K15" s="20"/>
      <c r="L15" s="20"/>
      <c r="M15" s="20">
        <f t="shared" si="0"/>
        <v>18559</v>
      </c>
      <c r="N15" s="24">
        <f t="shared" si="1"/>
        <v>18559</v>
      </c>
      <c r="O15" s="25">
        <f t="shared" si="2"/>
        <v>510.3725</v>
      </c>
      <c r="P15" s="26"/>
      <c r="Q15" s="26">
        <v>160</v>
      </c>
      <c r="R15" s="24">
        <f t="shared" si="3"/>
        <v>17888.627499999999</v>
      </c>
      <c r="S15" s="25">
        <f t="shared" si="4"/>
        <v>176.31049999999999</v>
      </c>
      <c r="T15" s="27">
        <f t="shared" si="5"/>
        <v>16.31049999999999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14126</v>
      </c>
      <c r="E16" s="30"/>
      <c r="F16" s="30"/>
      <c r="G16" s="30"/>
      <c r="H16" s="30">
        <v>60</v>
      </c>
      <c r="I16" s="20">
        <v>10</v>
      </c>
      <c r="J16" s="20"/>
      <c r="K16" s="20"/>
      <c r="L16" s="20"/>
      <c r="M16" s="20">
        <f t="shared" si="0"/>
        <v>14666</v>
      </c>
      <c r="N16" s="24">
        <f t="shared" si="1"/>
        <v>16576</v>
      </c>
      <c r="O16" s="25">
        <f t="shared" si="2"/>
        <v>403.315</v>
      </c>
      <c r="P16" s="26"/>
      <c r="Q16" s="26">
        <v>152</v>
      </c>
      <c r="R16" s="24">
        <f t="shared" si="3"/>
        <v>16020.684999999999</v>
      </c>
      <c r="S16" s="25">
        <f t="shared" si="4"/>
        <v>139.327</v>
      </c>
      <c r="T16" s="27">
        <f t="shared" si="5"/>
        <v>-12.673000000000002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7710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7710</v>
      </c>
      <c r="N17" s="24">
        <f t="shared" si="1"/>
        <v>7710</v>
      </c>
      <c r="O17" s="25">
        <f t="shared" si="2"/>
        <v>212.02500000000001</v>
      </c>
      <c r="P17" s="26"/>
      <c r="Q17" s="26">
        <v>97</v>
      </c>
      <c r="R17" s="24">
        <f t="shared" si="3"/>
        <v>7400.9750000000004</v>
      </c>
      <c r="S17" s="25">
        <f t="shared" si="4"/>
        <v>73.245000000000005</v>
      </c>
      <c r="T17" s="27">
        <f t="shared" si="5"/>
        <v>-23.754999999999995</v>
      </c>
    </row>
    <row r="18" spans="1:20" ht="15.75" x14ac:dyDescent="0.25">
      <c r="A18" s="28">
        <v>12</v>
      </c>
      <c r="B18" s="20">
        <v>1908446145</v>
      </c>
      <c r="C18" s="31" t="s">
        <v>59</v>
      </c>
      <c r="D18" s="29">
        <v>11923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11923</v>
      </c>
      <c r="N18" s="24">
        <f t="shared" si="1"/>
        <v>11923</v>
      </c>
      <c r="O18" s="25">
        <f t="shared" si="2"/>
        <v>327.88249999999999</v>
      </c>
      <c r="P18" s="26"/>
      <c r="Q18" s="26">
        <v>180</v>
      </c>
      <c r="R18" s="24">
        <f t="shared" si="3"/>
        <v>11415.1175</v>
      </c>
      <c r="S18" s="25">
        <f t="shared" si="4"/>
        <v>113.2685</v>
      </c>
      <c r="T18" s="27">
        <f t="shared" si="5"/>
        <v>-66.731499999999997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11118</v>
      </c>
      <c r="E19" s="30"/>
      <c r="F19" s="30">
        <v>50</v>
      </c>
      <c r="G19" s="30"/>
      <c r="H19" s="30">
        <v>100</v>
      </c>
      <c r="I19" s="20"/>
      <c r="J19" s="20"/>
      <c r="K19" s="20"/>
      <c r="L19" s="20"/>
      <c r="M19" s="20">
        <f t="shared" si="0"/>
        <v>12518</v>
      </c>
      <c r="N19" s="24">
        <f t="shared" si="1"/>
        <v>12518</v>
      </c>
      <c r="O19" s="25">
        <f t="shared" si="2"/>
        <v>344.245</v>
      </c>
      <c r="P19" s="26"/>
      <c r="Q19" s="26">
        <v>170</v>
      </c>
      <c r="R19" s="24">
        <f t="shared" si="3"/>
        <v>12003.754999999999</v>
      </c>
      <c r="S19" s="25">
        <f t="shared" si="4"/>
        <v>118.92099999999999</v>
      </c>
      <c r="T19" s="27">
        <f t="shared" si="5"/>
        <v>-51.079000000000008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6274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6274</v>
      </c>
      <c r="N20" s="24">
        <f t="shared" si="1"/>
        <v>8184</v>
      </c>
      <c r="O20" s="25">
        <f t="shared" si="2"/>
        <v>172.535</v>
      </c>
      <c r="P20" s="26"/>
      <c r="Q20" s="26">
        <v>120</v>
      </c>
      <c r="R20" s="24">
        <f t="shared" si="3"/>
        <v>7891.4650000000001</v>
      </c>
      <c r="S20" s="25">
        <f t="shared" si="4"/>
        <v>59.603000000000002</v>
      </c>
      <c r="T20" s="27">
        <f t="shared" si="5"/>
        <v>-60.396999999999998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6680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6680</v>
      </c>
      <c r="N21" s="24">
        <f t="shared" si="1"/>
        <v>6680</v>
      </c>
      <c r="O21" s="25">
        <f t="shared" si="2"/>
        <v>183.7</v>
      </c>
      <c r="P21" s="26"/>
      <c r="Q21" s="26">
        <v>50</v>
      </c>
      <c r="R21" s="24">
        <f t="shared" si="3"/>
        <v>6446.3</v>
      </c>
      <c r="S21" s="25">
        <f t="shared" si="4"/>
        <v>63.46</v>
      </c>
      <c r="T21" s="27">
        <f t="shared" si="5"/>
        <v>13.46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11801</v>
      </c>
      <c r="N22" s="24">
        <f t="shared" si="1"/>
        <v>11801</v>
      </c>
      <c r="O22" s="25">
        <f t="shared" si="2"/>
        <v>324.52749999999997</v>
      </c>
      <c r="P22" s="26"/>
      <c r="Q22" s="26">
        <v>100</v>
      </c>
      <c r="R22" s="24">
        <f t="shared" si="3"/>
        <v>11376.4725</v>
      </c>
      <c r="S22" s="25">
        <f t="shared" si="4"/>
        <v>112.1095</v>
      </c>
      <c r="T22" s="27">
        <f t="shared" si="5"/>
        <v>12.109499999999997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/>
      <c r="Q23" s="26">
        <v>70</v>
      </c>
      <c r="R23" s="24">
        <f t="shared" si="3"/>
        <v>7229.585</v>
      </c>
      <c r="S23" s="25">
        <f t="shared" si="4"/>
        <v>71.307000000000002</v>
      </c>
      <c r="T23" s="27">
        <f t="shared" si="5"/>
        <v>1.3070000000000022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14595</v>
      </c>
      <c r="E24" s="30">
        <v>10</v>
      </c>
      <c r="F24" s="30">
        <v>10</v>
      </c>
      <c r="G24" s="30"/>
      <c r="H24" s="30">
        <v>60</v>
      </c>
      <c r="I24" s="20"/>
      <c r="J24" s="20"/>
      <c r="K24" s="20"/>
      <c r="L24" s="20"/>
      <c r="M24" s="20">
        <f t="shared" si="0"/>
        <v>15435</v>
      </c>
      <c r="N24" s="24">
        <f t="shared" si="1"/>
        <v>15435</v>
      </c>
      <c r="O24" s="25">
        <f t="shared" si="2"/>
        <v>424.46249999999998</v>
      </c>
      <c r="P24" s="26"/>
      <c r="Q24" s="26">
        <v>110</v>
      </c>
      <c r="R24" s="24">
        <f t="shared" si="3"/>
        <v>14900.5375</v>
      </c>
      <c r="S24" s="25">
        <f t="shared" si="4"/>
        <v>146.63249999999999</v>
      </c>
      <c r="T24" s="27">
        <f t="shared" si="5"/>
        <v>36.632499999999993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7611</v>
      </c>
      <c r="E25" s="30"/>
      <c r="F25" s="30"/>
      <c r="G25" s="30"/>
      <c r="H25" s="30"/>
      <c r="I25" s="20">
        <v>35</v>
      </c>
      <c r="J25" s="20"/>
      <c r="K25" s="20"/>
      <c r="L25" s="20"/>
      <c r="M25" s="20">
        <f t="shared" si="0"/>
        <v>7611</v>
      </c>
      <c r="N25" s="24">
        <f t="shared" si="1"/>
        <v>14296</v>
      </c>
      <c r="O25" s="25">
        <f t="shared" si="2"/>
        <v>209.30250000000001</v>
      </c>
      <c r="P25" s="26"/>
      <c r="Q25" s="26">
        <v>100</v>
      </c>
      <c r="R25" s="24">
        <f t="shared" si="3"/>
        <v>13986.6975</v>
      </c>
      <c r="S25" s="25">
        <f t="shared" si="4"/>
        <v>72.304500000000004</v>
      </c>
      <c r="T25" s="27">
        <f t="shared" si="5"/>
        <v>-27.695499999999996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7740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7740</v>
      </c>
      <c r="N26" s="24">
        <f t="shared" si="1"/>
        <v>7740</v>
      </c>
      <c r="O26" s="25">
        <f t="shared" si="2"/>
        <v>212.85</v>
      </c>
      <c r="P26" s="26"/>
      <c r="Q26" s="26">
        <v>77</v>
      </c>
      <c r="R26" s="24">
        <f t="shared" si="3"/>
        <v>7450.15</v>
      </c>
      <c r="S26" s="25">
        <f t="shared" si="4"/>
        <v>73.53</v>
      </c>
      <c r="T26" s="27">
        <f t="shared" si="5"/>
        <v>-3.4699999999999989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8170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8170</v>
      </c>
      <c r="N27" s="40">
        <f t="shared" si="1"/>
        <v>9125</v>
      </c>
      <c r="O27" s="25">
        <f t="shared" si="2"/>
        <v>224.67500000000001</v>
      </c>
      <c r="P27" s="41"/>
      <c r="Q27" s="41">
        <v>100</v>
      </c>
      <c r="R27" s="24">
        <f t="shared" si="3"/>
        <v>8800.3250000000007</v>
      </c>
      <c r="S27" s="42">
        <f t="shared" si="4"/>
        <v>77.614999999999995</v>
      </c>
      <c r="T27" s="43">
        <f t="shared" si="5"/>
        <v>-22.385000000000005</v>
      </c>
    </row>
    <row r="28" spans="1:20" ht="16.5" thickBot="1" x14ac:dyDescent="0.3">
      <c r="A28" s="82" t="s">
        <v>44</v>
      </c>
      <c r="B28" s="83"/>
      <c r="C28" s="84"/>
      <c r="D28" s="44">
        <f>SUM(D7:D27)</f>
        <v>198297</v>
      </c>
      <c r="E28" s="45">
        <f>SUM(E7:E27)</f>
        <v>30</v>
      </c>
      <c r="F28" s="45">
        <f t="shared" ref="F28:T28" si="6">SUM(F7:F27)</f>
        <v>100</v>
      </c>
      <c r="G28" s="45">
        <f t="shared" si="6"/>
        <v>0</v>
      </c>
      <c r="H28" s="45">
        <f t="shared" si="6"/>
        <v>240</v>
      </c>
      <c r="I28" s="45">
        <f t="shared" si="6"/>
        <v>65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202057</v>
      </c>
      <c r="N28" s="45">
        <f t="shared" si="6"/>
        <v>215209</v>
      </c>
      <c r="O28" s="46">
        <f t="shared" si="6"/>
        <v>5556.5674999999992</v>
      </c>
      <c r="P28" s="45">
        <f t="shared" si="6"/>
        <v>0</v>
      </c>
      <c r="Q28" s="45">
        <f t="shared" si="6"/>
        <v>2082</v>
      </c>
      <c r="R28" s="45">
        <f t="shared" si="6"/>
        <v>207570.4325</v>
      </c>
      <c r="S28" s="45">
        <f t="shared" si="6"/>
        <v>1919.5415</v>
      </c>
      <c r="T28" s="47">
        <f t="shared" si="6"/>
        <v>-162.45850000000002</v>
      </c>
    </row>
    <row r="29" spans="1:20" ht="15.75" thickBot="1" x14ac:dyDescent="0.3">
      <c r="A29" s="85" t="s">
        <v>45</v>
      </c>
      <c r="B29" s="86"/>
      <c r="C29" s="87"/>
      <c r="D29" s="48">
        <f>D4+D5-D28</f>
        <v>514798</v>
      </c>
      <c r="E29" s="48">
        <f t="shared" ref="E29:L29" si="7">E4+E5-E28</f>
        <v>4660</v>
      </c>
      <c r="F29" s="48">
        <f t="shared" si="7"/>
        <v>8840</v>
      </c>
      <c r="G29" s="48">
        <f t="shared" si="7"/>
        <v>0</v>
      </c>
      <c r="H29" s="48">
        <f t="shared" si="7"/>
        <v>24440</v>
      </c>
      <c r="I29" s="48">
        <f t="shared" si="7"/>
        <v>1028</v>
      </c>
      <c r="J29" s="48">
        <f t="shared" si="7"/>
        <v>625</v>
      </c>
      <c r="K29" s="48">
        <f t="shared" si="7"/>
        <v>350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4" priority="43" operator="equal">
      <formula>212030016606640</formula>
    </cfRule>
  </conditionalFormatting>
  <conditionalFormatting sqref="D29 E4:E6 E28:K29">
    <cfRule type="cellIs" dxfId="1123" priority="41" operator="equal">
      <formula>$E$4</formula>
    </cfRule>
    <cfRule type="cellIs" dxfId="1122" priority="42" operator="equal">
      <formula>2120</formula>
    </cfRule>
  </conditionalFormatting>
  <conditionalFormatting sqref="D29:E29 F4:F6 F28:F29">
    <cfRule type="cellIs" dxfId="1121" priority="39" operator="equal">
      <formula>$F$4</formula>
    </cfRule>
    <cfRule type="cellIs" dxfId="1120" priority="40" operator="equal">
      <formula>300</formula>
    </cfRule>
  </conditionalFormatting>
  <conditionalFormatting sqref="G4:G6 G28:G29">
    <cfRule type="cellIs" dxfId="1119" priority="37" operator="equal">
      <formula>$G$4</formula>
    </cfRule>
    <cfRule type="cellIs" dxfId="1118" priority="38" operator="equal">
      <formula>1660</formula>
    </cfRule>
  </conditionalFormatting>
  <conditionalFormatting sqref="H4:H6 H28:H29">
    <cfRule type="cellIs" dxfId="1117" priority="35" operator="equal">
      <formula>$H$4</formula>
    </cfRule>
    <cfRule type="cellIs" dxfId="1116" priority="36" operator="equal">
      <formula>6640</formula>
    </cfRule>
  </conditionalFormatting>
  <conditionalFormatting sqref="T6:T28">
    <cfRule type="cellIs" dxfId="1115" priority="34" operator="lessThan">
      <formula>0</formula>
    </cfRule>
  </conditionalFormatting>
  <conditionalFormatting sqref="T7:T27">
    <cfRule type="cellIs" dxfId="1114" priority="31" operator="lessThan">
      <formula>0</formula>
    </cfRule>
    <cfRule type="cellIs" dxfId="1113" priority="32" operator="lessThan">
      <formula>0</formula>
    </cfRule>
    <cfRule type="cellIs" dxfId="1112" priority="33" operator="lessThan">
      <formula>0</formula>
    </cfRule>
  </conditionalFormatting>
  <conditionalFormatting sqref="E4:E6 E28:K28">
    <cfRule type="cellIs" dxfId="1111" priority="30" operator="equal">
      <formula>$E$4</formula>
    </cfRule>
  </conditionalFormatting>
  <conditionalFormatting sqref="D28:D29 D6 D4:M4">
    <cfRule type="cellIs" dxfId="1110" priority="29" operator="equal">
      <formula>$D$4</formula>
    </cfRule>
  </conditionalFormatting>
  <conditionalFormatting sqref="I4:I6 I28:I29">
    <cfRule type="cellIs" dxfId="1109" priority="28" operator="equal">
      <formula>$I$4</formula>
    </cfRule>
  </conditionalFormatting>
  <conditionalFormatting sqref="J4:J6 J28:J29">
    <cfRule type="cellIs" dxfId="1108" priority="27" operator="equal">
      <formula>$J$4</formula>
    </cfRule>
  </conditionalFormatting>
  <conditionalFormatting sqref="K4:K6 K28:K29">
    <cfRule type="cellIs" dxfId="1107" priority="26" operator="equal">
      <formula>$K$4</formula>
    </cfRule>
  </conditionalFormatting>
  <conditionalFormatting sqref="M4:M6">
    <cfRule type="cellIs" dxfId="1106" priority="25" operator="equal">
      <formula>$L$4</formula>
    </cfRule>
  </conditionalFormatting>
  <conditionalFormatting sqref="T7:T28">
    <cfRule type="cellIs" dxfId="1105" priority="22" operator="lessThan">
      <formula>0</formula>
    </cfRule>
    <cfRule type="cellIs" dxfId="1104" priority="23" operator="lessThan">
      <formula>0</formula>
    </cfRule>
    <cfRule type="cellIs" dxfId="1103" priority="24" operator="lessThan">
      <formula>0</formula>
    </cfRule>
  </conditionalFormatting>
  <conditionalFormatting sqref="D5:K5">
    <cfRule type="cellIs" dxfId="1102" priority="21" operator="greaterThan">
      <formula>0</formula>
    </cfRule>
  </conditionalFormatting>
  <conditionalFormatting sqref="T6:T28">
    <cfRule type="cellIs" dxfId="1101" priority="20" operator="lessThan">
      <formula>0</formula>
    </cfRule>
  </conditionalFormatting>
  <conditionalFormatting sqref="T7:T27">
    <cfRule type="cellIs" dxfId="1100" priority="17" operator="lessThan">
      <formula>0</formula>
    </cfRule>
    <cfRule type="cellIs" dxfId="1099" priority="18" operator="lessThan">
      <formula>0</formula>
    </cfRule>
    <cfRule type="cellIs" dxfId="1098" priority="19" operator="lessThan">
      <formula>0</formula>
    </cfRule>
  </conditionalFormatting>
  <conditionalFormatting sqref="T7:T28">
    <cfRule type="cellIs" dxfId="1097" priority="14" operator="lessThan">
      <formula>0</formula>
    </cfRule>
    <cfRule type="cellIs" dxfId="1096" priority="15" operator="lessThan">
      <formula>0</formula>
    </cfRule>
    <cfRule type="cellIs" dxfId="1095" priority="16" operator="lessThan">
      <formula>0</formula>
    </cfRule>
  </conditionalFormatting>
  <conditionalFormatting sqref="D5:K5">
    <cfRule type="cellIs" dxfId="1094" priority="13" operator="greaterThan">
      <formula>0</formula>
    </cfRule>
  </conditionalFormatting>
  <conditionalFormatting sqref="L4 L6 L28:L29">
    <cfRule type="cellIs" dxfId="1093" priority="12" operator="equal">
      <formula>$L$4</formula>
    </cfRule>
  </conditionalFormatting>
  <conditionalFormatting sqref="D7:S7">
    <cfRule type="cellIs" dxfId="1092" priority="11" operator="greaterThan">
      <formula>0</formula>
    </cfRule>
  </conditionalFormatting>
  <conditionalFormatting sqref="D9:S9">
    <cfRule type="cellIs" dxfId="1091" priority="10" operator="greaterThan">
      <formula>0</formula>
    </cfRule>
  </conditionalFormatting>
  <conditionalFormatting sqref="D11:S11">
    <cfRule type="cellIs" dxfId="1090" priority="9" operator="greaterThan">
      <formula>0</formula>
    </cfRule>
  </conditionalFormatting>
  <conditionalFormatting sqref="D13:S13">
    <cfRule type="cellIs" dxfId="1089" priority="8" operator="greaterThan">
      <formula>0</formula>
    </cfRule>
  </conditionalFormatting>
  <conditionalFormatting sqref="D15:S15">
    <cfRule type="cellIs" dxfId="1088" priority="7" operator="greaterThan">
      <formula>0</formula>
    </cfRule>
  </conditionalFormatting>
  <conditionalFormatting sqref="D17:S17">
    <cfRule type="cellIs" dxfId="1087" priority="6" operator="greaterThan">
      <formula>0</formula>
    </cfRule>
  </conditionalFormatting>
  <conditionalFormatting sqref="D19:S19">
    <cfRule type="cellIs" dxfId="1086" priority="5" operator="greaterThan">
      <formula>0</formula>
    </cfRule>
  </conditionalFormatting>
  <conditionalFormatting sqref="D21:S21">
    <cfRule type="cellIs" dxfId="1085" priority="4" operator="greaterThan">
      <formula>0</formula>
    </cfRule>
  </conditionalFormatting>
  <conditionalFormatting sqref="D23:S23">
    <cfRule type="cellIs" dxfId="1084" priority="3" operator="greaterThan">
      <formula>0</formula>
    </cfRule>
  </conditionalFormatting>
  <conditionalFormatting sqref="D25:S25">
    <cfRule type="cellIs" dxfId="1083" priority="2" operator="greaterThan">
      <formula>0</formula>
    </cfRule>
  </conditionalFormatting>
  <conditionalFormatting sqref="D27:S27">
    <cfRule type="cellIs" dxfId="1082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0" sqref="D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60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'7'!D29</f>
        <v>514798</v>
      </c>
      <c r="E4" s="2">
        <f>'7'!E29</f>
        <v>4660</v>
      </c>
      <c r="F4" s="2">
        <f>'7'!F29</f>
        <v>8840</v>
      </c>
      <c r="G4" s="2">
        <f>'7'!G29</f>
        <v>0</v>
      </c>
      <c r="H4" s="2">
        <f>'7'!H29</f>
        <v>24440</v>
      </c>
      <c r="I4" s="2">
        <f>'7'!I29</f>
        <v>1028</v>
      </c>
      <c r="J4" s="2">
        <f>'7'!J29</f>
        <v>625</v>
      </c>
      <c r="K4" s="2">
        <f>'7'!K29</f>
        <v>350</v>
      </c>
      <c r="L4" s="2">
        <f>'7'!L29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18285</v>
      </c>
      <c r="E7" s="22"/>
      <c r="F7" s="22">
        <v>50</v>
      </c>
      <c r="G7" s="22"/>
      <c r="H7" s="22">
        <v>20</v>
      </c>
      <c r="I7" s="23">
        <v>5</v>
      </c>
      <c r="J7" s="23"/>
      <c r="K7" s="23"/>
      <c r="L7" s="23"/>
      <c r="M7" s="20">
        <f>D7+E7*20+F7*10+G7*9+H7*9</f>
        <v>18965</v>
      </c>
      <c r="N7" s="24">
        <f>D7+E7*20+F7*10+G7*9+H7*9+I7*191+J7*191+K7*182+L7*100</f>
        <v>19920</v>
      </c>
      <c r="O7" s="25">
        <f>M7*2.75%</f>
        <v>521.53750000000002</v>
      </c>
      <c r="P7" s="26"/>
      <c r="Q7" s="26">
        <v>109</v>
      </c>
      <c r="R7" s="24">
        <f>M7-(M7*2.75%)+I7*191+J7*191+K7*182+L7*100-Q7</f>
        <v>19289.462500000001</v>
      </c>
      <c r="S7" s="25">
        <f>M7*0.95%</f>
        <v>180.16749999999999</v>
      </c>
      <c r="T7" s="27">
        <f>S7-Q7</f>
        <v>71.16749999999999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6479</v>
      </c>
      <c r="N8" s="24">
        <f t="shared" ref="N8:N27" si="1">D8+E8*20+F8*10+G8*9+H8*9+I8*191+J8*191+K8*182+L8*100</f>
        <v>6479</v>
      </c>
      <c r="O8" s="25">
        <f t="shared" ref="O8:O27" si="2">M8*2.75%</f>
        <v>178.17250000000001</v>
      </c>
      <c r="P8" s="26"/>
      <c r="Q8" s="26">
        <v>80</v>
      </c>
      <c r="R8" s="24">
        <f t="shared" ref="R8:R27" si="3">M8-(M8*2.75%)+I8*191+J8*191+K8*182+L8*100-Q8</f>
        <v>6220.8275000000003</v>
      </c>
      <c r="S8" s="25">
        <f t="shared" ref="S8:S27" si="4">M8*0.95%</f>
        <v>61.5505</v>
      </c>
      <c r="T8" s="27">
        <f t="shared" ref="T8:T27" si="5">S8-Q8</f>
        <v>-18.4495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17398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20648</v>
      </c>
      <c r="N9" s="24">
        <f t="shared" si="1"/>
        <v>20648</v>
      </c>
      <c r="O9" s="25">
        <f t="shared" si="2"/>
        <v>567.82000000000005</v>
      </c>
      <c r="P9" s="26"/>
      <c r="Q9" s="26">
        <v>160</v>
      </c>
      <c r="R9" s="24">
        <f t="shared" si="3"/>
        <v>19920.18</v>
      </c>
      <c r="S9" s="25">
        <f t="shared" si="4"/>
        <v>196.15600000000001</v>
      </c>
      <c r="T9" s="27">
        <f t="shared" si="5"/>
        <v>36.156000000000006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8045</v>
      </c>
      <c r="E10" s="30"/>
      <c r="F10" s="30"/>
      <c r="G10" s="30"/>
      <c r="H10" s="30"/>
      <c r="I10" s="20">
        <v>3</v>
      </c>
      <c r="J10" s="20">
        <v>1</v>
      </c>
      <c r="K10" s="20">
        <v>1</v>
      </c>
      <c r="L10" s="20"/>
      <c r="M10" s="20">
        <f t="shared" si="0"/>
        <v>8045</v>
      </c>
      <c r="N10" s="24">
        <f t="shared" si="1"/>
        <v>8991</v>
      </c>
      <c r="O10" s="25">
        <f t="shared" si="2"/>
        <v>221.23750000000001</v>
      </c>
      <c r="P10" s="26"/>
      <c r="Q10" s="26">
        <v>29</v>
      </c>
      <c r="R10" s="24">
        <f t="shared" si="3"/>
        <v>8740.7625000000007</v>
      </c>
      <c r="S10" s="25">
        <f t="shared" si="4"/>
        <v>76.427499999999995</v>
      </c>
      <c r="T10" s="27">
        <f t="shared" si="5"/>
        <v>47.427499999999995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6788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6788</v>
      </c>
      <c r="N11" s="24">
        <f t="shared" si="1"/>
        <v>6788</v>
      </c>
      <c r="O11" s="25">
        <f t="shared" si="2"/>
        <v>186.67</v>
      </c>
      <c r="P11" s="26"/>
      <c r="Q11" s="26">
        <v>51</v>
      </c>
      <c r="R11" s="24">
        <f t="shared" si="3"/>
        <v>6550.33</v>
      </c>
      <c r="S11" s="25">
        <f t="shared" si="4"/>
        <v>64.486000000000004</v>
      </c>
      <c r="T11" s="27">
        <f t="shared" si="5"/>
        <v>13.486000000000004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7342</v>
      </c>
      <c r="N12" s="24">
        <f t="shared" si="1"/>
        <v>7342</v>
      </c>
      <c r="O12" s="25">
        <f t="shared" si="2"/>
        <v>201.905</v>
      </c>
      <c r="P12" s="26"/>
      <c r="Q12" s="26">
        <v>40</v>
      </c>
      <c r="R12" s="24">
        <f t="shared" si="3"/>
        <v>7100.0950000000003</v>
      </c>
      <c r="S12" s="25">
        <f t="shared" si="4"/>
        <v>69.748999999999995</v>
      </c>
      <c r="T12" s="27">
        <f t="shared" si="5"/>
        <v>29.748999999999995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5060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5510</v>
      </c>
      <c r="N13" s="24">
        <f t="shared" si="1"/>
        <v>5510</v>
      </c>
      <c r="O13" s="25">
        <f t="shared" si="2"/>
        <v>151.52500000000001</v>
      </c>
      <c r="P13" s="26"/>
      <c r="Q13" s="26">
        <v>50</v>
      </c>
      <c r="R13" s="24">
        <f t="shared" si="3"/>
        <v>5308.4750000000004</v>
      </c>
      <c r="S13" s="25">
        <f t="shared" si="4"/>
        <v>52.344999999999999</v>
      </c>
      <c r="T13" s="27">
        <f t="shared" si="5"/>
        <v>2.3449999999999989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17170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17170</v>
      </c>
      <c r="N14" s="24">
        <f t="shared" si="1"/>
        <v>17170</v>
      </c>
      <c r="O14" s="25">
        <f t="shared" si="2"/>
        <v>472.17500000000001</v>
      </c>
      <c r="P14" s="26"/>
      <c r="Q14" s="26">
        <v>148</v>
      </c>
      <c r="R14" s="24">
        <f t="shared" si="3"/>
        <v>16549.825000000001</v>
      </c>
      <c r="S14" s="25">
        <f t="shared" si="4"/>
        <v>163.11500000000001</v>
      </c>
      <c r="T14" s="27">
        <f t="shared" si="5"/>
        <v>15.115000000000009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21155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21155</v>
      </c>
      <c r="N15" s="24">
        <f t="shared" si="1"/>
        <v>21728</v>
      </c>
      <c r="O15" s="25">
        <f t="shared" si="2"/>
        <v>581.76250000000005</v>
      </c>
      <c r="P15" s="26"/>
      <c r="Q15" s="26">
        <v>160</v>
      </c>
      <c r="R15" s="24">
        <f t="shared" si="3"/>
        <v>20986.237499999999</v>
      </c>
      <c r="S15" s="25">
        <f t="shared" si="4"/>
        <v>200.9725</v>
      </c>
      <c r="T15" s="27">
        <f t="shared" si="5"/>
        <v>40.972499999999997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31815</v>
      </c>
      <c r="E16" s="30"/>
      <c r="F16" s="30"/>
      <c r="G16" s="30"/>
      <c r="H16" s="30">
        <v>200</v>
      </c>
      <c r="I16" s="20">
        <v>3</v>
      </c>
      <c r="J16" s="20"/>
      <c r="K16" s="20"/>
      <c r="L16" s="20"/>
      <c r="M16" s="20">
        <f t="shared" si="0"/>
        <v>33615</v>
      </c>
      <c r="N16" s="24">
        <f t="shared" si="1"/>
        <v>34188</v>
      </c>
      <c r="O16" s="25">
        <f t="shared" si="2"/>
        <v>924.41250000000002</v>
      </c>
      <c r="P16" s="26"/>
      <c r="Q16" s="26">
        <v>135</v>
      </c>
      <c r="R16" s="24">
        <f t="shared" si="3"/>
        <v>33128.587500000001</v>
      </c>
      <c r="S16" s="25">
        <f t="shared" si="4"/>
        <v>319.34249999999997</v>
      </c>
      <c r="T16" s="27">
        <f t="shared" si="5"/>
        <v>184.34249999999997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10910</v>
      </c>
      <c r="E17" s="30"/>
      <c r="F17" s="30">
        <v>20</v>
      </c>
      <c r="G17" s="30"/>
      <c r="H17" s="30">
        <v>100</v>
      </c>
      <c r="I17" s="20"/>
      <c r="J17" s="20"/>
      <c r="K17" s="20"/>
      <c r="L17" s="20"/>
      <c r="M17" s="20">
        <f t="shared" si="0"/>
        <v>12010</v>
      </c>
      <c r="N17" s="24">
        <f t="shared" si="1"/>
        <v>12010</v>
      </c>
      <c r="O17" s="25">
        <f t="shared" si="2"/>
        <v>330.27499999999998</v>
      </c>
      <c r="P17" s="26"/>
      <c r="Q17" s="26">
        <v>137</v>
      </c>
      <c r="R17" s="24">
        <f t="shared" si="3"/>
        <v>11542.725</v>
      </c>
      <c r="S17" s="25">
        <f t="shared" si="4"/>
        <v>114.095</v>
      </c>
      <c r="T17" s="27">
        <f t="shared" si="5"/>
        <v>-22.905000000000001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12859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12859</v>
      </c>
      <c r="N18" s="24">
        <f t="shared" si="1"/>
        <v>12859</v>
      </c>
      <c r="O18" s="25">
        <f t="shared" si="2"/>
        <v>353.6225</v>
      </c>
      <c r="P18" s="26"/>
      <c r="Q18" s="26">
        <v>100</v>
      </c>
      <c r="R18" s="24">
        <f t="shared" si="3"/>
        <v>12405.377500000001</v>
      </c>
      <c r="S18" s="25">
        <f t="shared" si="4"/>
        <v>122.1605</v>
      </c>
      <c r="T18" s="27">
        <f t="shared" si="5"/>
        <v>22.160499999999999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12851</v>
      </c>
      <c r="E19" s="30"/>
      <c r="F19" s="30"/>
      <c r="G19" s="30"/>
      <c r="H19" s="30">
        <v>100</v>
      </c>
      <c r="I19" s="20">
        <v>1</v>
      </c>
      <c r="J19" s="20"/>
      <c r="K19" s="20"/>
      <c r="L19" s="20"/>
      <c r="M19" s="20">
        <f t="shared" si="0"/>
        <v>13751</v>
      </c>
      <c r="N19" s="24">
        <f t="shared" si="1"/>
        <v>13942</v>
      </c>
      <c r="O19" s="25">
        <f t="shared" si="2"/>
        <v>378.15249999999997</v>
      </c>
      <c r="P19" s="26"/>
      <c r="Q19" s="26">
        <v>170</v>
      </c>
      <c r="R19" s="24">
        <f t="shared" si="3"/>
        <v>13393.8475</v>
      </c>
      <c r="S19" s="25">
        <f t="shared" si="4"/>
        <v>130.6345</v>
      </c>
      <c r="T19" s="27">
        <f t="shared" si="5"/>
        <v>-39.365499999999997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4319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4319</v>
      </c>
      <c r="N20" s="24">
        <f t="shared" si="1"/>
        <v>4319</v>
      </c>
      <c r="O20" s="25">
        <f t="shared" si="2"/>
        <v>118.77249999999999</v>
      </c>
      <c r="P20" s="26"/>
      <c r="Q20" s="26">
        <v>120</v>
      </c>
      <c r="R20" s="24">
        <f t="shared" si="3"/>
        <v>4080.2275</v>
      </c>
      <c r="S20" s="25">
        <f t="shared" si="4"/>
        <v>41.030499999999996</v>
      </c>
      <c r="T20" s="27">
        <f t="shared" si="5"/>
        <v>-78.969500000000011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5497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5497</v>
      </c>
      <c r="N21" s="24">
        <f t="shared" si="1"/>
        <v>5497</v>
      </c>
      <c r="O21" s="25">
        <f t="shared" si="2"/>
        <v>151.16749999999999</v>
      </c>
      <c r="P21" s="26"/>
      <c r="Q21" s="26">
        <v>30</v>
      </c>
      <c r="R21" s="24">
        <f t="shared" si="3"/>
        <v>5315.8325000000004</v>
      </c>
      <c r="S21" s="25">
        <f t="shared" si="4"/>
        <v>52.221499999999999</v>
      </c>
      <c r="T21" s="27">
        <f t="shared" si="5"/>
        <v>22.221499999999999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23184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23184</v>
      </c>
      <c r="N22" s="24">
        <f t="shared" si="1"/>
        <v>23184</v>
      </c>
      <c r="O22" s="25">
        <f t="shared" si="2"/>
        <v>637.56000000000006</v>
      </c>
      <c r="P22" s="26"/>
      <c r="Q22" s="26">
        <v>150</v>
      </c>
      <c r="R22" s="24">
        <f t="shared" si="3"/>
        <v>22396.44</v>
      </c>
      <c r="S22" s="25">
        <f t="shared" si="4"/>
        <v>220.24799999999999</v>
      </c>
      <c r="T22" s="27">
        <f t="shared" si="5"/>
        <v>70.24799999999999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130</v>
      </c>
      <c r="R23" s="24">
        <f t="shared" si="3"/>
        <v>14457.5</v>
      </c>
      <c r="S23" s="25">
        <f t="shared" si="4"/>
        <v>142.5</v>
      </c>
      <c r="T23" s="27">
        <f t="shared" si="5"/>
        <v>12.5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23541</v>
      </c>
      <c r="E24" s="30">
        <v>100</v>
      </c>
      <c r="F24" s="30">
        <v>100</v>
      </c>
      <c r="G24" s="30"/>
      <c r="H24" s="30">
        <v>100</v>
      </c>
      <c r="I24" s="20">
        <v>2</v>
      </c>
      <c r="J24" s="20"/>
      <c r="K24" s="20">
        <v>5</v>
      </c>
      <c r="L24" s="20"/>
      <c r="M24" s="20">
        <f t="shared" si="0"/>
        <v>27441</v>
      </c>
      <c r="N24" s="24">
        <f t="shared" si="1"/>
        <v>28733</v>
      </c>
      <c r="O24" s="25">
        <f t="shared" si="2"/>
        <v>754.62750000000005</v>
      </c>
      <c r="P24" s="26"/>
      <c r="Q24" s="26">
        <v>129</v>
      </c>
      <c r="R24" s="24">
        <f t="shared" si="3"/>
        <v>27849.372500000001</v>
      </c>
      <c r="S24" s="25">
        <f t="shared" si="4"/>
        <v>260.68950000000001</v>
      </c>
      <c r="T24" s="27">
        <f t="shared" si="5"/>
        <v>131.68950000000001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15000</v>
      </c>
      <c r="N25" s="24">
        <f t="shared" si="1"/>
        <v>15000</v>
      </c>
      <c r="O25" s="25">
        <f t="shared" si="2"/>
        <v>412.5</v>
      </c>
      <c r="P25" s="26"/>
      <c r="Q25" s="26">
        <v>120</v>
      </c>
      <c r="R25" s="24">
        <f t="shared" si="3"/>
        <v>14467.5</v>
      </c>
      <c r="S25" s="25">
        <f t="shared" si="4"/>
        <v>142.5</v>
      </c>
      <c r="T25" s="27">
        <f t="shared" si="5"/>
        <v>22.5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5366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5366</v>
      </c>
      <c r="N26" s="24">
        <f t="shared" si="1"/>
        <v>5366</v>
      </c>
      <c r="O26" s="25">
        <f t="shared" si="2"/>
        <v>147.565</v>
      </c>
      <c r="P26" s="26"/>
      <c r="Q26" s="26">
        <v>100</v>
      </c>
      <c r="R26" s="24">
        <f t="shared" si="3"/>
        <v>5118.4350000000004</v>
      </c>
      <c r="S26" s="25">
        <f t="shared" si="4"/>
        <v>50.976999999999997</v>
      </c>
      <c r="T26" s="27">
        <f t="shared" si="5"/>
        <v>-49.023000000000003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19739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19739</v>
      </c>
      <c r="N27" s="40">
        <f t="shared" si="1"/>
        <v>21649</v>
      </c>
      <c r="O27" s="25">
        <f t="shared" si="2"/>
        <v>542.82249999999999</v>
      </c>
      <c r="P27" s="41"/>
      <c r="Q27" s="41">
        <v>100</v>
      </c>
      <c r="R27" s="24">
        <f t="shared" si="3"/>
        <v>21006.177500000002</v>
      </c>
      <c r="S27" s="42">
        <f t="shared" si="4"/>
        <v>187.5205</v>
      </c>
      <c r="T27" s="43">
        <f t="shared" si="5"/>
        <v>87.520499999999998</v>
      </c>
    </row>
    <row r="28" spans="1:20" ht="16.5" thickBot="1" x14ac:dyDescent="0.3">
      <c r="A28" s="82" t="s">
        <v>44</v>
      </c>
      <c r="B28" s="83"/>
      <c r="C28" s="84"/>
      <c r="D28" s="44">
        <f>SUM(D7:D27)</f>
        <v>287803</v>
      </c>
      <c r="E28" s="45">
        <f>SUM(E7:E27)</f>
        <v>100</v>
      </c>
      <c r="F28" s="45">
        <f t="shared" ref="F28:T28" si="6">SUM(F7:F27)</f>
        <v>270</v>
      </c>
      <c r="G28" s="45">
        <f t="shared" si="6"/>
        <v>0</v>
      </c>
      <c r="H28" s="45">
        <f t="shared" si="6"/>
        <v>820</v>
      </c>
      <c r="I28" s="45">
        <f t="shared" si="6"/>
        <v>27</v>
      </c>
      <c r="J28" s="45">
        <f t="shared" si="6"/>
        <v>1</v>
      </c>
      <c r="K28" s="45">
        <f t="shared" si="6"/>
        <v>6</v>
      </c>
      <c r="L28" s="45">
        <f t="shared" si="6"/>
        <v>0</v>
      </c>
      <c r="M28" s="45">
        <f t="shared" si="6"/>
        <v>299883</v>
      </c>
      <c r="N28" s="45">
        <f t="shared" si="6"/>
        <v>306323</v>
      </c>
      <c r="O28" s="46">
        <f t="shared" si="6"/>
        <v>8246.7824999999993</v>
      </c>
      <c r="P28" s="45">
        <f t="shared" si="6"/>
        <v>0</v>
      </c>
      <c r="Q28" s="45">
        <f t="shared" si="6"/>
        <v>2248</v>
      </c>
      <c r="R28" s="45">
        <f t="shared" si="6"/>
        <v>295828.21749999997</v>
      </c>
      <c r="S28" s="45">
        <f t="shared" si="6"/>
        <v>2848.8885</v>
      </c>
      <c r="T28" s="47">
        <f t="shared" si="6"/>
        <v>600.88849999999991</v>
      </c>
    </row>
    <row r="29" spans="1:20" ht="15.75" thickBot="1" x14ac:dyDescent="0.3">
      <c r="A29" s="85" t="s">
        <v>45</v>
      </c>
      <c r="B29" s="86"/>
      <c r="C29" s="87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1" priority="43" operator="equal">
      <formula>212030016606640</formula>
    </cfRule>
  </conditionalFormatting>
  <conditionalFormatting sqref="D29 E4:E6 E28:K29">
    <cfRule type="cellIs" dxfId="1080" priority="41" operator="equal">
      <formula>$E$4</formula>
    </cfRule>
    <cfRule type="cellIs" dxfId="1079" priority="42" operator="equal">
      <formula>2120</formula>
    </cfRule>
  </conditionalFormatting>
  <conditionalFormatting sqref="D29:E29 F4:F6 F28:F29">
    <cfRule type="cellIs" dxfId="1078" priority="39" operator="equal">
      <formula>$F$4</formula>
    </cfRule>
    <cfRule type="cellIs" dxfId="1077" priority="40" operator="equal">
      <formula>300</formula>
    </cfRule>
  </conditionalFormatting>
  <conditionalFormatting sqref="G4:G6 G28:G29">
    <cfRule type="cellIs" dxfId="1076" priority="37" operator="equal">
      <formula>$G$4</formula>
    </cfRule>
    <cfRule type="cellIs" dxfId="1075" priority="38" operator="equal">
      <formula>1660</formula>
    </cfRule>
  </conditionalFormatting>
  <conditionalFormatting sqref="H4:H6 H28:H29">
    <cfRule type="cellIs" dxfId="1074" priority="35" operator="equal">
      <formula>$H$4</formula>
    </cfRule>
    <cfRule type="cellIs" dxfId="1073" priority="36" operator="equal">
      <formula>6640</formula>
    </cfRule>
  </conditionalFormatting>
  <conditionalFormatting sqref="T6:T28">
    <cfRule type="cellIs" dxfId="1072" priority="34" operator="lessThan">
      <formula>0</formula>
    </cfRule>
  </conditionalFormatting>
  <conditionalFormatting sqref="T7:T27">
    <cfRule type="cellIs" dxfId="1071" priority="31" operator="lessThan">
      <formula>0</formula>
    </cfRule>
    <cfRule type="cellIs" dxfId="1070" priority="32" operator="lessThan">
      <formula>0</formula>
    </cfRule>
    <cfRule type="cellIs" dxfId="1069" priority="33" operator="lessThan">
      <formula>0</formula>
    </cfRule>
  </conditionalFormatting>
  <conditionalFormatting sqref="E4:E6 E28:K28">
    <cfRule type="cellIs" dxfId="1068" priority="30" operator="equal">
      <formula>$E$4</formula>
    </cfRule>
  </conditionalFormatting>
  <conditionalFormatting sqref="D28:D29 D6 D4:M4">
    <cfRule type="cellIs" dxfId="1067" priority="29" operator="equal">
      <formula>$D$4</formula>
    </cfRule>
  </conditionalFormatting>
  <conditionalFormatting sqref="I4:I6 I28:I29">
    <cfRule type="cellIs" dxfId="1066" priority="28" operator="equal">
      <formula>$I$4</formula>
    </cfRule>
  </conditionalFormatting>
  <conditionalFormatting sqref="J4:J6 J28:J29">
    <cfRule type="cellIs" dxfId="1065" priority="27" operator="equal">
      <formula>$J$4</formula>
    </cfRule>
  </conditionalFormatting>
  <conditionalFormatting sqref="K4:K6 K28:K29">
    <cfRule type="cellIs" dxfId="1064" priority="26" operator="equal">
      <formula>$K$4</formula>
    </cfRule>
  </conditionalFormatting>
  <conditionalFormatting sqref="M4:M6">
    <cfRule type="cellIs" dxfId="1063" priority="25" operator="equal">
      <formula>$L$4</formula>
    </cfRule>
  </conditionalFormatting>
  <conditionalFormatting sqref="T7:T28">
    <cfRule type="cellIs" dxfId="1062" priority="22" operator="lessThan">
      <formula>0</formula>
    </cfRule>
    <cfRule type="cellIs" dxfId="1061" priority="23" operator="lessThan">
      <formula>0</formula>
    </cfRule>
    <cfRule type="cellIs" dxfId="1060" priority="24" operator="lessThan">
      <formula>0</formula>
    </cfRule>
  </conditionalFormatting>
  <conditionalFormatting sqref="D5:K5">
    <cfRule type="cellIs" dxfId="1059" priority="21" operator="greaterThan">
      <formula>0</formula>
    </cfRule>
  </conditionalFormatting>
  <conditionalFormatting sqref="T6:T28">
    <cfRule type="cellIs" dxfId="1058" priority="20" operator="lessThan">
      <formula>0</formula>
    </cfRule>
  </conditionalFormatting>
  <conditionalFormatting sqref="T7:T27">
    <cfRule type="cellIs" dxfId="1057" priority="17" operator="lessThan">
      <formula>0</formula>
    </cfRule>
    <cfRule type="cellIs" dxfId="1056" priority="18" operator="lessThan">
      <formula>0</formula>
    </cfRule>
    <cfRule type="cellIs" dxfId="1055" priority="19" operator="lessThan">
      <formula>0</formula>
    </cfRule>
  </conditionalFormatting>
  <conditionalFormatting sqref="T7:T28">
    <cfRule type="cellIs" dxfId="1054" priority="14" operator="lessThan">
      <formula>0</formula>
    </cfRule>
    <cfRule type="cellIs" dxfId="1053" priority="15" operator="lessThan">
      <formula>0</formula>
    </cfRule>
    <cfRule type="cellIs" dxfId="1052" priority="16" operator="lessThan">
      <formula>0</formula>
    </cfRule>
  </conditionalFormatting>
  <conditionalFormatting sqref="D5:K5">
    <cfRule type="cellIs" dxfId="1051" priority="13" operator="greaterThan">
      <formula>0</formula>
    </cfRule>
  </conditionalFormatting>
  <conditionalFormatting sqref="L4 L6 L28:L29">
    <cfRule type="cellIs" dxfId="1050" priority="12" operator="equal">
      <formula>$L$4</formula>
    </cfRule>
  </conditionalFormatting>
  <conditionalFormatting sqref="D7:S7">
    <cfRule type="cellIs" dxfId="1049" priority="11" operator="greaterThan">
      <formula>0</formula>
    </cfRule>
  </conditionalFormatting>
  <conditionalFormatting sqref="D9:S9">
    <cfRule type="cellIs" dxfId="1048" priority="10" operator="greaterThan">
      <formula>0</formula>
    </cfRule>
  </conditionalFormatting>
  <conditionalFormatting sqref="D11:S11">
    <cfRule type="cellIs" dxfId="1047" priority="9" operator="greaterThan">
      <formula>0</formula>
    </cfRule>
  </conditionalFormatting>
  <conditionalFormatting sqref="D13:S13">
    <cfRule type="cellIs" dxfId="1046" priority="8" operator="greaterThan">
      <formula>0</formula>
    </cfRule>
  </conditionalFormatting>
  <conditionalFormatting sqref="D15:S15">
    <cfRule type="cellIs" dxfId="1045" priority="7" operator="greaterThan">
      <formula>0</formula>
    </cfRule>
  </conditionalFormatting>
  <conditionalFormatting sqref="D17:S17">
    <cfRule type="cellIs" dxfId="1044" priority="6" operator="greaterThan">
      <formula>0</formula>
    </cfRule>
  </conditionalFormatting>
  <conditionalFormatting sqref="D19:S19">
    <cfRule type="cellIs" dxfId="1043" priority="5" operator="greaterThan">
      <formula>0</formula>
    </cfRule>
  </conditionalFormatting>
  <conditionalFormatting sqref="D21:S21">
    <cfRule type="cellIs" dxfId="1042" priority="4" operator="greaterThan">
      <formula>0</formula>
    </cfRule>
  </conditionalFormatting>
  <conditionalFormatting sqref="D23:S23">
    <cfRule type="cellIs" dxfId="1041" priority="3" operator="greaterThan">
      <formula>0</formula>
    </cfRule>
  </conditionalFormatting>
  <conditionalFormatting sqref="D25:S25">
    <cfRule type="cellIs" dxfId="1040" priority="2" operator="greaterThan">
      <formula>0</formula>
    </cfRule>
  </conditionalFormatting>
  <conditionalFormatting sqref="D27:S27">
    <cfRule type="cellIs" dxfId="103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4" sqref="I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'8'!D29</f>
        <v>538683</v>
      </c>
      <c r="E4" s="2">
        <f>'8'!E29</f>
        <v>4560</v>
      </c>
      <c r="F4" s="2">
        <f>'8'!F29</f>
        <v>8570</v>
      </c>
      <c r="G4" s="2">
        <f>'8'!G29</f>
        <v>0</v>
      </c>
      <c r="H4" s="2">
        <f>'8'!H29</f>
        <v>23620</v>
      </c>
      <c r="I4" s="2">
        <f>'8'!I29</f>
        <v>1001</v>
      </c>
      <c r="J4" s="2">
        <f>'8'!J29</f>
        <v>624</v>
      </c>
      <c r="K4" s="2">
        <f>'8'!K29</f>
        <v>344</v>
      </c>
      <c r="L4" s="2">
        <f>'8'!L29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8" priority="43" operator="equal">
      <formula>212030016606640</formula>
    </cfRule>
  </conditionalFormatting>
  <conditionalFormatting sqref="D29 E4:E6 E28:K29">
    <cfRule type="cellIs" dxfId="1037" priority="41" operator="equal">
      <formula>$E$4</formula>
    </cfRule>
    <cfRule type="cellIs" dxfId="1036" priority="42" operator="equal">
      <formula>2120</formula>
    </cfRule>
  </conditionalFormatting>
  <conditionalFormatting sqref="D29:E29 F4:F6 F28:F29">
    <cfRule type="cellIs" dxfId="1035" priority="39" operator="equal">
      <formula>$F$4</formula>
    </cfRule>
    <cfRule type="cellIs" dxfId="1034" priority="40" operator="equal">
      <formula>300</formula>
    </cfRule>
  </conditionalFormatting>
  <conditionalFormatting sqref="G4:G6 G28:G29">
    <cfRule type="cellIs" dxfId="1033" priority="37" operator="equal">
      <formula>$G$4</formula>
    </cfRule>
    <cfRule type="cellIs" dxfId="1032" priority="38" operator="equal">
      <formula>1660</formula>
    </cfRule>
  </conditionalFormatting>
  <conditionalFormatting sqref="H4:H6 H28:H29">
    <cfRule type="cellIs" dxfId="1031" priority="35" operator="equal">
      <formula>$H$4</formula>
    </cfRule>
    <cfRule type="cellIs" dxfId="1030" priority="36" operator="equal">
      <formula>6640</formula>
    </cfRule>
  </conditionalFormatting>
  <conditionalFormatting sqref="T6:T28">
    <cfRule type="cellIs" dxfId="1029" priority="34" operator="lessThan">
      <formula>0</formula>
    </cfRule>
  </conditionalFormatting>
  <conditionalFormatting sqref="T7:T27">
    <cfRule type="cellIs" dxfId="1028" priority="31" operator="lessThan">
      <formula>0</formula>
    </cfRule>
    <cfRule type="cellIs" dxfId="1027" priority="32" operator="lessThan">
      <formula>0</formula>
    </cfRule>
    <cfRule type="cellIs" dxfId="1026" priority="33" operator="lessThan">
      <formula>0</formula>
    </cfRule>
  </conditionalFormatting>
  <conditionalFormatting sqref="E4:E6 E28:K28">
    <cfRule type="cellIs" dxfId="1025" priority="30" operator="equal">
      <formula>$E$4</formula>
    </cfRule>
  </conditionalFormatting>
  <conditionalFormatting sqref="D28:D29 D6 D4:M4">
    <cfRule type="cellIs" dxfId="1024" priority="29" operator="equal">
      <formula>$D$4</formula>
    </cfRule>
  </conditionalFormatting>
  <conditionalFormatting sqref="I4:I6 I28:I29">
    <cfRule type="cellIs" dxfId="1023" priority="28" operator="equal">
      <formula>$I$4</formula>
    </cfRule>
  </conditionalFormatting>
  <conditionalFormatting sqref="J4:J6 J28:J29">
    <cfRule type="cellIs" dxfId="1022" priority="27" operator="equal">
      <formula>$J$4</formula>
    </cfRule>
  </conditionalFormatting>
  <conditionalFormatting sqref="K4:K6 K28:K29">
    <cfRule type="cellIs" dxfId="1021" priority="26" operator="equal">
      <formula>$K$4</formula>
    </cfRule>
  </conditionalFormatting>
  <conditionalFormatting sqref="M4:M6">
    <cfRule type="cellIs" dxfId="1020" priority="25" operator="equal">
      <formula>$L$4</formula>
    </cfRule>
  </conditionalFormatting>
  <conditionalFormatting sqref="T7:T28">
    <cfRule type="cellIs" dxfId="1019" priority="22" operator="lessThan">
      <formula>0</formula>
    </cfRule>
    <cfRule type="cellIs" dxfId="1018" priority="23" operator="lessThan">
      <formula>0</formula>
    </cfRule>
    <cfRule type="cellIs" dxfId="1017" priority="24" operator="lessThan">
      <formula>0</formula>
    </cfRule>
  </conditionalFormatting>
  <conditionalFormatting sqref="D5:K5">
    <cfRule type="cellIs" dxfId="1016" priority="21" operator="greaterThan">
      <formula>0</formula>
    </cfRule>
  </conditionalFormatting>
  <conditionalFormatting sqref="T6:T28">
    <cfRule type="cellIs" dxfId="1015" priority="20" operator="lessThan">
      <formula>0</formula>
    </cfRule>
  </conditionalFormatting>
  <conditionalFormatting sqref="T7:T27">
    <cfRule type="cellIs" dxfId="1014" priority="17" operator="lessThan">
      <formula>0</formula>
    </cfRule>
    <cfRule type="cellIs" dxfId="1013" priority="18" operator="lessThan">
      <formula>0</formula>
    </cfRule>
    <cfRule type="cellIs" dxfId="1012" priority="19" operator="lessThan">
      <formula>0</formula>
    </cfRule>
  </conditionalFormatting>
  <conditionalFormatting sqref="T7:T28">
    <cfRule type="cellIs" dxfId="1011" priority="14" operator="lessThan">
      <formula>0</formula>
    </cfRule>
    <cfRule type="cellIs" dxfId="1010" priority="15" operator="lessThan">
      <formula>0</formula>
    </cfRule>
    <cfRule type="cellIs" dxfId="1009" priority="16" operator="lessThan">
      <formula>0</formula>
    </cfRule>
  </conditionalFormatting>
  <conditionalFormatting sqref="D5:K5">
    <cfRule type="cellIs" dxfId="1008" priority="13" operator="greaterThan">
      <formula>0</formula>
    </cfRule>
  </conditionalFormatting>
  <conditionalFormatting sqref="L4 L6 L28:L29">
    <cfRule type="cellIs" dxfId="1007" priority="12" operator="equal">
      <formula>$L$4</formula>
    </cfRule>
  </conditionalFormatting>
  <conditionalFormatting sqref="D7:S7">
    <cfRule type="cellIs" dxfId="1006" priority="11" operator="greaterThan">
      <formula>0</formula>
    </cfRule>
  </conditionalFormatting>
  <conditionalFormatting sqref="D9:S9">
    <cfRule type="cellIs" dxfId="1005" priority="10" operator="greaterThan">
      <formula>0</formula>
    </cfRule>
  </conditionalFormatting>
  <conditionalFormatting sqref="D11:S11">
    <cfRule type="cellIs" dxfId="1004" priority="9" operator="greaterThan">
      <formula>0</formula>
    </cfRule>
  </conditionalFormatting>
  <conditionalFormatting sqref="D13:S13">
    <cfRule type="cellIs" dxfId="1003" priority="8" operator="greaterThan">
      <formula>0</formula>
    </cfRule>
  </conditionalFormatting>
  <conditionalFormatting sqref="D15:S15">
    <cfRule type="cellIs" dxfId="1002" priority="7" operator="greaterThan">
      <formula>0</formula>
    </cfRule>
  </conditionalFormatting>
  <conditionalFormatting sqref="D17:S17">
    <cfRule type="cellIs" dxfId="1001" priority="6" operator="greaterThan">
      <formula>0</formula>
    </cfRule>
  </conditionalFormatting>
  <conditionalFormatting sqref="D19:S19">
    <cfRule type="cellIs" dxfId="1000" priority="5" operator="greaterThan">
      <formula>0</formula>
    </cfRule>
  </conditionalFormatting>
  <conditionalFormatting sqref="D21:S21">
    <cfRule type="cellIs" dxfId="999" priority="4" operator="greaterThan">
      <formula>0</formula>
    </cfRule>
  </conditionalFormatting>
  <conditionalFormatting sqref="D23:S23">
    <cfRule type="cellIs" dxfId="998" priority="3" operator="greaterThan">
      <formula>0</formula>
    </cfRule>
  </conditionalFormatting>
  <conditionalFormatting sqref="D25:S25">
    <cfRule type="cellIs" dxfId="997" priority="2" operator="greaterThan">
      <formula>0</formula>
    </cfRule>
  </conditionalFormatting>
  <conditionalFormatting sqref="D27:S27">
    <cfRule type="cellIs" dxfId="996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2021-04-22T16:25:24Z</dcterms:modified>
</cp:coreProperties>
</file>