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5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l="1"/>
  <c r="AR19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<sst xmlns="http://schemas.openxmlformats.org/spreadsheetml/2006/main" count="246" uniqueCount="186">
  <si>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</si>
  <si>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</si>
  <si>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</si>
  <si>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</si>
  <si>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</si>
  <si>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</si>
  <si>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</si>
  <si>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</si>
  <si>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</si>
  <si>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</si>
  <si>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</si>
  <si>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</si>
  <si>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</si>
  <si>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</si>
  <si>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</si>
  <si>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</si>
  <si>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</si>
  <si>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</si>
  <si>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</si>
  <si>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</si>
  <si>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</si>
  <si>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</si>
  <si>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</si>
  <si>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</si>
  <si>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</si>
  <si>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</si>
  <si>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</si>
  <si>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</si>
  <si>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</si>
  <si>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</si>
  <si>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</si>
  <si>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</si>
  <si>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</si>
  <si>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</si>
  <si>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</si>
  <si>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</si>
  <si>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</si>
  <si>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</si>
  <si>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</si>
  <si>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</si>
  <si>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</si>
  <si>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</si>
  <si>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</si>
  <si>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</si>
  <si>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</si>
  <si>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</si>
  <si>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</si>
  <si>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</si>
  <si>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</si>
  <si>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</si>
  <si>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</si>
  <si>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</si>
  <si>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</si>
  <si>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</si>
  <si>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</si>
  <si>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</si>
  <si>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</si>
  <si>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</si>
  <si>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</si>
  <si>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</si>
  <si>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</si>
  <si>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</si>
  <si>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</si>
  <si>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</si>
  <si>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</si>
  <si>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</si>
  <si>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</si>
  <si>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</si>
  <si>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</si>
  <si>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</si>
  <si>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</si>
  <si>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</si>
  <si>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</si>
  <si>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</si>
  <si>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</si>
  <si>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</si>
  <si>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</si>
  <si>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</si>
  <si>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</si>
  <si>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</si>
  <si>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</si>
  <si>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</si>
  <si>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</si>
  <si>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</si>
  <si>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</si>
  <si>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</si>
  <si>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</si>
  <si>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</si>
  <si>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</si>
  <si>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</si>
  <si>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</si>
  <si>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</si>
  <si>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</si>
  <si>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</si>
  <si>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</si>
  <si>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</si>
  <si>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</si>
  <si>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</si>
  <si>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</si>
  <si>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</si>
  <si>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</si>
  <si>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</si>
  <si>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</si>
  <si>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</si>
  <si>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</si>
  <si>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</si>
  <si>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</si>
  <si>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</si>
  <si>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</si>
  <si>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</si>
  <si>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</si>
  <si>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</si>
  <si>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</si>
  <si>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</si>
  <si>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</si>
  <si>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</si>
  <si>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</si>
  <si>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</si>
  <si>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</si>
  <si>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</si>
  <si>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</si>
  <si>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</si>
  <si>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</si>
  <si>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</si>
  <si>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</si>
  <si>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</si>
  <si>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</si>
  <si>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</si>
  <si>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</si>
  <si>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</si>
  <si>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</si>
  <si>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</si>
  <si>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</si>
  <si>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</si>
  <si>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</si>
  <si>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</si>
  <si>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</si>
  <si>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</si>
  <si>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</si>
  <si>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</si>
  <si>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</si>
  <si>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</si>
  <si>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</si>
  <si>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</si>
  <si>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</si>
  <si>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</si>
  <si>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</si>
  <si>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</si>
  <si>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</si>
  <si>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</si>
  <si>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</si>
  <si>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</si>
  <si>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</si>
  <si>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</si>
  <si>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</si>
  <si>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</si>
  <si>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</si>
  <si>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</si>
  <si>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</si>
  <si>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</si>
  <si>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</si>
  <si>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</si>
  <si>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</si>
  <si>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</si>
  <si>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</si>
  <si>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</si>
  <si>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</si>
  <si>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</si>
  <si>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</si>
  <si>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Ramjam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</si>
  <si>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</si>
  <si>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</si>
  <si>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</si>
  <si>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</si>
  <si>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</si>
  <si>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</si>
  <si>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</si>
  <si>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</si>
  <si>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</si>
  <si>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</si>
  <si>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</si>
  <si>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Date: 13-01-2021</t>
  </si>
  <si>
    <t>13.01.2021</t>
  </si>
  <si>
    <t>Date:13.01.2021</t>
  </si>
  <si>
    <t>Date :14-01-2021</t>
  </si>
  <si>
    <t>Date:14.01.2021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</si>
</sst>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24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8" fillId="5" borderId="5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54" xfId="0" applyFont="1" applyFill="1" applyBorder="1" applyAlignment="1"/>
    <xf numFmtId="0" fontId="1" fillId="4" borderId="15" xfId="0" applyFont="1" applyFill="1" applyBorder="1" applyAlignment="1"/>
    <xf numFmtId="0" fontId="1" fillId="4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AA27" activePane="bottomRight" state="frozen"/>
      <selection pane="topRight" activeCell="Z1" sqref="Z1"/>
      <selection pane="bottomLeft" activeCell="A9" sqref="A9"/>
      <selection pane="bottomRight" activeCell="AC35" sqref="AC35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312" t="s">
        <v>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</row>
    <row r="2" spans="1:56" ht="21" thickBot="1">
      <c r="A2" s="313" t="s">
        <v>46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</row>
    <row r="3" spans="1:56" ht="18.75">
      <c r="A3" s="314" t="s">
        <v>181</v>
      </c>
      <c r="B3" s="315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</row>
    <row r="4" spans="1:56">
      <c r="A4" s="304" t="s">
        <v>47</v>
      </c>
      <c r="B4" s="304"/>
      <c r="C4" s="151"/>
      <c r="D4" s="151">
        <v>1123485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350</v>
      </c>
      <c r="L4" s="153">
        <v>0</v>
      </c>
      <c r="M4" s="304">
        <v>550</v>
      </c>
      <c r="N4" s="304"/>
      <c r="O4" s="153">
        <v>1270</v>
      </c>
      <c r="P4" s="153">
        <v>3360</v>
      </c>
      <c r="Q4" s="152">
        <v>0</v>
      </c>
      <c r="R4" s="152">
        <v>0</v>
      </c>
      <c r="S4" s="152">
        <v>1170</v>
      </c>
      <c r="T4" s="152"/>
      <c r="U4" s="152"/>
      <c r="V4" s="152"/>
      <c r="W4" s="152"/>
      <c r="X4" s="152"/>
      <c r="Y4" s="152"/>
      <c r="Z4" s="152">
        <v>256</v>
      </c>
      <c r="AA4" s="152">
        <v>284</v>
      </c>
      <c r="AB4" s="152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4" t="s">
        <v>48</v>
      </c>
      <c r="B5" s="304"/>
      <c r="C5" s="151"/>
      <c r="D5" s="261"/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49</v>
      </c>
      <c r="B6" s="155" t="s">
        <v>50</v>
      </c>
      <c r="C6" s="156" t="s">
        <v>51</v>
      </c>
      <c r="D6" s="163" t="s">
        <v>52</v>
      </c>
      <c r="E6" s="158" t="s">
        <v>53</v>
      </c>
      <c r="F6" s="159" t="s">
        <v>54</v>
      </c>
      <c r="G6" s="158" t="s">
        <v>55</v>
      </c>
      <c r="H6" s="159" t="s">
        <v>56</v>
      </c>
      <c r="I6" s="159" t="s">
        <v>57</v>
      </c>
      <c r="J6" s="160" t="s">
        <v>58</v>
      </c>
      <c r="K6" s="161" t="s">
        <v>59</v>
      </c>
      <c r="L6" s="159" t="s">
        <v>60</v>
      </c>
      <c r="M6" s="162" t="s">
        <v>61</v>
      </c>
      <c r="N6" s="159" t="s">
        <v>62</v>
      </c>
      <c r="O6" s="163" t="s">
        <v>63</v>
      </c>
      <c r="P6" s="164" t="s">
        <v>64</v>
      </c>
      <c r="Q6" s="156" t="s">
        <v>65</v>
      </c>
      <c r="R6" s="157" t="s">
        <v>66</v>
      </c>
      <c r="S6" s="165" t="s">
        <v>67</v>
      </c>
      <c r="T6" s="165" t="s">
        <v>68</v>
      </c>
      <c r="U6" s="165" t="s">
        <v>69</v>
      </c>
      <c r="V6" s="166" t="s">
        <v>70</v>
      </c>
      <c r="W6" s="167" t="s">
        <v>71</v>
      </c>
      <c r="X6" s="167" t="s">
        <v>72</v>
      </c>
      <c r="Y6" s="167" t="s">
        <v>73</v>
      </c>
      <c r="Z6" s="167" t="s">
        <v>74</v>
      </c>
      <c r="AA6" s="167" t="s">
        <v>75</v>
      </c>
      <c r="AB6" s="167" t="s">
        <v>76</v>
      </c>
      <c r="AC6" s="168" t="s">
        <v>77</v>
      </c>
      <c r="AD6" s="158" t="s">
        <v>78</v>
      </c>
      <c r="AE6" s="169" t="s">
        <v>79</v>
      </c>
      <c r="AF6" s="170" t="s">
        <v>80</v>
      </c>
      <c r="AG6" s="169" t="s">
        <v>81</v>
      </c>
      <c r="AH6" s="170" t="s">
        <v>82</v>
      </c>
      <c r="AI6" s="170" t="s">
        <v>83</v>
      </c>
      <c r="AJ6" s="165" t="s">
        <v>84</v>
      </c>
      <c r="AK6" s="171" t="s">
        <v>85</v>
      </c>
      <c r="AL6" s="171" t="s">
        <v>86</v>
      </c>
      <c r="AM6" s="171" t="s">
        <v>87</v>
      </c>
      <c r="AN6" s="165" t="s">
        <v>88</v>
      </c>
      <c r="AO6" s="165" t="s">
        <v>89</v>
      </c>
      <c r="AP6" s="166" t="s">
        <v>90</v>
      </c>
      <c r="AQ6" s="172" t="s">
        <v>91</v>
      </c>
      <c r="AR6" s="173" t="s">
        <v>92</v>
      </c>
      <c r="AS6" s="174" t="s">
        <v>93</v>
      </c>
      <c r="AT6" s="175" t="s">
        <v>94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95</v>
      </c>
      <c r="D7" s="180">
        <v>19608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>
        <v>80</v>
      </c>
      <c r="Q7" s="182"/>
      <c r="R7" s="182"/>
      <c r="S7" s="182">
        <v>20</v>
      </c>
      <c r="T7" s="182"/>
      <c r="U7" s="182"/>
      <c r="V7" s="182"/>
      <c r="W7" s="182"/>
      <c r="X7" s="182"/>
      <c r="Y7" s="182"/>
      <c r="Z7" s="182">
        <v>1</v>
      </c>
      <c r="AA7" s="182">
        <v>1</v>
      </c>
      <c r="AB7" s="182"/>
      <c r="AC7" s="183">
        <f t="shared" ref="AC7:AC27" si="0">D7*1+E7*999+F7*499+G7*75+H7*50+I7*30+K7*20+L7*19+M7*10+P7*9+N7*10+J7*29+S7*191+V7*4744+W7*110+X7*450+Y7*110+Z7*191+AA7*188+AB7*182+U7*30+T7*350+R7*4+Q7*5+O7*9</f>
        <v>24527</v>
      </c>
      <c r="AD7" s="182">
        <f t="shared" ref="AD7:AD28" si="1">D7*1</f>
        <v>19608</v>
      </c>
      <c r="AE7" s="184">
        <f t="shared" ref="AE7:AE28" si="2">D7*2.75%</f>
        <v>539.22</v>
      </c>
      <c r="AF7" s="184">
        <f t="shared" ref="AF7:AF28" si="3">AD7*0.95%</f>
        <v>186.27599999999998</v>
      </c>
      <c r="AG7" s="184">
        <f>SUM(E7*999+F7*499+G7*75+H7*50+I7*30+K7*20+L7*19+M7*10+P7*9+N7*10+J7*29+R7*4+Q7*5+O7*9)*2.8%</f>
        <v>20.159999999999997</v>
      </c>
      <c r="AH7" s="184">
        <f t="shared" ref="AH7:AH28" si="4">SUM(E7*999+F7*499+G7*75+H7*50+I7*30+J7*29+K7*20+L7*19+M7*10+N7*10+O7*9+P7*9+Q7*5+R7*4)*0.95%</f>
        <v>6.84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541.41999999999996</v>
      </c>
      <c r="AP7" s="187"/>
      <c r="AQ7" s="188">
        <v>117</v>
      </c>
      <c r="AR7" s="189">
        <f>AC7-AE7-AG7-AJ7-AK7-AL7-AM7-AN7-AP7-AQ7</f>
        <v>23850.62</v>
      </c>
      <c r="AS7" s="190">
        <f t="shared" ref="AS7:AS19" si="5">AF7+AH7+AI7</f>
        <v>193.11599999999999</v>
      </c>
      <c r="AT7" s="191">
        <f t="shared" ref="AT7:AT19" si="6">AS7-AQ7-AN7</f>
        <v>76.115999999999985</v>
      </c>
      <c r="AU7" s="192">
        <v>270</v>
      </c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96</v>
      </c>
      <c r="D8" s="194">
        <v>7090</v>
      </c>
      <c r="E8" s="195"/>
      <c r="F8" s="194"/>
      <c r="G8" s="195"/>
      <c r="H8" s="195"/>
      <c r="I8" s="195"/>
      <c r="J8" s="195"/>
      <c r="K8" s="195"/>
      <c r="L8" s="195"/>
      <c r="M8" s="195">
        <v>50</v>
      </c>
      <c r="N8" s="195"/>
      <c r="O8" s="195"/>
      <c r="P8" s="195">
        <v>50</v>
      </c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8040</v>
      </c>
      <c r="AD8" s="179">
        <f t="shared" si="1"/>
        <v>7090</v>
      </c>
      <c r="AE8" s="196">
        <f t="shared" si="2"/>
        <v>194.97499999999999</v>
      </c>
      <c r="AF8" s="196">
        <f t="shared" si="3"/>
        <v>67.355000000000004</v>
      </c>
      <c r="AG8" s="184">
        <f t="shared" ref="AG8:AG28" si="7">SUM(E8*999+F8*499+G8*75+H8*50+I8*30+K8*20+L8*19+M8*10+P8*9+N8*10+J8*29+R8*4+Q8*5+O8*9)*2.75%</f>
        <v>26.125</v>
      </c>
      <c r="AH8" s="196">
        <f t="shared" si="4"/>
        <v>9.0250000000000004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197.72499999999999</v>
      </c>
      <c r="AP8" s="198"/>
      <c r="AQ8" s="188">
        <v>79</v>
      </c>
      <c r="AR8" s="189">
        <f t="shared" ref="AR8:AR28" si="10">AC8-AE8-AG8-AJ8-AK8-AL8-AM8-AN8-AP8-AQ8</f>
        <v>7739.9</v>
      </c>
      <c r="AS8" s="199">
        <f t="shared" si="5"/>
        <v>76.38000000000001</v>
      </c>
      <c r="AT8" s="200">
        <f t="shared" si="6"/>
        <v>-2.6199999999999903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97</v>
      </c>
      <c r="D9" s="194">
        <v>22784</v>
      </c>
      <c r="E9" s="195"/>
      <c r="F9" s="194"/>
      <c r="G9" s="195"/>
      <c r="H9" s="195"/>
      <c r="I9" s="195"/>
      <c r="J9" s="195"/>
      <c r="K9" s="195"/>
      <c r="L9" s="195"/>
      <c r="M9" s="195">
        <v>30</v>
      </c>
      <c r="N9" s="195"/>
      <c r="O9" s="195"/>
      <c r="P9" s="195">
        <v>90</v>
      </c>
      <c r="Q9" s="179"/>
      <c r="R9" s="179"/>
      <c r="S9" s="179">
        <v>5</v>
      </c>
      <c r="T9" s="179"/>
      <c r="U9" s="179"/>
      <c r="V9" s="179"/>
      <c r="W9" s="179"/>
      <c r="X9" s="179"/>
      <c r="Y9" s="179"/>
      <c r="Z9" s="179"/>
      <c r="AA9" s="179">
        <v>2</v>
      </c>
      <c r="AB9" s="179"/>
      <c r="AC9" s="183">
        <f t="shared" si="0"/>
        <v>25225</v>
      </c>
      <c r="AD9" s="179">
        <f t="shared" si="1"/>
        <v>22784</v>
      </c>
      <c r="AE9" s="196">
        <f t="shared" si="2"/>
        <v>626.56000000000006</v>
      </c>
      <c r="AF9" s="196">
        <f t="shared" si="3"/>
        <v>216.44800000000001</v>
      </c>
      <c r="AG9" s="184">
        <f t="shared" si="7"/>
        <v>30.524999999999999</v>
      </c>
      <c r="AH9" s="196">
        <f t="shared" si="4"/>
        <v>10.545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629.86</v>
      </c>
      <c r="AP9" s="198"/>
      <c r="AQ9" s="188">
        <v>157</v>
      </c>
      <c r="AR9" s="189">
        <f t="shared" si="10"/>
        <v>24410.914999999997</v>
      </c>
      <c r="AS9" s="199">
        <f t="shared" si="5"/>
        <v>226.99299999999999</v>
      </c>
      <c r="AT9" s="200">
        <f t="shared" si="6"/>
        <v>69.992999999999995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98</v>
      </c>
      <c r="D10" s="194">
        <v>7184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>
        <v>1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7375</v>
      </c>
      <c r="AD10" s="179">
        <f>D10*1</f>
        <v>7184</v>
      </c>
      <c r="AE10" s="196">
        <f>D10*2.75%</f>
        <v>197.56</v>
      </c>
      <c r="AF10" s="196">
        <f>AD10*0.95%</f>
        <v>68.248000000000005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197.56</v>
      </c>
      <c r="AP10" s="198"/>
      <c r="AQ10" s="188">
        <v>41</v>
      </c>
      <c r="AR10" s="189">
        <f t="shared" si="10"/>
        <v>7136.44</v>
      </c>
      <c r="AS10" s="199">
        <f>AF10+AH10+AI10</f>
        <v>68.248000000000005</v>
      </c>
      <c r="AT10" s="200">
        <f>AS10-AQ10-AN10</f>
        <v>27.248000000000005</v>
      </c>
      <c r="AU10" s="72">
        <v>36</v>
      </c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121</v>
      </c>
      <c r="D11" s="194">
        <v>7916</v>
      </c>
      <c r="E11" s="195"/>
      <c r="F11" s="194"/>
      <c r="G11" s="195"/>
      <c r="H11" s="195"/>
      <c r="I11" s="195"/>
      <c r="J11" s="195"/>
      <c r="K11" s="195"/>
      <c r="L11" s="195"/>
      <c r="M11" s="195"/>
      <c r="N11" s="195"/>
      <c r="O11" s="204"/>
      <c r="P11" s="195">
        <v>300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10616</v>
      </c>
      <c r="AD11" s="179">
        <f t="shared" si="1"/>
        <v>7916</v>
      </c>
      <c r="AE11" s="196">
        <f t="shared" si="2"/>
        <v>217.69</v>
      </c>
      <c r="AF11" s="196">
        <f t="shared" si="3"/>
        <v>75.201999999999998</v>
      </c>
      <c r="AG11" s="184">
        <f t="shared" si="7"/>
        <v>74.25</v>
      </c>
      <c r="AH11" s="196">
        <f t="shared" si="4"/>
        <v>25.65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225.94</v>
      </c>
      <c r="AP11" s="198"/>
      <c r="AQ11" s="188">
        <v>44</v>
      </c>
      <c r="AR11" s="189">
        <f t="shared" si="10"/>
        <v>10280.06</v>
      </c>
      <c r="AS11" s="199">
        <f t="shared" si="5"/>
        <v>100.852</v>
      </c>
      <c r="AT11" s="200">
        <f t="shared" si="6"/>
        <v>56.852000000000004</v>
      </c>
      <c r="AU11" s="72">
        <v>60</v>
      </c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99</v>
      </c>
      <c r="D12" s="194">
        <v>5751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5751</v>
      </c>
      <c r="AD12" s="179">
        <f>D12*1</f>
        <v>5751</v>
      </c>
      <c r="AE12" s="196">
        <f>D12*2.75%</f>
        <v>158.1525</v>
      </c>
      <c r="AF12" s="196">
        <f>AD12*0.95%</f>
        <v>54.634499999999996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158.1525</v>
      </c>
      <c r="AP12" s="198"/>
      <c r="AQ12" s="188">
        <v>42</v>
      </c>
      <c r="AR12" s="189">
        <f t="shared" si="10"/>
        <v>5550.8474999999999</v>
      </c>
      <c r="AS12" s="199">
        <f>AF12+AH12+AI12</f>
        <v>54.634499999999996</v>
      </c>
      <c r="AT12" s="200">
        <f>AS12-AQ12-AN12</f>
        <v>12.634499999999996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100</v>
      </c>
      <c r="D13" s="194">
        <v>3727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>
        <v>20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3907</v>
      </c>
      <c r="AD13" s="179">
        <f t="shared" si="1"/>
        <v>3727</v>
      </c>
      <c r="AE13" s="196">
        <f t="shared" si="2"/>
        <v>102.49250000000001</v>
      </c>
      <c r="AF13" s="196">
        <f t="shared" si="3"/>
        <v>35.406500000000001</v>
      </c>
      <c r="AG13" s="184">
        <f t="shared" si="7"/>
        <v>4.95</v>
      </c>
      <c r="AH13" s="196">
        <f t="shared" si="4"/>
        <v>1.71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103.0425</v>
      </c>
      <c r="AP13" s="198"/>
      <c r="AQ13" s="188">
        <v>30</v>
      </c>
      <c r="AR13" s="189">
        <f t="shared" si="10"/>
        <v>3769.5575000000003</v>
      </c>
      <c r="AS13" s="199">
        <f t="shared" si="5"/>
        <v>37.116500000000002</v>
      </c>
      <c r="AT13" s="200">
        <f>AS13-AQ13-AN13</f>
        <v>7.116500000000002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101</v>
      </c>
      <c r="D14" s="194">
        <v>18505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3">
        <f t="shared" si="0"/>
        <v>18505</v>
      </c>
      <c r="AD14" s="179">
        <f t="shared" si="1"/>
        <v>18505</v>
      </c>
      <c r="AE14" s="196">
        <f t="shared" si="2"/>
        <v>508.88749999999999</v>
      </c>
      <c r="AF14" s="196">
        <f t="shared" si="3"/>
        <v>175.79749999999999</v>
      </c>
      <c r="AG14" s="184">
        <f t="shared" si="7"/>
        <v>0</v>
      </c>
      <c r="AH14" s="196">
        <f t="shared" si="4"/>
        <v>0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508.88749999999999</v>
      </c>
      <c r="AP14" s="198"/>
      <c r="AQ14" s="188">
        <v>136</v>
      </c>
      <c r="AR14" s="189">
        <f>AC14-AE14-AG14-AJ14-AK14-AL14-AM14-AN14-AP14-AQ14</f>
        <v>17860.112499999999</v>
      </c>
      <c r="AS14" s="199">
        <f t="shared" si="5"/>
        <v>175.79749999999999</v>
      </c>
      <c r="AT14" s="206">
        <f t="shared" si="6"/>
        <v>39.797499999999985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102</v>
      </c>
      <c r="D15" s="194">
        <v>15367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15367</v>
      </c>
      <c r="AD15" s="179">
        <f t="shared" si="1"/>
        <v>15367</v>
      </c>
      <c r="AE15" s="196">
        <f t="shared" si="2"/>
        <v>422.59250000000003</v>
      </c>
      <c r="AF15" s="196">
        <f t="shared" si="3"/>
        <v>145.98650000000001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422.59250000000003</v>
      </c>
      <c r="AP15" s="198"/>
      <c r="AQ15" s="188">
        <v>130</v>
      </c>
      <c r="AR15" s="189">
        <f t="shared" si="10"/>
        <v>14814.407499999999</v>
      </c>
      <c r="AS15" s="199">
        <f>AF15+AH15+AI15</f>
        <v>145.98650000000001</v>
      </c>
      <c r="AT15" s="200">
        <f>AS15-AQ15-AN15</f>
        <v>15.986500000000007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103</v>
      </c>
      <c r="D16" s="194">
        <v>29781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40</v>
      </c>
      <c r="Q16" s="179"/>
      <c r="R16" s="179"/>
      <c r="S16" s="179">
        <v>5</v>
      </c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31096</v>
      </c>
      <c r="AD16" s="179">
        <f t="shared" si="1"/>
        <v>29781</v>
      </c>
      <c r="AE16" s="196">
        <f t="shared" si="2"/>
        <v>818.97749999999996</v>
      </c>
      <c r="AF16" s="196">
        <f t="shared" si="3"/>
        <v>282.91949999999997</v>
      </c>
      <c r="AG16" s="184">
        <f t="shared" si="7"/>
        <v>9.9</v>
      </c>
      <c r="AH16" s="196">
        <f t="shared" si="4"/>
        <v>3.42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820.07749999999999</v>
      </c>
      <c r="AP16" s="198"/>
      <c r="AQ16" s="188">
        <v>137</v>
      </c>
      <c r="AR16" s="189">
        <f>AC16-AE16-AG16-AJ16-AK16-AL16-AM16-AN16-AP16-AQ16</f>
        <v>30130.122499999998</v>
      </c>
      <c r="AS16" s="199">
        <f t="shared" si="5"/>
        <v>286.33949999999999</v>
      </c>
      <c r="AT16" s="200">
        <f t="shared" si="6"/>
        <v>149.33949999999999</v>
      </c>
      <c r="AU16" s="72">
        <v>486</v>
      </c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104</v>
      </c>
      <c r="D17" s="194">
        <v>10636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>
        <v>50</v>
      </c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11086</v>
      </c>
      <c r="AD17" s="179">
        <f>D17*1</f>
        <v>10636</v>
      </c>
      <c r="AE17" s="196">
        <f>D17*2.75%</f>
        <v>292.49</v>
      </c>
      <c r="AF17" s="196">
        <f>AD17*0.95%</f>
        <v>101.042</v>
      </c>
      <c r="AG17" s="184">
        <f t="shared" si="7"/>
        <v>12.375</v>
      </c>
      <c r="AH17" s="196">
        <f t="shared" si="4"/>
        <v>4.2749999999999995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293.86500000000001</v>
      </c>
      <c r="AP17" s="198"/>
      <c r="AQ17" s="188">
        <v>81</v>
      </c>
      <c r="AR17" s="189">
        <f>AC17-AE17-AG17-AJ17-AK17-AL17-AM17-AN17-AP17-AQ17</f>
        <v>10700.135</v>
      </c>
      <c r="AS17" s="199">
        <f>AF17+AH17+AI17</f>
        <v>105.31700000000001</v>
      </c>
      <c r="AT17" s="200">
        <f>AS17-AQ17-AN17</f>
        <v>24.317000000000007</v>
      </c>
      <c r="AU17" s="72"/>
      <c r="AV17" s="202">
        <v>500</v>
      </c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120</v>
      </c>
      <c r="D18" s="194">
        <v>4011</v>
      </c>
      <c r="E18" s="195"/>
      <c r="F18" s="194"/>
      <c r="G18" s="195"/>
      <c r="H18" s="195"/>
      <c r="I18" s="195"/>
      <c r="J18" s="195"/>
      <c r="K18" s="195">
        <v>30</v>
      </c>
      <c r="L18" s="195"/>
      <c r="M18" s="195"/>
      <c r="N18" s="195"/>
      <c r="O18" s="195"/>
      <c r="P18" s="195">
        <v>100</v>
      </c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5511</v>
      </c>
      <c r="AD18" s="179">
        <f>D18*1</f>
        <v>4011</v>
      </c>
      <c r="AE18" s="196">
        <f>D18*2.75%</f>
        <v>110.30249999999999</v>
      </c>
      <c r="AF18" s="196">
        <f>AD18*0.95%</f>
        <v>38.104500000000002</v>
      </c>
      <c r="AG18" s="184">
        <f t="shared" si="7"/>
        <v>41.25</v>
      </c>
      <c r="AH18" s="196">
        <f t="shared" si="4"/>
        <v>14.25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113.8775</v>
      </c>
      <c r="AP18" s="198"/>
      <c r="AQ18" s="188">
        <v>150</v>
      </c>
      <c r="AR18" s="189">
        <f t="shared" si="10"/>
        <v>5209.4475000000002</v>
      </c>
      <c r="AS18" s="199">
        <f>AF18+AH18+AI18</f>
        <v>52.354500000000002</v>
      </c>
      <c r="AT18" s="200">
        <f>AS18-AQ18-AN18</f>
        <v>-97.645499999999998</v>
      </c>
      <c r="AU18" s="72"/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105</v>
      </c>
      <c r="D19" s="194">
        <v>8681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>
        <v>200</v>
      </c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10481</v>
      </c>
      <c r="AD19" s="179">
        <f t="shared" si="1"/>
        <v>8681</v>
      </c>
      <c r="AE19" s="196">
        <f t="shared" si="2"/>
        <v>238.72749999999999</v>
      </c>
      <c r="AF19" s="196">
        <f t="shared" si="3"/>
        <v>82.469499999999996</v>
      </c>
      <c r="AG19" s="184">
        <f t="shared" si="7"/>
        <v>49.5</v>
      </c>
      <c r="AH19" s="196">
        <f t="shared" si="4"/>
        <v>17.099999999999998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244.22749999999999</v>
      </c>
      <c r="AP19" s="198"/>
      <c r="AQ19" s="209">
        <v>172</v>
      </c>
      <c r="AR19" s="210">
        <f>AC19-AE19-AG19-AJ19-AK19-AL19-AM19-AN19-AP19-AQ19</f>
        <v>10020.772499999999</v>
      </c>
      <c r="AS19" s="199">
        <f t="shared" si="5"/>
        <v>99.569499999999991</v>
      </c>
      <c r="AT19" s="199">
        <f t="shared" si="6"/>
        <v>-72.430500000000009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106</v>
      </c>
      <c r="D20" s="194">
        <v>5241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5241</v>
      </c>
      <c r="AD20" s="179">
        <f t="shared" si="1"/>
        <v>5241</v>
      </c>
      <c r="AE20" s="196">
        <f t="shared" si="2"/>
        <v>144.1275</v>
      </c>
      <c r="AF20" s="196">
        <f t="shared" si="3"/>
        <v>49.789499999999997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144.1275</v>
      </c>
      <c r="AP20" s="198"/>
      <c r="AQ20" s="209">
        <v>120</v>
      </c>
      <c r="AR20" s="210">
        <f>AC20-AE20-AG20-AJ20-AK20-AL20-AM20-AN20-AP20-AQ20</f>
        <v>4976.8725000000004</v>
      </c>
      <c r="AS20" s="199">
        <f>AF20+AH20+AI20</f>
        <v>49.789499999999997</v>
      </c>
      <c r="AT20" s="199">
        <f>AS20-AQ20-AN20</f>
        <v>-70.210499999999996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102</v>
      </c>
      <c r="D21" s="194">
        <v>5448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>
        <v>100</v>
      </c>
      <c r="Q21" s="179"/>
      <c r="R21" s="179"/>
      <c r="S21" s="179">
        <v>10</v>
      </c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8258</v>
      </c>
      <c r="AD21" s="179">
        <f t="shared" si="1"/>
        <v>5448</v>
      </c>
      <c r="AE21" s="196">
        <f t="shared" si="2"/>
        <v>149.82</v>
      </c>
      <c r="AF21" s="196">
        <f t="shared" si="3"/>
        <v>51.756</v>
      </c>
      <c r="AG21" s="184">
        <f t="shared" si="7"/>
        <v>24.75</v>
      </c>
      <c r="AH21" s="196">
        <f t="shared" si="4"/>
        <v>8.5499999999999989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152.57</v>
      </c>
      <c r="AP21" s="198"/>
      <c r="AQ21" s="209">
        <v>53</v>
      </c>
      <c r="AR21" s="211">
        <f t="shared" si="10"/>
        <v>8030.43</v>
      </c>
      <c r="AS21" s="199">
        <f t="shared" ref="AS21:AS28" si="11">AF21+AH21+AI21</f>
        <v>60.305999999999997</v>
      </c>
      <c r="AT21" s="199">
        <f t="shared" ref="AT21:AT28" si="12">AS21-AQ21-AN21</f>
        <v>7.3059999999999974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107</v>
      </c>
      <c r="D22" s="194">
        <v>11063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>
        <v>200</v>
      </c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12863</v>
      </c>
      <c r="AD22" s="179">
        <f t="shared" si="1"/>
        <v>11063</v>
      </c>
      <c r="AE22" s="196">
        <f t="shared" si="2"/>
        <v>304.23250000000002</v>
      </c>
      <c r="AF22" s="196">
        <f t="shared" si="3"/>
        <v>105.0985</v>
      </c>
      <c r="AG22" s="184">
        <f t="shared" si="7"/>
        <v>49.5</v>
      </c>
      <c r="AH22" s="196">
        <f t="shared" si="4"/>
        <v>17.099999999999998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309.73250000000002</v>
      </c>
      <c r="AP22" s="198"/>
      <c r="AQ22" s="209">
        <v>100</v>
      </c>
      <c r="AR22" s="211">
        <f>AC22-AE22-AG22-AJ22-AK22-AL22-AM22-AN22-AP22-AQ22</f>
        <v>12409.2675</v>
      </c>
      <c r="AS22" s="199">
        <f>AF22+AH22+AI22</f>
        <v>122.1985</v>
      </c>
      <c r="AT22" s="199">
        <f>AS22-AQ22-AN22</f>
        <v>22.198499999999996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108</v>
      </c>
      <c r="D23" s="194">
        <v>8002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8002</v>
      </c>
      <c r="AD23" s="179">
        <f t="shared" si="1"/>
        <v>8002</v>
      </c>
      <c r="AE23" s="196">
        <f t="shared" si="2"/>
        <v>220.05500000000001</v>
      </c>
      <c r="AF23" s="196">
        <f t="shared" si="3"/>
        <v>76.018999999999991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220.05500000000001</v>
      </c>
      <c r="AP23" s="198"/>
      <c r="AQ23" s="209">
        <v>90</v>
      </c>
      <c r="AR23" s="211">
        <f t="shared" si="10"/>
        <v>7691.9449999999997</v>
      </c>
      <c r="AS23" s="199">
        <f t="shared" si="11"/>
        <v>76.018999999999991</v>
      </c>
      <c r="AT23" s="199">
        <f t="shared" si="12"/>
        <v>-13.981000000000009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109</v>
      </c>
      <c r="D24" s="194">
        <v>13363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>
        <v>50</v>
      </c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13813</v>
      </c>
      <c r="AD24" s="179">
        <f t="shared" si="1"/>
        <v>13363</v>
      </c>
      <c r="AE24" s="196">
        <f t="shared" si="2"/>
        <v>367.48250000000002</v>
      </c>
      <c r="AF24" s="196">
        <f t="shared" si="3"/>
        <v>126.9485</v>
      </c>
      <c r="AG24" s="184">
        <f t="shared" si="7"/>
        <v>12.375</v>
      </c>
      <c r="AH24" s="196">
        <f t="shared" si="4"/>
        <v>4.2749999999999995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368.85750000000002</v>
      </c>
      <c r="AP24" s="198"/>
      <c r="AQ24" s="209">
        <v>103</v>
      </c>
      <c r="AR24" s="211">
        <f t="shared" si="10"/>
        <v>13330.1425</v>
      </c>
      <c r="AS24" s="199">
        <f t="shared" si="11"/>
        <v>131.2235</v>
      </c>
      <c r="AT24" s="199">
        <f t="shared" si="12"/>
        <v>28.223500000000001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110</v>
      </c>
      <c r="D25" s="194">
        <v>6479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6479</v>
      </c>
      <c r="AD25" s="179">
        <f t="shared" si="1"/>
        <v>6479</v>
      </c>
      <c r="AE25" s="196">
        <f t="shared" si="2"/>
        <v>178.17250000000001</v>
      </c>
      <c r="AF25" s="196">
        <f t="shared" si="3"/>
        <v>61.5505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178.17250000000001</v>
      </c>
      <c r="AP25" s="198"/>
      <c r="AQ25" s="209">
        <v>60</v>
      </c>
      <c r="AR25" s="211">
        <f t="shared" si="10"/>
        <v>6240.8275000000003</v>
      </c>
      <c r="AS25" s="199">
        <f t="shared" si="11"/>
        <v>61.5505</v>
      </c>
      <c r="AT25" s="199">
        <f t="shared" si="12"/>
        <v>1.5504999999999995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111</v>
      </c>
      <c r="D26" s="194">
        <v>9612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>
        <v>15</v>
      </c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12477</v>
      </c>
      <c r="AD26" s="179">
        <f t="shared" si="1"/>
        <v>9612</v>
      </c>
      <c r="AE26" s="196">
        <f t="shared" si="2"/>
        <v>264.33</v>
      </c>
      <c r="AF26" s="196">
        <f t="shared" si="3"/>
        <v>91.313999999999993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264.33</v>
      </c>
      <c r="AP26" s="198"/>
      <c r="AQ26" s="209">
        <v>113</v>
      </c>
      <c r="AR26" s="211">
        <f t="shared" si="10"/>
        <v>12099.67</v>
      </c>
      <c r="AS26" s="199">
        <f t="shared" si="11"/>
        <v>91.313999999999993</v>
      </c>
      <c r="AT26" s="199">
        <f t="shared" si="12"/>
        <v>-21.686000000000007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112</v>
      </c>
      <c r="D27" s="194">
        <v>12538</v>
      </c>
      <c r="E27" s="195"/>
      <c r="F27" s="194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12538</v>
      </c>
      <c r="AD27" s="179">
        <f t="shared" si="1"/>
        <v>12538</v>
      </c>
      <c r="AE27" s="196">
        <f t="shared" si="2"/>
        <v>344.79500000000002</v>
      </c>
      <c r="AF27" s="196">
        <f t="shared" si="3"/>
        <v>119.11099999999999</v>
      </c>
      <c r="AG27" s="184">
        <f t="shared" si="7"/>
        <v>0</v>
      </c>
      <c r="AH27" s="196">
        <f t="shared" si="4"/>
        <v>0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344.79500000000002</v>
      </c>
      <c r="AP27" s="198"/>
      <c r="AQ27" s="209">
        <v>150</v>
      </c>
      <c r="AR27" s="211">
        <f t="shared" si="10"/>
        <v>12043.205</v>
      </c>
      <c r="AS27" s="199">
        <f t="shared" si="11"/>
        <v>119.11099999999999</v>
      </c>
      <c r="AT27" s="199">
        <f t="shared" si="12"/>
        <v>-30.88900000000001</v>
      </c>
      <c r="AU27" s="72"/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06" t="s">
        <v>113</v>
      </c>
      <c r="B29" s="307"/>
      <c r="C29" s="307"/>
      <c r="D29" s="226">
        <f t="shared" ref="D29:AQ29" si="14">SUM(D7:D28)</f>
        <v>232787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30</v>
      </c>
      <c r="L29" s="226">
        <f t="shared" ref="L29:N29" si="15">SUM(L7:L18)</f>
        <v>0</v>
      </c>
      <c r="M29" s="226">
        <f>SUM(M7:M27)</f>
        <v>80</v>
      </c>
      <c r="N29" s="226">
        <f t="shared" si="15"/>
        <v>0</v>
      </c>
      <c r="O29" s="226">
        <f>SUM(O7:O27)</f>
        <v>0</v>
      </c>
      <c r="P29" s="226">
        <f>SUM(P7:P27)</f>
        <v>1280</v>
      </c>
      <c r="Q29" s="226">
        <f t="shared" si="14"/>
        <v>0</v>
      </c>
      <c r="R29" s="226">
        <f t="shared" si="14"/>
        <v>0</v>
      </c>
      <c r="S29" s="226">
        <f t="shared" si="14"/>
        <v>56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1</v>
      </c>
      <c r="AA29" s="226">
        <f t="shared" si="14"/>
        <v>3</v>
      </c>
      <c r="AB29" s="226">
        <f t="shared" si="14"/>
        <v>0</v>
      </c>
      <c r="AC29" s="227">
        <f t="shared" si="14"/>
        <v>257158</v>
      </c>
      <c r="AD29" s="227">
        <f t="shared" si="14"/>
        <v>232787</v>
      </c>
      <c r="AE29" s="227">
        <f t="shared" si="14"/>
        <v>6401.642499999999</v>
      </c>
      <c r="AF29" s="227">
        <f t="shared" si="14"/>
        <v>2211.4764999999998</v>
      </c>
      <c r="AG29" s="227">
        <f t="shared" si="14"/>
        <v>355.65999999999997</v>
      </c>
      <c r="AH29" s="227">
        <f t="shared" si="14"/>
        <v>122.74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6439.8674999999985</v>
      </c>
      <c r="AP29" s="227">
        <f t="shared" si="14"/>
        <v>0</v>
      </c>
      <c r="AQ29" s="229">
        <f t="shared" si="14"/>
        <v>2105</v>
      </c>
      <c r="AR29" s="230">
        <f>SUM(AR7:AR28)</f>
        <v>248295.69749999998</v>
      </c>
      <c r="AS29" s="230">
        <f>SUM(AS7:AS28)</f>
        <v>2334.2164999999995</v>
      </c>
      <c r="AT29" s="230">
        <f>SUM(AT7:AT28)</f>
        <v>229.21649999999988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09" t="s">
        <v>114</v>
      </c>
      <c r="B30" s="310"/>
      <c r="C30" s="311"/>
      <c r="D30" s="235">
        <f t="shared" ref="D30:AB30" si="16">D4+D5-D29</f>
        <v>890698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320</v>
      </c>
      <c r="L30" s="235">
        <f t="shared" si="16"/>
        <v>0</v>
      </c>
      <c r="M30" s="235">
        <f>M4+M5-M29</f>
        <v>470</v>
      </c>
      <c r="N30" s="235">
        <f t="shared" si="16"/>
        <v>0</v>
      </c>
      <c r="O30" s="235">
        <f t="shared" si="16"/>
        <v>1270</v>
      </c>
      <c r="P30" s="235">
        <f t="shared" si="16"/>
        <v>2080</v>
      </c>
      <c r="Q30" s="235">
        <f t="shared" si="16"/>
        <v>0</v>
      </c>
      <c r="R30" s="235">
        <f t="shared" si="16"/>
        <v>0</v>
      </c>
      <c r="S30" s="235">
        <f>S4+S5-S29</f>
        <v>1114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255</v>
      </c>
      <c r="AA30" s="235">
        <f t="shared" si="16"/>
        <v>281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>
        <v>50</v>
      </c>
      <c r="L31" s="242"/>
      <c r="M31" s="242">
        <v>-100</v>
      </c>
      <c r="N31" s="242"/>
      <c r="O31" s="242">
        <v>-60</v>
      </c>
      <c r="P31" s="242">
        <v>-210</v>
      </c>
      <c r="Q31" s="241"/>
      <c r="R31" s="241"/>
      <c r="S31" s="240">
        <v>-13</v>
      </c>
      <c r="T31" s="240"/>
      <c r="U31" s="240"/>
      <c r="V31" s="240"/>
      <c r="W31" s="240"/>
      <c r="X31" s="240"/>
      <c r="Y31" s="240"/>
      <c r="Z31" s="240">
        <v>-33</v>
      </c>
      <c r="AA31" s="240">
        <v>-6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244"/>
      <c r="P32" s="192"/>
      <c r="Q32" s="72"/>
      <c r="R32" s="72"/>
      <c r="S32" s="72"/>
      <c r="AR32" s="308" t="s">
        <v>115</v>
      </c>
      <c r="AS32" s="308"/>
      <c r="AT32" s="308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10800</v>
      </c>
      <c r="AS33" s="48" t="s">
        <v>112</v>
      </c>
      <c r="AT33" s="48"/>
      <c r="AU33" s="245"/>
      <c r="AV33" s="247"/>
    </row>
    <row r="34" spans="1:48" ht="15.75">
      <c r="A34" s="72"/>
      <c r="B34" s="72"/>
      <c r="C34" s="57"/>
      <c r="D34" s="303"/>
      <c r="E34" s="303"/>
      <c r="F34" s="303"/>
      <c r="G34" s="303"/>
      <c r="H34" s="303"/>
      <c r="I34" s="303"/>
      <c r="J34" s="303"/>
      <c r="K34" s="303"/>
      <c r="L34" s="251"/>
      <c r="M34" s="253"/>
      <c r="N34" s="192"/>
      <c r="O34" s="192"/>
      <c r="P34" s="72"/>
      <c r="Q34" s="72"/>
      <c r="AC34" s="244"/>
      <c r="AQ34" s="72"/>
      <c r="AR34" s="48">
        <v>29100</v>
      </c>
      <c r="AS34" s="48" t="s">
        <v>110</v>
      </c>
      <c r="AT34" s="48"/>
      <c r="AU34" s="72"/>
    </row>
    <row r="35" spans="1:48" ht="15.75">
      <c r="A35" s="72"/>
      <c r="B35" s="72"/>
      <c r="C35" s="57"/>
      <c r="D35" s="301"/>
      <c r="E35" s="301"/>
      <c r="F35" s="301"/>
      <c r="G35" s="301"/>
      <c r="H35" s="301"/>
      <c r="I35" s="301"/>
      <c r="J35" s="301"/>
      <c r="K35" s="301"/>
      <c r="L35" s="252"/>
      <c r="M35" s="253"/>
      <c r="O35" s="72"/>
      <c r="P35" s="72"/>
      <c r="Q35" s="72"/>
      <c r="AQ35" s="72"/>
      <c r="AR35" s="48">
        <v>571</v>
      </c>
      <c r="AS35" s="48" t="s">
        <v>95</v>
      </c>
      <c r="AT35" s="48"/>
    </row>
    <row r="36" spans="1:48" ht="15.75">
      <c r="A36" s="72"/>
      <c r="B36" s="72"/>
      <c r="C36" s="57"/>
      <c r="D36" s="301"/>
      <c r="E36" s="301"/>
      <c r="F36" s="301"/>
      <c r="G36" s="301"/>
      <c r="H36" s="301"/>
      <c r="I36" s="301"/>
      <c r="J36" s="301"/>
      <c r="K36" s="301"/>
      <c r="L36" s="252"/>
      <c r="M36" s="253"/>
      <c r="O36" s="72"/>
      <c r="P36" s="72"/>
      <c r="Q36" s="72"/>
      <c r="AQ36" s="72"/>
      <c r="AR36" s="48">
        <v>13985</v>
      </c>
      <c r="AS36" s="48" t="s">
        <v>167</v>
      </c>
      <c r="AT36" s="48"/>
    </row>
    <row r="37" spans="1:48" ht="15.75">
      <c r="A37" s="72"/>
      <c r="B37" s="72"/>
      <c r="C37" s="57"/>
      <c r="D37" s="301"/>
      <c r="E37" s="301"/>
      <c r="F37" s="301"/>
      <c r="G37" s="301"/>
      <c r="H37" s="301"/>
      <c r="I37" s="301"/>
      <c r="J37" s="301"/>
      <c r="K37" s="301"/>
      <c r="L37" s="254"/>
      <c r="M37" s="253"/>
      <c r="O37" s="244"/>
      <c r="AR37" s="197">
        <v>14442</v>
      </c>
      <c r="AS37" s="48" t="s">
        <v>116</v>
      </c>
      <c r="AT37" s="48"/>
    </row>
    <row r="38" spans="1:48" ht="15.75">
      <c r="A38" s="248"/>
      <c r="B38" s="248"/>
      <c r="C38" s="57"/>
      <c r="D38" s="301"/>
      <c r="E38" s="301"/>
      <c r="F38" s="301"/>
      <c r="G38" s="301"/>
      <c r="H38" s="301"/>
      <c r="I38" s="301"/>
      <c r="J38" s="301"/>
      <c r="K38" s="301"/>
      <c r="L38" s="252"/>
      <c r="M38" s="252"/>
      <c r="AR38" s="48">
        <v>14200</v>
      </c>
      <c r="AS38" s="48" t="s">
        <v>117</v>
      </c>
      <c r="AT38" s="48"/>
    </row>
    <row r="39" spans="1:48" ht="15.75">
      <c r="A39" s="72"/>
      <c r="B39" s="72"/>
      <c r="C39" s="57"/>
      <c r="D39" s="301"/>
      <c r="E39" s="301"/>
      <c r="F39" s="301"/>
      <c r="G39" s="301"/>
      <c r="H39" s="301"/>
      <c r="I39" s="301"/>
      <c r="J39" s="301"/>
      <c r="K39" s="301"/>
      <c r="L39" s="254"/>
      <c r="M39" s="253"/>
      <c r="AR39" s="197">
        <v>9000</v>
      </c>
      <c r="AS39" s="246" t="s">
        <v>118</v>
      </c>
      <c r="AT39" s="48"/>
    </row>
    <row r="40" spans="1:48" ht="15.75">
      <c r="A40" s="72"/>
      <c r="B40" s="72"/>
      <c r="C40" s="57"/>
      <c r="D40" s="302"/>
      <c r="E40" s="302"/>
      <c r="F40" s="302"/>
      <c r="G40" s="302"/>
      <c r="H40" s="302"/>
      <c r="I40" s="302"/>
      <c r="J40" s="302"/>
      <c r="K40" s="302"/>
      <c r="L40" s="255"/>
      <c r="M40" s="256"/>
      <c r="AO40" s="249"/>
      <c r="AR40" s="246">
        <v>2700</v>
      </c>
      <c r="AS40" s="48" t="s">
        <v>172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107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10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169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102825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119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R32:AT32"/>
    <mergeCell ref="A30:C30"/>
    <mergeCell ref="D39:K39"/>
    <mergeCell ref="D40:K40"/>
    <mergeCell ref="D34:K34"/>
    <mergeCell ref="D35:K35"/>
    <mergeCell ref="D36:K36"/>
    <mergeCell ref="D37:K37"/>
    <mergeCell ref="D38:K38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9" sqref="D19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17" t="s">
        <v>11</v>
      </c>
      <c r="B1" s="318"/>
      <c r="C1" s="318"/>
      <c r="D1" s="319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0" t="s">
        <v>12</v>
      </c>
      <c r="B2" s="321"/>
      <c r="C2" s="321"/>
      <c r="D2" s="32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122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123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123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166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171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173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180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182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386250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386250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386250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386250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386250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386250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386250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386250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386250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386250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386250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386250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386250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386250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386250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386250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386250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386250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386250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386250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386250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386250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386250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386250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386250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386250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386250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386250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386250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386250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386250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386250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386250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386250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386250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386250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386250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386250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386250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386250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386250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386250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386250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386250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386250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386250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386250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386250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386250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386250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386250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386250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386250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386250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386250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386250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386250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386250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386250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386250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386250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386250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386250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5282000</v>
      </c>
      <c r="C83" s="50">
        <f>SUM(C4:C77)</f>
        <v>4895750</v>
      </c>
      <c r="D83" s="91">
        <f>D82</f>
        <v>386250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A2" sqref="A2:E2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6" t="s">
        <v>7</v>
      </c>
      <c r="B1" s="327"/>
      <c r="C1" s="327"/>
      <c r="D1" s="327"/>
      <c r="E1" s="328"/>
      <c r="G1" s="22"/>
      <c r="H1" s="265"/>
      <c r="I1" s="265"/>
    </row>
    <row r="2" spans="1:12" ht="21.75">
      <c r="A2" s="329" t="s">
        <v>183</v>
      </c>
      <c r="B2" s="330"/>
      <c r="C2" s="330"/>
      <c r="D2" s="330"/>
      <c r="E2" s="331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2" t="s">
        <v>124</v>
      </c>
      <c r="K4" s="333"/>
      <c r="L4" s="334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1248394</v>
      </c>
      <c r="F5" s="4"/>
      <c r="J5" s="263" t="s">
        <v>13</v>
      </c>
      <c r="K5" s="262" t="s">
        <v>175</v>
      </c>
      <c r="L5" s="262" t="s">
        <v>125</v>
      </c>
    </row>
    <row r="6" spans="1:12" ht="21.75">
      <c r="A6" s="95" t="s">
        <v>176</v>
      </c>
      <c r="B6" s="31">
        <v>33377.269999999997</v>
      </c>
      <c r="C6" s="38"/>
      <c r="D6" s="30" t="s">
        <v>4</v>
      </c>
      <c r="E6" s="96">
        <v>386250</v>
      </c>
      <c r="F6" s="3"/>
      <c r="J6" s="263" t="s">
        <v>126</v>
      </c>
      <c r="K6" s="262" t="s">
        <v>127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205000</v>
      </c>
      <c r="F7" s="3"/>
      <c r="J7" s="263" t="s">
        <v>128</v>
      </c>
      <c r="K7" s="262" t="s">
        <v>129</v>
      </c>
      <c r="L7" s="262">
        <v>7300</v>
      </c>
    </row>
    <row r="8" spans="1:12" ht="21.75">
      <c r="A8" s="95" t="s">
        <v>177</v>
      </c>
      <c r="B8" s="31">
        <v>26367</v>
      </c>
      <c r="C8" s="38"/>
      <c r="D8" s="30" t="s">
        <v>2</v>
      </c>
      <c r="E8" s="98">
        <v>98366.270000000019</v>
      </c>
      <c r="F8" s="3"/>
      <c r="J8" s="263" t="s">
        <v>21</v>
      </c>
      <c r="K8" s="262" t="s">
        <v>130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174</v>
      </c>
      <c r="E9" s="94">
        <v>11250</v>
      </c>
      <c r="F9" s="23"/>
      <c r="J9" s="263" t="s">
        <v>122</v>
      </c>
      <c r="K9" s="262" t="s">
        <v>130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123</v>
      </c>
      <c r="K10" s="262" t="s">
        <v>130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/>
      <c r="K11" s="262"/>
      <c r="L11" s="262"/>
    </row>
    <row r="12" spans="1:12" ht="21.75">
      <c r="A12" s="99" t="s">
        <v>94</v>
      </c>
      <c r="B12" s="39">
        <f>B6-B8-B9</f>
        <v>7010.2699999999968</v>
      </c>
      <c r="C12" s="38"/>
      <c r="D12" s="30" t="s">
        <v>23</v>
      </c>
      <c r="E12" s="98">
        <v>57750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178</v>
      </c>
      <c r="B15" s="31">
        <f>B5+B12</f>
        <v>2007010.27</v>
      </c>
      <c r="C15" s="38"/>
      <c r="D15" s="30" t="s">
        <v>3</v>
      </c>
      <c r="E15" s="98">
        <f>SUM(E5:E12)</f>
        <v>2007010.27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131</v>
      </c>
      <c r="K16" s="295"/>
      <c r="L16" s="264">
        <f>SUM(L6:L15)</f>
        <v>11250</v>
      </c>
    </row>
    <row r="17" spans="1:9" ht="23.25" hidden="1" customHeight="1" thickBot="1">
      <c r="A17" s="323"/>
      <c r="B17" s="324"/>
      <c r="C17" s="324"/>
      <c r="D17" s="324"/>
      <c r="E17" s="325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4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45" t="s">
        <v>11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>
      <c r="A2" s="346" t="s">
        <v>24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108" customFormat="1" ht="16.5" thickBot="1">
      <c r="A3" s="355" t="s">
        <v>25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7"/>
      <c r="T3" s="109"/>
      <c r="U3" s="110"/>
      <c r="V3" s="110"/>
      <c r="W3" s="110"/>
      <c r="X3" s="110"/>
      <c r="Y3" s="111"/>
    </row>
    <row r="4" spans="1:25" s="111" customFormat="1">
      <c r="A4" s="347" t="s">
        <v>26</v>
      </c>
      <c r="B4" s="349" t="s">
        <v>27</v>
      </c>
      <c r="C4" s="349" t="s">
        <v>28</v>
      </c>
      <c r="D4" s="343" t="s">
        <v>29</v>
      </c>
      <c r="E4" s="343" t="s">
        <v>30</v>
      </c>
      <c r="F4" s="343" t="s">
        <v>31</v>
      </c>
      <c r="G4" s="343" t="s">
        <v>32</v>
      </c>
      <c r="H4" s="343" t="s">
        <v>33</v>
      </c>
      <c r="I4" s="343" t="s">
        <v>34</v>
      </c>
      <c r="J4" s="343" t="s">
        <v>35</v>
      </c>
      <c r="K4" s="358" t="s">
        <v>36</v>
      </c>
      <c r="L4" s="335" t="s">
        <v>37</v>
      </c>
      <c r="M4" s="337" t="s">
        <v>38</v>
      </c>
      <c r="N4" s="339" t="s">
        <v>10</v>
      </c>
      <c r="O4" s="341" t="s">
        <v>39</v>
      </c>
      <c r="P4" s="351" t="s">
        <v>40</v>
      </c>
      <c r="Q4" s="353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48"/>
      <c r="B5" s="350"/>
      <c r="C5" s="350"/>
      <c r="D5" s="344"/>
      <c r="E5" s="344"/>
      <c r="F5" s="344"/>
      <c r="G5" s="344"/>
      <c r="H5" s="344"/>
      <c r="I5" s="344"/>
      <c r="J5" s="344"/>
      <c r="K5" s="359"/>
      <c r="L5" s="336"/>
      <c r="M5" s="338"/>
      <c r="N5" s="340"/>
      <c r="O5" s="342"/>
      <c r="P5" s="352"/>
      <c r="Q5" s="354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122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123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166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171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173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179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182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24767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26367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sqref="A1:Q28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3" t="s">
        <v>11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17" ht="15" customHeight="1">
      <c r="A2" s="363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</row>
    <row r="3" spans="1:17" s="247" customFormat="1" ht="18" customHeight="1">
      <c r="A3" s="364" t="s">
        <v>132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</row>
    <row r="4" spans="1:17" s="247" customFormat="1" ht="18" customHeight="1">
      <c r="A4" s="301" t="s">
        <v>24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</row>
    <row r="5" spans="1:17" s="247" customFormat="1" ht="18" customHeight="1">
      <c r="A5" s="365" t="s">
        <v>184</v>
      </c>
      <c r="B5" s="366"/>
      <c r="C5" s="365" t="s">
        <v>133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6"/>
      <c r="Q5" s="268"/>
    </row>
    <row r="6" spans="1:17" s="177" customFormat="1" ht="18" customHeight="1">
      <c r="A6" s="269" t="s">
        <v>134</v>
      </c>
      <c r="B6" s="269" t="s">
        <v>50</v>
      </c>
      <c r="C6" s="269" t="s">
        <v>51</v>
      </c>
      <c r="D6" s="269" t="s">
        <v>52</v>
      </c>
      <c r="E6" s="269" t="s">
        <v>56</v>
      </c>
      <c r="F6" s="269" t="s">
        <v>59</v>
      </c>
      <c r="G6" s="269" t="s">
        <v>61</v>
      </c>
      <c r="H6" s="269" t="s">
        <v>64</v>
      </c>
      <c r="I6" s="269" t="s">
        <v>63</v>
      </c>
      <c r="J6" s="269" t="s">
        <v>135</v>
      </c>
      <c r="K6" s="269" t="s">
        <v>136</v>
      </c>
      <c r="L6" s="269" t="s">
        <v>137</v>
      </c>
      <c r="M6" s="270" t="s">
        <v>138</v>
      </c>
      <c r="N6" s="296" t="s">
        <v>139</v>
      </c>
      <c r="O6" s="296" t="s">
        <v>140</v>
      </c>
      <c r="P6" s="296" t="s">
        <v>141</v>
      </c>
      <c r="Q6" s="271" t="s">
        <v>142</v>
      </c>
    </row>
    <row r="7" spans="1:17" ht="18" customHeight="1">
      <c r="A7" s="179">
        <v>1</v>
      </c>
      <c r="B7" s="179">
        <v>1908446134</v>
      </c>
      <c r="C7" s="179" t="s">
        <v>95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96</v>
      </c>
      <c r="D8" s="207"/>
      <c r="E8" s="179"/>
      <c r="F8" s="179"/>
      <c r="G8" s="179"/>
      <c r="H8" s="179"/>
      <c r="I8" s="179"/>
      <c r="J8" s="267"/>
      <c r="K8" s="273"/>
      <c r="L8" s="267"/>
      <c r="M8" s="272"/>
      <c r="N8" s="246"/>
      <c r="O8" s="246"/>
      <c r="P8" s="246"/>
      <c r="Q8" s="48"/>
    </row>
    <row r="9" spans="1:17" ht="18" customHeight="1">
      <c r="A9" s="274">
        <v>3</v>
      </c>
      <c r="B9" s="179">
        <v>1908446136</v>
      </c>
      <c r="C9" s="179" t="s">
        <v>97</v>
      </c>
      <c r="D9" s="275"/>
      <c r="E9" s="179"/>
      <c r="F9" s="179"/>
      <c r="G9" s="179"/>
      <c r="H9" s="179"/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98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121</v>
      </c>
      <c r="D11" s="275"/>
      <c r="E11" s="179"/>
      <c r="F11" s="179"/>
      <c r="G11" s="179"/>
      <c r="H11" s="278"/>
      <c r="I11" s="179"/>
      <c r="J11" s="276"/>
      <c r="K11" s="276"/>
      <c r="L11" s="267"/>
      <c r="M11" s="272"/>
      <c r="N11" s="246"/>
      <c r="O11" s="246"/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99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100</v>
      </c>
      <c r="D13" s="275"/>
      <c r="E13" s="179"/>
      <c r="F13" s="179"/>
      <c r="G13" s="179"/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101</v>
      </c>
      <c r="D14" s="275"/>
      <c r="E14" s="179"/>
      <c r="F14" s="179"/>
      <c r="G14" s="179"/>
      <c r="H14" s="278"/>
      <c r="I14" s="179"/>
      <c r="J14" s="276"/>
      <c r="K14" s="276"/>
      <c r="L14" s="267"/>
      <c r="M14" s="272"/>
      <c r="N14" s="246"/>
      <c r="O14" s="246"/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102</v>
      </c>
      <c r="D15" s="275"/>
      <c r="E15" s="179"/>
      <c r="F15" s="179"/>
      <c r="G15" s="179"/>
      <c r="H15" s="179"/>
      <c r="I15" s="179"/>
      <c r="J15" s="276"/>
      <c r="K15" s="276"/>
      <c r="L15" s="267"/>
      <c r="M15" s="272"/>
      <c r="N15" s="246"/>
      <c r="O15" s="246"/>
      <c r="P15" s="246"/>
      <c r="Q15" s="277"/>
    </row>
    <row r="16" spans="1:17" ht="18" customHeight="1">
      <c r="A16" s="179">
        <v>10</v>
      </c>
      <c r="B16" s="179">
        <v>1908446143</v>
      </c>
      <c r="C16" s="179" t="s">
        <v>103</v>
      </c>
      <c r="D16" s="275"/>
      <c r="E16" s="179"/>
      <c r="F16" s="179"/>
      <c r="G16" s="179"/>
      <c r="H16" s="179"/>
      <c r="I16" s="179"/>
      <c r="J16" s="276"/>
      <c r="K16" s="276"/>
      <c r="L16" s="267"/>
      <c r="M16" s="272"/>
      <c r="N16" s="246"/>
      <c r="O16" s="246"/>
      <c r="P16" s="246"/>
      <c r="Q16" s="277"/>
    </row>
    <row r="17" spans="1:17" ht="18" customHeight="1">
      <c r="A17" s="179">
        <v>11</v>
      </c>
      <c r="B17" s="179">
        <v>1908446144</v>
      </c>
      <c r="C17" s="207" t="s">
        <v>104</v>
      </c>
      <c r="D17" s="275"/>
      <c r="E17" s="179"/>
      <c r="F17" s="179"/>
      <c r="G17" s="179"/>
      <c r="H17" s="278"/>
      <c r="I17" s="179"/>
      <c r="J17" s="276"/>
      <c r="K17" s="276"/>
      <c r="L17" s="267"/>
      <c r="M17" s="272"/>
      <c r="N17" s="246"/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120</v>
      </c>
      <c r="D18" s="275"/>
      <c r="E18" s="179"/>
      <c r="F18" s="179"/>
      <c r="G18" s="179"/>
      <c r="H18" s="179"/>
      <c r="I18" s="179"/>
      <c r="J18" s="276"/>
      <c r="K18" s="276"/>
      <c r="L18" s="267"/>
      <c r="M18" s="272"/>
      <c r="N18" s="246"/>
      <c r="O18" s="246"/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105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/>
      <c r="O19" s="246"/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106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102</v>
      </c>
      <c r="D21" s="279"/>
      <c r="E21" s="267"/>
      <c r="F21" s="267"/>
      <c r="G21" s="267"/>
      <c r="H21" s="276"/>
      <c r="I21" s="267"/>
      <c r="J21" s="276"/>
      <c r="K21" s="276"/>
      <c r="L21" s="267"/>
      <c r="M21" s="272"/>
      <c r="N21" s="246"/>
      <c r="O21" s="246"/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107</v>
      </c>
      <c r="D22" s="279"/>
      <c r="E22" s="267"/>
      <c r="F22" s="267"/>
      <c r="G22" s="267"/>
      <c r="H22" s="276"/>
      <c r="I22" s="267"/>
      <c r="J22" s="276"/>
      <c r="K22" s="276"/>
      <c r="L22" s="267"/>
      <c r="M22" s="272"/>
      <c r="N22" s="246"/>
      <c r="O22" s="246"/>
      <c r="P22" s="246"/>
      <c r="Q22" s="277"/>
    </row>
    <row r="23" spans="1:17" ht="18" customHeight="1">
      <c r="A23" s="179">
        <v>17</v>
      </c>
      <c r="B23" s="179">
        <v>1908446150</v>
      </c>
      <c r="C23" s="179" t="s">
        <v>108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109</v>
      </c>
      <c r="D24" s="279"/>
      <c r="E24" s="267"/>
      <c r="F24" s="267"/>
      <c r="G24" s="267"/>
      <c r="H24" s="276"/>
      <c r="I24" s="267"/>
      <c r="J24" s="276"/>
      <c r="K24" s="276"/>
      <c r="L24" s="267"/>
      <c r="M24" s="272"/>
      <c r="N24" s="246"/>
      <c r="O24" s="246"/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110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111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112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60" t="s">
        <v>45</v>
      </c>
      <c r="B28" s="361"/>
      <c r="C28" s="362"/>
      <c r="D28" s="281">
        <f t="shared" ref="D28:P28" si="0">SUM(D7:D27)</f>
        <v>0</v>
      </c>
      <c r="E28" s="281">
        <f t="shared" si="0"/>
        <v>0</v>
      </c>
      <c r="F28" s="281">
        <f t="shared" si="0"/>
        <v>0</v>
      </c>
      <c r="G28" s="281">
        <f t="shared" si="0"/>
        <v>0</v>
      </c>
      <c r="H28" s="281">
        <f t="shared" si="0"/>
        <v>0</v>
      </c>
      <c r="I28" s="281">
        <f t="shared" si="0"/>
        <v>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0</v>
      </c>
      <c r="O28" s="281">
        <f t="shared" si="0"/>
        <v>0</v>
      </c>
      <c r="P28" s="281">
        <f t="shared" si="0"/>
        <v>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tabSelected="1" workbookViewId="0">
      <selection activeCell="O11" sqref="O1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70" t="s">
        <v>185</v>
      </c>
      <c r="C1" s="370"/>
      <c r="D1" s="368"/>
      <c r="E1" s="369"/>
    </row>
    <row r="2" spans="2:8" ht="15" customHeight="1">
      <c r="B2" s="283" t="s">
        <v>143</v>
      </c>
      <c r="C2" s="283" t="s">
        <v>165</v>
      </c>
      <c r="D2" s="283" t="s">
        <v>168</v>
      </c>
      <c r="E2" s="290" t="s">
        <v>170</v>
      </c>
    </row>
    <row r="3" spans="2:8" ht="15" customHeight="1">
      <c r="B3" s="284" t="s">
        <v>144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145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146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147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148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149</v>
      </c>
      <c r="C8" s="285">
        <v>8000</v>
      </c>
      <c r="D8" s="287">
        <v>9094</v>
      </c>
      <c r="E8" s="291">
        <f t="shared" si="0"/>
        <v>1094</v>
      </c>
    </row>
    <row r="9" spans="2:8" ht="15" customHeight="1">
      <c r="B9" s="284" t="s">
        <v>150</v>
      </c>
      <c r="C9" s="285">
        <v>8000</v>
      </c>
      <c r="D9" s="287">
        <v>9023</v>
      </c>
      <c r="E9" s="291">
        <f t="shared" si="0"/>
        <v>1023</v>
      </c>
      <c r="H9" s="2"/>
    </row>
    <row r="10" spans="2:8" ht="15" customHeight="1">
      <c r="B10" s="284" t="s">
        <v>151</v>
      </c>
      <c r="C10" s="285">
        <v>20000</v>
      </c>
      <c r="D10" s="287">
        <v>26671</v>
      </c>
      <c r="E10" s="291">
        <f t="shared" si="0"/>
        <v>6671</v>
      </c>
    </row>
    <row r="11" spans="2:8" ht="15" customHeight="1">
      <c r="B11" s="284" t="s">
        <v>152</v>
      </c>
      <c r="C11" s="285">
        <v>20000</v>
      </c>
      <c r="D11" s="287">
        <v>14310</v>
      </c>
      <c r="E11" s="291">
        <f t="shared" si="0"/>
        <v>-5690</v>
      </c>
    </row>
    <row r="12" spans="2:8" ht="15" customHeight="1">
      <c r="B12" s="284" t="s">
        <v>153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154</v>
      </c>
      <c r="C13" s="285">
        <v>15000</v>
      </c>
      <c r="D13" s="287">
        <v>17498</v>
      </c>
      <c r="E13" s="291">
        <f t="shared" si="0"/>
        <v>2498</v>
      </c>
    </row>
    <row r="14" spans="2:8" ht="15" customHeight="1">
      <c r="B14" s="284" t="s">
        <v>155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156</v>
      </c>
      <c r="C15" s="285">
        <v>15000</v>
      </c>
      <c r="D15" s="287">
        <v>20077</v>
      </c>
      <c r="E15" s="291">
        <f t="shared" si="0"/>
        <v>5077</v>
      </c>
    </row>
    <row r="16" spans="2:8" ht="15" customHeight="1">
      <c r="B16" s="284" t="s">
        <v>157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158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159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160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161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162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163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164</v>
      </c>
      <c r="C23" s="285">
        <v>12000</v>
      </c>
      <c r="D23" s="287">
        <v>8738</v>
      </c>
      <c r="E23" s="291">
        <f t="shared" si="0"/>
        <v>-3262</v>
      </c>
    </row>
    <row r="24" spans="2:5" ht="15" customHeight="1">
      <c r="B24" s="288" t="s">
        <v>42</v>
      </c>
      <c r="C24" s="288">
        <f>SUM(C3:C23)</f>
        <v>307000</v>
      </c>
      <c r="D24" s="288">
        <f>SUM(D3:D23)</f>
        <v>312052</v>
      </c>
      <c r="E24" s="289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2021-01-14T03:14:35Z</cp:lastPrinted>
  <dcterms:created xsi:type="dcterms:W3CDTF">2015-12-02T06:31:52Z</dcterms:created>
  <dcterms:modified xsi:type="dcterms:W3CDTF">2021-01-14T05:01:40Z</dcterms:modified>
</cp:coreProperties>
</file>