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Kilic\Desktop\Heat Exchanger\"/>
    </mc:Choice>
  </mc:AlternateContent>
  <xr:revisionPtr revIDLastSave="0" documentId="13_ncr:1_{4B9BB9B3-D049-41CD-A4C4-7EC9AC65FB10}" xr6:coauthVersionLast="47" xr6:coauthVersionMax="47" xr10:uidLastSave="{00000000-0000-0000-0000-000000000000}"/>
  <bookViews>
    <workbookView xWindow="-108" yWindow="-108" windowWidth="23256" windowHeight="12456" xr2:uid="{57BBC162-6A96-44D7-8AA1-4D5670886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  <c r="W35" i="1" l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20" i="1"/>
  <c r="T35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0" i="1"/>
  <c r="X14" i="1"/>
  <c r="Y8" i="1"/>
  <c r="Y11" i="1"/>
  <c r="Y13" i="1"/>
  <c r="Y14" i="1"/>
  <c r="X9" i="1"/>
  <c r="Y12" i="1" l="1"/>
  <c r="Y10" i="1"/>
  <c r="X16" i="1"/>
  <c r="Y15" i="1"/>
  <c r="X10" i="1"/>
  <c r="Y16" i="1"/>
  <c r="X15" i="1"/>
  <c r="X13" i="1"/>
  <c r="X11" i="1"/>
  <c r="X12" i="1"/>
  <c r="Y4" i="1"/>
  <c r="X8" i="1"/>
  <c r="X4" i="1"/>
  <c r="X7" i="1"/>
  <c r="X6" i="1"/>
  <c r="X17" i="1"/>
  <c r="X5" i="1"/>
  <c r="X18" i="1"/>
  <c r="Y9" i="1"/>
  <c r="Y6" i="1"/>
  <c r="Y7" i="1"/>
  <c r="Y17" i="1"/>
  <c r="Y5" i="1"/>
  <c r="Q25" i="1"/>
  <c r="Q27" i="1"/>
  <c r="Q28" i="1"/>
  <c r="Q29" i="1"/>
  <c r="Q30" i="1"/>
  <c r="Q31" i="1"/>
  <c r="Q32" i="1"/>
  <c r="Q33" i="1"/>
  <c r="Q34" i="1"/>
  <c r="Q35" i="1"/>
  <c r="Q26" i="1"/>
  <c r="Q21" i="1"/>
  <c r="Q22" i="1"/>
  <c r="Q23" i="1"/>
  <c r="Q24" i="1"/>
  <c r="Q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20" i="1"/>
  <c r="Y18" i="1"/>
  <c r="Y3" i="1"/>
  <c r="W3" i="1"/>
  <c r="X3" i="1" l="1"/>
  <c r="O35" i="1"/>
  <c r="O34" i="1"/>
  <c r="O31" i="1"/>
  <c r="O27" i="1"/>
  <c r="O22" i="1"/>
  <c r="O23" i="1"/>
  <c r="O21" i="1"/>
  <c r="O20" i="1"/>
  <c r="O33" i="1"/>
  <c r="O32" i="1"/>
  <c r="O29" i="1"/>
  <c r="O30" i="1"/>
  <c r="O28" i="1"/>
  <c r="O26" i="1"/>
  <c r="O24" i="1"/>
  <c r="O18" i="1"/>
  <c r="O15" i="1"/>
  <c r="O16" i="1"/>
  <c r="O17" i="1"/>
  <c r="O14" i="1"/>
  <c r="O12" i="1"/>
  <c r="O13" i="1"/>
  <c r="O11" i="1"/>
  <c r="O10" i="1"/>
  <c r="O8" i="1"/>
  <c r="O9" i="1"/>
  <c r="O7" i="1"/>
  <c r="O6" i="1"/>
  <c r="O5" i="1"/>
  <c r="O4" i="1"/>
  <c r="O3" i="1"/>
  <c r="L34" i="1"/>
  <c r="L35" i="1"/>
  <c r="L33" i="1"/>
  <c r="L32" i="1"/>
  <c r="L30" i="1"/>
  <c r="L31" i="1"/>
  <c r="L29" i="1"/>
  <c r="L28" i="1"/>
  <c r="L26" i="1"/>
  <c r="L27" i="1"/>
  <c r="L25" i="1"/>
  <c r="L24" i="1"/>
  <c r="L22" i="1"/>
  <c r="L23" i="1"/>
  <c r="L21" i="1"/>
  <c r="L20" i="1"/>
  <c r="L8" i="1"/>
  <c r="L9" i="1"/>
  <c r="L10" i="1"/>
  <c r="L11" i="1"/>
  <c r="L12" i="1"/>
  <c r="L13" i="1"/>
  <c r="L14" i="1"/>
  <c r="L15" i="1"/>
  <c r="L16" i="1"/>
  <c r="L17" i="1"/>
  <c r="L18" i="1"/>
  <c r="L7" i="1"/>
  <c r="L6" i="1"/>
  <c r="L5" i="1"/>
  <c r="L4" i="1"/>
  <c r="L3" i="1"/>
  <c r="S21" i="1"/>
  <c r="X21" i="1" s="1"/>
  <c r="S22" i="1"/>
  <c r="X22" i="1" s="1"/>
  <c r="S23" i="1"/>
  <c r="X23" i="1" s="1"/>
  <c r="S24" i="1"/>
  <c r="X24" i="1" s="1"/>
  <c r="S26" i="1"/>
  <c r="X26" i="1" s="1"/>
  <c r="S27" i="1"/>
  <c r="X27" i="1" s="1"/>
  <c r="S28" i="1"/>
  <c r="X28" i="1" s="1"/>
  <c r="S29" i="1"/>
  <c r="X29" i="1" s="1"/>
  <c r="S30" i="1"/>
  <c r="X30" i="1" s="1"/>
  <c r="S31" i="1"/>
  <c r="X31" i="1" s="1"/>
  <c r="S32" i="1"/>
  <c r="X32" i="1" s="1"/>
  <c r="S33" i="1"/>
  <c r="X33" i="1" s="1"/>
  <c r="S34" i="1"/>
  <c r="X34" i="1" s="1"/>
  <c r="S35" i="1"/>
  <c r="X35" i="1" s="1"/>
  <c r="S20" i="1"/>
  <c r="W20" i="1" s="1"/>
  <c r="X20" i="1" s="1"/>
  <c r="Q3" i="1"/>
  <c r="R21" i="1"/>
  <c r="R22" i="1"/>
  <c r="R23" i="1"/>
  <c r="R24" i="1"/>
  <c r="R25" i="1"/>
  <c r="S25" i="1" s="1"/>
  <c r="R26" i="1"/>
  <c r="R27" i="1"/>
  <c r="R28" i="1"/>
  <c r="R29" i="1"/>
  <c r="R30" i="1"/>
  <c r="R31" i="1"/>
  <c r="R32" i="1"/>
  <c r="R33" i="1"/>
  <c r="R34" i="1"/>
  <c r="R35" i="1"/>
  <c r="R20" i="1"/>
  <c r="N21" i="1"/>
  <c r="N22" i="1"/>
  <c r="N23" i="1"/>
  <c r="N24" i="1"/>
  <c r="N25" i="1"/>
  <c r="O25" i="1" s="1"/>
  <c r="N26" i="1"/>
  <c r="N27" i="1"/>
  <c r="N28" i="1"/>
  <c r="N29" i="1"/>
  <c r="N30" i="1"/>
  <c r="N31" i="1"/>
  <c r="N32" i="1"/>
  <c r="N33" i="1"/>
  <c r="N34" i="1"/>
  <c r="N35" i="1"/>
  <c r="N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X25" i="1" l="1"/>
  <c r="Y25" i="1"/>
</calcChain>
</file>

<file path=xl/sharedStrings.xml><?xml version="1.0" encoding="utf-8"?>
<sst xmlns="http://schemas.openxmlformats.org/spreadsheetml/2006/main" count="72" uniqueCount="69">
  <si>
    <t>Type of Heat Exchanger</t>
  </si>
  <si>
    <t>Nominal Cold Side Flow</t>
  </si>
  <si>
    <t>Actual Hot Side Flow</t>
  </si>
  <si>
    <t>Nominal Hot Side Flow</t>
  </si>
  <si>
    <t>Hot Side Inlet Temp</t>
  </si>
  <si>
    <t>Hot Side Outlet Temp</t>
  </si>
  <si>
    <t>Cold Side Inlet Temp</t>
  </si>
  <si>
    <t>Cold Side Outlet Temp</t>
  </si>
  <si>
    <t>Counter Flow</t>
  </si>
  <si>
    <r>
      <rPr>
        <i/>
        <sz val="11"/>
        <color theme="1"/>
        <rFont val="Calibri"/>
        <family val="2"/>
        <scheme val="minor"/>
      </rPr>
      <t>V</t>
    </r>
    <r>
      <rPr>
        <i/>
        <sz val="11"/>
        <color theme="1"/>
        <rFont val="Calibri"/>
        <family val="2"/>
      </rPr>
      <t>̇</t>
    </r>
    <r>
      <rPr>
        <i/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  (L/min)</t>
    </r>
  </si>
  <si>
    <r>
      <rPr>
        <i/>
        <sz val="11"/>
        <color theme="1"/>
        <rFont val="Calibri"/>
        <family val="2"/>
        <scheme val="minor"/>
      </rPr>
      <t>V</t>
    </r>
    <r>
      <rPr>
        <i/>
        <sz val="11"/>
        <color theme="1"/>
        <rFont val="Calibri"/>
        <family val="2"/>
      </rPr>
      <t>̇</t>
    </r>
    <r>
      <rPr>
        <i/>
        <vertAlign val="subscript"/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</rPr>
      <t xml:space="preserve"> (L/min)</t>
    </r>
  </si>
  <si>
    <r>
      <rPr>
        <i/>
        <sz val="11"/>
        <color theme="1"/>
        <rFont val="Calibri"/>
        <family val="2"/>
        <scheme val="minor"/>
      </rPr>
      <t>V</t>
    </r>
    <r>
      <rPr>
        <i/>
        <sz val="11"/>
        <color theme="1"/>
        <rFont val="Calibri"/>
        <family val="2"/>
      </rPr>
      <t>̇</t>
    </r>
    <r>
      <rPr>
        <i/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 xml:space="preserve"> (L/min)</t>
    </r>
  </si>
  <si>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c,i</t>
    </r>
    <r>
      <rPr>
        <sz val="11"/>
        <color theme="1"/>
        <rFont val="Calibri"/>
        <family val="2"/>
        <scheme val="minor"/>
      </rPr>
      <t xml:space="preserve"> (°C)  T3</t>
    </r>
  </si>
  <si>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c,o</t>
    </r>
    <r>
      <rPr>
        <sz val="11"/>
        <color theme="1"/>
        <rFont val="Calibri"/>
        <family val="2"/>
        <scheme val="minor"/>
      </rPr>
      <t xml:space="preserve"> (°C) T4</t>
    </r>
  </si>
  <si>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</rPr>
      <t xml:space="preserve">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</si>
  <si>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Average Hot Side Temp</t>
  </si>
  <si>
    <t>Average Hot Side Density</t>
  </si>
  <si>
    <t>Hot Side Specific Heat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</si>
  <si>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p,h </t>
    </r>
    <r>
      <rPr>
        <sz val="11"/>
        <color theme="1"/>
        <rFont val="Calibri"/>
        <family val="2"/>
        <scheme val="minor"/>
      </rPr>
      <t>(kJ/K</t>
    </r>
    <r>
      <rPr>
        <sz val="11"/>
        <color theme="1"/>
        <rFont val="Symbol"/>
        <family val="1"/>
        <charset val="2"/>
      </rPr>
      <t>×</t>
    </r>
    <r>
      <rPr>
        <sz val="11"/>
        <color theme="1"/>
        <rFont val="Calibri"/>
        <family val="2"/>
      </rPr>
      <t>kg)</t>
    </r>
  </si>
  <si>
    <t>Average Cold Side Temp</t>
  </si>
  <si>
    <t>Average Cold Side Density</t>
  </si>
  <si>
    <t>Cold Side Specific Heat</t>
  </si>
  <si>
    <r>
      <t>T</t>
    </r>
    <r>
      <rPr>
        <vertAlign val="subscript"/>
        <sz val="11"/>
        <color theme="1"/>
        <rFont val="Calibri"/>
        <family val="2"/>
        <scheme val="minor"/>
      </rPr>
      <t>h,avg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°C)</t>
    </r>
  </si>
  <si>
    <r>
      <t>T</t>
    </r>
    <r>
      <rPr>
        <vertAlign val="subscript"/>
        <sz val="11"/>
        <color theme="1"/>
        <rFont val="Calibri"/>
        <family val="2"/>
        <scheme val="minor"/>
      </rPr>
      <t>c,avg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°C)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</si>
  <si>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p,c </t>
    </r>
    <r>
      <rPr>
        <sz val="11"/>
        <color theme="1"/>
        <rFont val="Calibri"/>
        <family val="2"/>
        <scheme val="minor"/>
      </rPr>
      <t>(kJ/K</t>
    </r>
    <r>
      <rPr>
        <sz val="11"/>
        <color theme="1"/>
        <rFont val="Symbol"/>
        <family val="1"/>
        <charset val="2"/>
      </rPr>
      <t>×</t>
    </r>
    <r>
      <rPr>
        <sz val="11"/>
        <color theme="1"/>
        <rFont val="Calibri"/>
        <family val="2"/>
      </rPr>
      <t>kg)</t>
    </r>
  </si>
  <si>
    <t>Delta T1</t>
  </si>
  <si>
    <t>Delta T2</t>
  </si>
  <si>
    <t>Log-Mean Temp Diff</t>
  </si>
  <si>
    <r>
      <t>T</t>
    </r>
    <r>
      <rPr>
        <vertAlign val="subscript"/>
        <sz val="11"/>
        <color theme="1"/>
        <rFont val="Calibri"/>
        <family val="2"/>
      </rPr>
      <t>LM</t>
    </r>
  </si>
  <si>
    <r>
      <t xml:space="preserve">Min of Hot/Cold Side </t>
    </r>
    <r>
      <rPr>
        <i/>
        <sz val="11"/>
        <color theme="1"/>
        <rFont val="Calibri"/>
        <family val="2"/>
        <scheme val="minor"/>
      </rPr>
      <t>m</t>
    </r>
    <r>
      <rPr>
        <i/>
        <sz val="11"/>
        <color theme="1"/>
        <rFont val="Calibri"/>
        <family val="2"/>
      </rPr>
      <t>̇c</t>
    </r>
    <r>
      <rPr>
        <i/>
        <vertAlign val="subscript"/>
        <sz val="11"/>
        <color theme="1"/>
        <rFont val="Calibri"/>
        <family val="2"/>
      </rPr>
      <t>p</t>
    </r>
    <r>
      <rPr>
        <vertAlign val="subscript"/>
        <sz val="11"/>
        <color theme="1"/>
        <rFont val="Calibri"/>
        <family val="2"/>
      </rPr>
      <t xml:space="preserve"> </t>
    </r>
  </si>
  <si>
    <t>Heat Transfer Coeff.</t>
  </si>
  <si>
    <t>Hot Heat Transfer Rate</t>
  </si>
  <si>
    <r>
      <t>Q̇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1"/>
        <charset val="2"/>
      </rPr>
      <t xml:space="preserve"> (W)</t>
    </r>
  </si>
  <si>
    <r>
      <t>Q̇</t>
    </r>
    <r>
      <rPr>
        <vertAlign val="subscript"/>
        <sz val="11"/>
        <color theme="1"/>
        <rFont val="Calibri"/>
        <family val="2"/>
      </rPr>
      <t xml:space="preserve">c </t>
    </r>
    <r>
      <rPr>
        <sz val="11"/>
        <color theme="1"/>
        <rFont val="Calibri"/>
        <family val="1"/>
        <charset val="2"/>
      </rPr>
      <t>(W)</t>
    </r>
  </si>
  <si>
    <t>Cold Heat Transfer Rate</t>
  </si>
  <si>
    <t>Effectiveness</t>
  </si>
  <si>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</rPr>
      <t xml:space="preserve"> (%)</t>
    </r>
  </si>
  <si>
    <t>NTU</t>
  </si>
  <si>
    <t>Number Transfer Units</t>
  </si>
  <si>
    <r>
      <t>U (W/m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Symbol"/>
        <family val="1"/>
        <charset val="2"/>
      </rPr>
      <t>×</t>
    </r>
    <r>
      <rPr>
        <sz val="11"/>
        <color theme="1"/>
        <rFont val="Calibri"/>
        <family val="1"/>
        <charset val="2"/>
      </rPr>
      <t>°C)</t>
    </r>
  </si>
  <si>
    <r>
      <t>ṁc</t>
    </r>
    <r>
      <rPr>
        <i/>
        <vertAlign val="subscript"/>
        <sz val="11"/>
        <color theme="1"/>
        <rFont val="Calibri"/>
        <family val="2"/>
        <scheme val="minor"/>
      </rPr>
      <t xml:space="preserve">p </t>
    </r>
    <r>
      <rPr>
        <i/>
        <sz val="11"/>
        <color theme="1"/>
        <rFont val="Calibri"/>
        <family val="2"/>
        <scheme val="minor"/>
      </rPr>
      <t>(W/K)</t>
    </r>
  </si>
  <si>
    <r>
      <t xml:space="preserve">Surface Area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</si>
  <si>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Actual Cold Side </t>
  </si>
  <si>
    <t>Parallel  Flow</t>
  </si>
  <si>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h,o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 : T2</t>
    </r>
  </si>
  <si>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h,i</t>
    </r>
    <r>
      <rPr>
        <sz val="11"/>
        <color theme="1"/>
        <rFont val="Calibri"/>
        <family val="2"/>
        <scheme val="minor"/>
      </rPr>
      <t xml:space="preserve"> (°C):  T1</t>
    </r>
  </si>
  <si>
    <r>
      <t xml:space="preserve">Th,i (°C): </t>
    </r>
    <r>
      <rPr>
        <b/>
        <sz val="11"/>
        <color theme="1"/>
        <rFont val="Calibri"/>
        <family val="2"/>
        <scheme val="minor"/>
      </rPr>
      <t xml:space="preserve"> T1</t>
    </r>
    <r>
      <rPr>
        <sz val="11"/>
        <color theme="1"/>
        <rFont val="Calibri"/>
        <family val="2"/>
        <scheme val="minor"/>
      </rPr>
      <t xml:space="preserve"> Hot Side Inlet Temp</t>
    </r>
  </si>
  <si>
    <r>
      <t xml:space="preserve">Th,o (°C):  </t>
    </r>
    <r>
      <rPr>
        <b/>
        <sz val="11"/>
        <color theme="1"/>
        <rFont val="Calibri"/>
        <family val="2"/>
        <scheme val="minor"/>
      </rPr>
      <t>T2</t>
    </r>
    <r>
      <rPr>
        <sz val="11"/>
        <color theme="1"/>
        <rFont val="Calibri"/>
        <family val="2"/>
        <scheme val="minor"/>
      </rPr>
      <t xml:space="preserve">  Hot Side Outlet Temp</t>
    </r>
  </si>
  <si>
    <r>
      <t xml:space="preserve">Tc,i (°C)  </t>
    </r>
    <r>
      <rPr>
        <b/>
        <sz val="11"/>
        <color theme="1"/>
        <rFont val="Calibri"/>
        <family val="2"/>
        <scheme val="minor"/>
      </rPr>
      <t>T3</t>
    </r>
    <r>
      <rPr>
        <sz val="11"/>
        <color theme="1"/>
        <rFont val="Calibri"/>
        <family val="2"/>
        <scheme val="minor"/>
      </rPr>
      <t xml:space="preserve"> Cold Side Inlet Temp</t>
    </r>
  </si>
  <si>
    <r>
      <t xml:space="preserve">Tc,o (°C) </t>
    </r>
    <r>
      <rPr>
        <b/>
        <sz val="11"/>
        <color theme="1"/>
        <rFont val="Calibri"/>
        <family val="2"/>
        <scheme val="minor"/>
      </rPr>
      <t>T4</t>
    </r>
    <r>
      <rPr>
        <sz val="11"/>
        <color theme="1"/>
        <rFont val="Calibri"/>
        <family val="2"/>
        <scheme val="minor"/>
      </rPr>
      <t xml:space="preserve"> Cold Side Outlet Temp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</si>
  <si>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T2</t>
    </r>
    <r>
      <rPr>
        <sz val="11"/>
        <color theme="1"/>
        <rFont val="Calibri"/>
        <family val="1"/>
        <charset val="2"/>
      </rPr>
      <t>=T1-T3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</si>
  <si>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T1</t>
    </r>
    <r>
      <rPr>
        <sz val="11"/>
        <color theme="1"/>
        <rFont val="Calibri"/>
        <family val="1"/>
        <charset val="2"/>
      </rPr>
      <t xml:space="preserve"> =T2-T4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</si>
  <si>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T1 =T1-T4</t>
    </r>
  </si>
  <si>
    <r>
      <rPr>
        <sz val="11"/>
        <color theme="1"/>
        <rFont val="Symbol"/>
        <family val="1"/>
        <charset val="2"/>
      </rPr>
      <t xml:space="preserve">r </t>
    </r>
    <r>
      <rPr>
        <sz val="11"/>
        <color theme="1"/>
        <rFont val="Calibri"/>
        <family val="2"/>
        <scheme val="minor"/>
      </rPr>
      <t>(kg/m3)</t>
    </r>
  </si>
  <si>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 xml:space="preserve"> (kg/m3)</t>
    </r>
  </si>
  <si>
    <r>
      <t>T</t>
    </r>
    <r>
      <rPr>
        <vertAlign val="subscript"/>
        <sz val="11"/>
        <color theme="1"/>
        <rFont val="Calibri"/>
        <family val="2"/>
        <scheme val="minor"/>
      </rPr>
      <t>LM</t>
    </r>
  </si>
  <si>
    <r>
      <t>ṁc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(W/K)</t>
    </r>
  </si>
  <si>
    <r>
      <t>T</t>
    </r>
    <r>
      <rPr>
        <vertAlign val="subscript"/>
        <sz val="11"/>
        <color theme="1"/>
        <rFont val="Calibri"/>
        <family val="2"/>
        <scheme val="minor"/>
      </rPr>
      <t>h,avg</t>
    </r>
    <r>
      <rPr>
        <sz val="11"/>
        <color theme="1"/>
        <rFont val="Calibri"/>
        <family val="2"/>
        <scheme val="minor"/>
      </rPr>
      <t xml:space="preserve"> (°C)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</si>
  <si>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p,h </t>
    </r>
    <r>
      <rPr>
        <sz val="11"/>
        <color theme="1"/>
        <rFont val="Calibri"/>
        <family val="2"/>
        <scheme val="minor"/>
      </rPr>
      <t>(kJ/K.kg)</t>
    </r>
  </si>
  <si>
    <r>
      <t>T</t>
    </r>
    <r>
      <rPr>
        <vertAlign val="subscript"/>
        <sz val="11"/>
        <color theme="1"/>
        <rFont val="Calibri"/>
        <family val="2"/>
        <scheme val="minor"/>
      </rPr>
      <t>c,avg</t>
    </r>
    <r>
      <rPr>
        <sz val="11"/>
        <color theme="1"/>
        <rFont val="Calibri"/>
        <family val="2"/>
        <scheme val="minor"/>
      </rPr>
      <t xml:space="preserve"> (°C)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</si>
  <si>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p,c </t>
    </r>
    <r>
      <rPr>
        <sz val="11"/>
        <color theme="1"/>
        <rFont val="Calibri"/>
        <family val="2"/>
        <scheme val="minor"/>
      </rPr>
      <t>(kJ/K×kg)</t>
    </r>
  </si>
  <si>
    <r>
      <t>Q̇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(W)</t>
    </r>
  </si>
  <si>
    <r>
      <t>Q̇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(W)</t>
    </r>
  </si>
  <si>
    <r>
      <t>U 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°C)</t>
    </r>
  </si>
  <si>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(%)</t>
    </r>
  </si>
  <si>
    <t xml:space="preserve"> 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</si>
  <si>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T2 =T2-T3</t>
    </r>
  </si>
  <si>
    <t>Temperature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</si>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</sst>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1"/>
      <charset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60">
    <xf numFmtId="0" fontId="0" fillId="0" borderId="0" xfId="0"/>
    <xf numFmtId="0" fontId="0" fillId="2" borderId="2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7" xfId="0" applyNumberFormat="1" applyBorder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0" fontId="0" fillId="0" borderId="20" xfId="0" applyBorder="1"/>
    <xf numFmtId="165" fontId="0" fillId="0" borderId="21" xfId="0" applyNumberFormat="1" applyBorder="1"/>
    <xf numFmtId="164" fontId="0" fillId="0" borderId="21" xfId="0" applyNumberFormat="1" applyBorder="1"/>
    <xf numFmtId="0" fontId="0" fillId="0" borderId="21" xfId="0" applyBorder="1"/>
    <xf numFmtId="2" fontId="0" fillId="0" borderId="21" xfId="0" applyNumberFormat="1" applyBorder="1"/>
    <xf numFmtId="165" fontId="0" fillId="0" borderId="22" xfId="0" applyNumberFormat="1" applyBorder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10" fillId="0" borderId="25" xfId="0" applyFont="1" applyBorder="1" applyAlignment="1">
      <alignment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10" fillId="0" borderId="27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28" xfId="0" applyBorder="1" applyAlignment="1">
      <alignment horizontal="center" wrapText="1"/>
    </xf>
    <xf numFmtId="0" fontId="10" fillId="0" borderId="29" xfId="0" applyFont="1" applyBorder="1" applyAlignment="1">
      <alignment wrapText="1"/>
    </xf>
    <xf numFmtId="0" fontId="0" fillId="0" borderId="25" xfId="0" applyBorder="1"/>
    <xf numFmtId="164" fontId="0" fillId="0" borderId="30" xfId="0" applyNumberFormat="1" applyBorder="1"/>
    <xf numFmtId="2" fontId="0" fillId="0" borderId="30" xfId="0" applyNumberFormat="1" applyBorder="1"/>
    <xf numFmtId="0" fontId="0" fillId="2" borderId="31" xfId="0" applyFill="1" applyBorder="1"/>
    <xf numFmtId="0" fontId="0" fillId="2" borderId="32" xfId="0" applyFill="1" applyBorder="1"/>
    <xf numFmtId="164" fontId="0" fillId="2" borderId="32" xfId="0" applyNumberFormat="1" applyFill="1" applyBorder="1"/>
    <xf numFmtId="165" fontId="0" fillId="2" borderId="32" xfId="0" applyNumberFormat="1" applyFill="1" applyBorder="1"/>
    <xf numFmtId="2" fontId="0" fillId="2" borderId="32" xfId="0" applyNumberFormat="1" applyFill="1" applyBorder="1"/>
    <xf numFmtId="1" fontId="0" fillId="2" borderId="32" xfId="0" applyNumberFormat="1" applyFill="1" applyBorder="1"/>
    <xf numFmtId="0" fontId="13" fillId="2" borderId="32" xfId="0" applyFont="1" applyFill="1" applyBorder="1"/>
    <xf numFmtId="165" fontId="13" fillId="2" borderId="32" xfId="0" applyNumberFormat="1" applyFont="1" applyFill="1" applyBorder="1"/>
    <xf numFmtId="165" fontId="13" fillId="2" borderId="33" xfId="0" applyNumberFormat="1" applyFont="1" applyFill="1" applyBorder="1"/>
    <xf numFmtId="43" fontId="0" fillId="0" borderId="1" xfId="1" applyFont="1" applyBorder="1"/>
    <xf numFmtId="166" fontId="0" fillId="0" borderId="21" xfId="0" applyNumberFormat="1" applyBorder="1"/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Effectiveness vs NTU for Parallel Flow and Counter Flow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2149790574091"/>
          <c:y val="0.19157405273107289"/>
          <c:w val="0.78411968902369167"/>
          <c:h val="0.66491542723826191"/>
        </c:manualLayout>
      </c:layout>
      <c:scatterChart>
        <c:scatterStyle val="lineMarker"/>
        <c:varyColors val="0"/>
        <c:ser>
          <c:idx val="0"/>
          <c:order val="0"/>
          <c:tx>
            <c:v>Parallel Flow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Sheet1!$X$3:$X$18</c:f>
              <c:numCache>
                <c:formatCode>0.000</c:formatCode>
                <c:ptCount val="16"/>
                <c:pt idx="0">
                  <c:v>0.27950382231899162</c:v>
                </c:pt>
                <c:pt idx="1">
                  <c:v>0.29635427644813878</c:v>
                </c:pt>
                <c:pt idx="2">
                  <c:v>0.3814628897585694</c:v>
                </c:pt>
                <c:pt idx="3">
                  <c:v>0.43787761014197357</c:v>
                </c:pt>
                <c:pt idx="4">
                  <c:v>0.231561902025468</c:v>
                </c:pt>
                <c:pt idx="5">
                  <c:v>0.13702990864468823</c:v>
                </c:pt>
                <c:pt idx="6">
                  <c:v>0.17682984356586559</c:v>
                </c:pt>
                <c:pt idx="7">
                  <c:v>0.21635617059889142</c:v>
                </c:pt>
                <c:pt idx="8">
                  <c:v>0.21846069107366581</c:v>
                </c:pt>
                <c:pt idx="9">
                  <c:v>0.13823852307122447</c:v>
                </c:pt>
                <c:pt idx="10">
                  <c:v>0.1295918662979364</c:v>
                </c:pt>
                <c:pt idx="11">
                  <c:v>0.14281309244042859</c:v>
                </c:pt>
                <c:pt idx="12">
                  <c:v>0.21561558334706404</c:v>
                </c:pt>
                <c:pt idx="13">
                  <c:v>0.14291408777007711</c:v>
                </c:pt>
                <c:pt idx="14">
                  <c:v>0.13314119388843748</c:v>
                </c:pt>
                <c:pt idx="15">
                  <c:v>0.11134561965580576</c:v>
                </c:pt>
              </c:numCache>
            </c:numRef>
          </c:xVal>
          <c:yVal>
            <c:numRef>
              <c:f>Sheet1!$Y$3:$Y$18</c:f>
              <c:numCache>
                <c:formatCode>0.0</c:formatCode>
                <c:ptCount val="16"/>
                <c:pt idx="0">
                  <c:v>21.515393035202283</c:v>
                </c:pt>
                <c:pt idx="1">
                  <c:v>23.849217506681359</c:v>
                </c:pt>
                <c:pt idx="2">
                  <c:v>29.74822578989691</c:v>
                </c:pt>
                <c:pt idx="3">
                  <c:v>33.339969426353591</c:v>
                </c:pt>
                <c:pt idx="4">
                  <c:v>18.55753160691193</c:v>
                </c:pt>
                <c:pt idx="5">
                  <c:v>11.454754459645498</c:v>
                </c:pt>
                <c:pt idx="6">
                  <c:v>14.586158770213123</c:v>
                </c:pt>
                <c:pt idx="7">
                  <c:v>17.458751054700286</c:v>
                </c:pt>
                <c:pt idx="8">
                  <c:v>17.713670871166755</c:v>
                </c:pt>
                <c:pt idx="9">
                  <c:v>11.657417270317989</c:v>
                </c:pt>
                <c:pt idx="10">
                  <c:v>10.712148500620446</c:v>
                </c:pt>
                <c:pt idx="11">
                  <c:v>11.816856427112297</c:v>
                </c:pt>
                <c:pt idx="12">
                  <c:v>17.559874825294454</c:v>
                </c:pt>
                <c:pt idx="13">
                  <c:v>12.072154502561093</c:v>
                </c:pt>
                <c:pt idx="14">
                  <c:v>11.118764360864283</c:v>
                </c:pt>
                <c:pt idx="15">
                  <c:v>9.3415597895373157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4-445D-9A8D-E02FFE504640}"/>
            </c:ext>
          </c:extLst>
        </c:ser>
        <c:ser>
          <c:idx val="1"/>
          <c:order val="1"/>
          <c:tx>
            <c:v>Counter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Sheet1!$X$20:$X$35</c:f>
              <c:numCache>
                <c:formatCode>0.000</c:formatCode>
                <c:ptCount val="16"/>
                <c:pt idx="0">
                  <c:v>0.326062673390762</c:v>
                </c:pt>
                <c:pt idx="1">
                  <c:v>0.38942375471587631</c:v>
                </c:pt>
                <c:pt idx="2">
                  <c:v>0.45056078486806395</c:v>
                </c:pt>
                <c:pt idx="3">
                  <c:v>0.49130306027061482</c:v>
                </c:pt>
                <c:pt idx="4">
                  <c:v>0.32233015599109144</c:v>
                </c:pt>
                <c:pt idx="5">
                  <c:v>0.1882868466110092</c:v>
                </c:pt>
                <c:pt idx="6">
                  <c:v>0.21418595280971511</c:v>
                </c:pt>
                <c:pt idx="7">
                  <c:v>0.23872359283332939</c:v>
                </c:pt>
                <c:pt idx="8">
                  <c:v>0.28437289359663731</c:v>
                </c:pt>
                <c:pt idx="9">
                  <c:v>0.17884252579958043</c:v>
                </c:pt>
                <c:pt idx="10">
                  <c:v>0.14384087085273464</c:v>
                </c:pt>
                <c:pt idx="11">
                  <c:v>0.16139634849613085</c:v>
                </c:pt>
                <c:pt idx="12">
                  <c:v>0.28070012882345352</c:v>
                </c:pt>
                <c:pt idx="13">
                  <c:v>0.18182200993154421</c:v>
                </c:pt>
                <c:pt idx="14">
                  <c:v>0.14468479998818889</c:v>
                </c:pt>
                <c:pt idx="15">
                  <c:v>0.12398089246299215</c:v>
                </c:pt>
              </c:numCache>
            </c:numRef>
          </c:xVal>
          <c:yVal>
            <c:numRef>
              <c:f>Sheet1!$Y$20:$Y$35</c:f>
              <c:numCache>
                <c:formatCode>0.0</c:formatCode>
                <c:ptCount val="16"/>
                <c:pt idx="0">
                  <c:v>24.658762283959838</c:v>
                </c:pt>
                <c:pt idx="1">
                  <c:v>30.092620124428777</c:v>
                </c:pt>
                <c:pt idx="2">
                  <c:v>34.792850873840443</c:v>
                </c:pt>
                <c:pt idx="3">
                  <c:v>37.667483088682012</c:v>
                </c:pt>
                <c:pt idx="4">
                  <c:v>24.497911224285811</c:v>
                </c:pt>
                <c:pt idx="5">
                  <c:v>15.069928267863961</c:v>
                </c:pt>
                <c:pt idx="6">
                  <c:v>17.348602469039378</c:v>
                </c:pt>
                <c:pt idx="7">
                  <c:v>19.370654761390306</c:v>
                </c:pt>
                <c:pt idx="8">
                  <c:v>22.079143817007356</c:v>
                </c:pt>
                <c:pt idx="9">
                  <c:v>14.616159625439519</c:v>
                </c:pt>
                <c:pt idx="10">
                  <c:v>11.902352051380277</c:v>
                </c:pt>
                <c:pt idx="11">
                  <c:v>13.373754844528399</c:v>
                </c:pt>
                <c:pt idx="12">
                  <c:v>21.800776908676173</c:v>
                </c:pt>
                <c:pt idx="13">
                  <c:v>14.941991046110777</c:v>
                </c:pt>
                <c:pt idx="14">
                  <c:v>12.086165003019749</c:v>
                </c:pt>
                <c:pt idx="15">
                  <c:v>10.403100796028403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4-445D-9A8D-E02FFE50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59039"/>
        <c:axId val="450360479"/>
      </c:scatterChart>
      <c:valAx>
        <c:axId val="450359039"/>
        <c:scaling>
          <c:orientation val="minMax"/>
          <c:max val="0.65000000000000013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NTU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0479"/>
        <c:crosses val="autoZero"/>
        <c:crossBetween val="midCat"/>
      </c:valAx>
      <c:valAx>
        <c:axId val="450360479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sym typeface="Symbol" panose="05050102010706020507" pitchFamily="18" charset="2"/>
                  </a:rPr>
                  <a:t> (%)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46617061861575"/>
          <c:y val="0.19948243827007839"/>
          <c:w val="0.16430565723876545"/>
          <c:h val="0.13333420433516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Heat Transfer Coefficient for Parallel Flow vs Cold Side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V_h = 0.5 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(Sheet1!$W$3,Sheet1!$W$7,Sheet1!$W$11,Sheet1!$W$15)</c:f>
              <c:numCache>
                <c:formatCode>0.00</c:formatCode>
                <c:ptCount val="4"/>
                <c:pt idx="0">
                  <c:v>479.36847669259123</c:v>
                </c:pt>
                <c:pt idx="1">
                  <c:v>404.9722345433334</c:v>
                </c:pt>
                <c:pt idx="2">
                  <c:v>382.10176546688803</c:v>
                </c:pt>
                <c:pt idx="3">
                  <c:v>362.35213932020372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3-477C-BD15-C9910A7AD617}"/>
            </c:ext>
          </c:extLst>
        </c:ser>
        <c:ser>
          <c:idx val="1"/>
          <c:order val="1"/>
          <c:tx>
            <c:v>V_h = 1.0 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(Sheet1!$W$4,Sheet1!$W$8,Sheet1!$W$12,Sheet1!$W$16)</c:f>
              <c:numCache>
                <c:formatCode>0.00</c:formatCode>
                <c:ptCount val="4"/>
                <c:pt idx="0">
                  <c:v>525.21212448437677</c:v>
                </c:pt>
                <c:pt idx="1">
                  <c:v>469.37235261842449</c:v>
                </c:pt>
                <c:pt idx="2">
                  <c:v>487.80325138410666</c:v>
                </c:pt>
                <c:pt idx="3">
                  <c:v>509.29864455783093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3-477C-BD15-C9910A7AD617}"/>
            </c:ext>
          </c:extLst>
        </c:ser>
        <c:ser>
          <c:idx val="2"/>
          <c:order val="2"/>
          <c:tx>
            <c:v>V_h = 1.5 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(Sheet1!$W$5,Sheet1!$W$9,Sheet1!$W$13,Sheet1!$W$17)</c:f>
              <c:numCache>
                <c:formatCode>0.00</c:formatCode>
                <c:ptCount val="4"/>
                <c:pt idx="0">
                  <c:v>675.6656949861806</c:v>
                </c:pt>
                <c:pt idx="1">
                  <c:v>608.34506634076786</c:v>
                </c:pt>
                <c:pt idx="2">
                  <c:v>670.38237372278115</c:v>
                </c:pt>
                <c:pt idx="3">
                  <c:v>665.89470752528325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D3-477C-BD15-C9910A7AD617}"/>
            </c:ext>
          </c:extLst>
        </c:ser>
        <c:ser>
          <c:idx val="3"/>
          <c:order val="3"/>
          <c:tx>
            <c:v>V_h = 2.0 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(Sheet1!$W$6,Sheet1!$W$10,Sheet1!$W$14,Sheet1!$W$18)</c:f>
              <c:numCache>
                <c:formatCode>0.00</c:formatCode>
                <c:ptCount val="4"/>
                <c:pt idx="0">
                  <c:v>774.90490144535897</c:v>
                </c:pt>
                <c:pt idx="1">
                  <c:v>743.92116120429807</c:v>
                </c:pt>
                <c:pt idx="2">
                  <c:v>753.91713983494299</c:v>
                </c:pt>
                <c:pt idx="3">
                  <c:v>766.60272510351092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3-477C-BD15-C9910A7A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89903"/>
        <c:axId val="777672143"/>
      </c:scatterChart>
      <c:valAx>
        <c:axId val="777689903"/>
        <c:scaling>
          <c:orientation val="minMax"/>
          <c:max val="2.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Cold Side Flow Rate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72143"/>
        <c:crosses val="autoZero"/>
        <c:crossBetween val="midCat"/>
      </c:valAx>
      <c:valAx>
        <c:axId val="777672143"/>
        <c:scaling>
          <c:orientation val="minMax"/>
          <c:max val="1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(W/m</a:t>
                </a:r>
                <a:r>
                  <a:rPr lang="en-US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990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Heat Transfer Coefficient for Counter Flow vs Cold Side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V_h = 0.5 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(Sheet1!$W$20,Sheet1!$W$24,Sheet1!$W$28,Sheet1!$W$32)</c:f>
              <c:numCache>
                <c:formatCode>0.000</c:formatCode>
                <c:ptCount val="4"/>
                <c:pt idx="0">
                  <c:v>9.8199103977800947E-3</c:v>
                </c:pt>
                <c:pt idx="1">
                  <c:v>9.0176953602828912E-3</c:v>
                </c:pt>
                <c:pt idx="2">
                  <c:v>8.4423137875922292E-3</c:v>
                </c:pt>
                <c:pt idx="3">
                  <c:v>8.3347417112233403E-3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7-418B-ACFB-61496B42CCF1}"/>
            </c:ext>
          </c:extLst>
        </c:ser>
        <c:ser>
          <c:idx val="1"/>
          <c:order val="1"/>
          <c:tx>
            <c:v>V_h = 1.0 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(Sheet1!$W$21,Sheet1!$W$25,Sheet1!$W$29,Sheet1!$W$33)</c:f>
              <c:numCache>
                <c:formatCode>0.000</c:formatCode>
                <c:ptCount val="4"/>
                <c:pt idx="0">
                  <c:v>1.1721801409846404E-2</c:v>
                </c:pt>
                <c:pt idx="1">
                  <c:v>1.101393470288347E-2</c:v>
                </c:pt>
                <c:pt idx="2">
                  <c:v>1.0506349395396186E-2</c:v>
                </c:pt>
                <c:pt idx="3">
                  <c:v>1.0269503818571321E-2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07-418B-ACFB-61496B42CCF1}"/>
            </c:ext>
          </c:extLst>
        </c:ser>
        <c:ser>
          <c:idx val="2"/>
          <c:order val="2"/>
          <c:tx>
            <c:v>V_h = 1.5 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(Sheet1!$W$22,Sheet1!$W$26,Sheet1!$W$30,Sheet1!$W$34)</c:f>
              <c:numCache>
                <c:formatCode>0.000</c:formatCode>
                <c:ptCount val="4"/>
                <c:pt idx="0">
                  <c:v>1.3557104824576663E-2</c:v>
                </c:pt>
                <c:pt idx="1">
                  <c:v>1.2522518626557427E-2</c:v>
                </c:pt>
                <c:pt idx="2">
                  <c:v>1.2219623439834671E-2</c:v>
                </c:pt>
                <c:pt idx="3">
                  <c:v>1.2211150637746689E-2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7-418B-ACFB-61496B42CCF1}"/>
            </c:ext>
          </c:extLst>
        </c:ser>
        <c:ser>
          <c:idx val="3"/>
          <c:order val="3"/>
          <c:tx>
            <c:v>V_h = 2.0 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(Sheet1!$W$23,Sheet1!$W$27,Sheet1!$W$31,Sheet1!$W$35)</c:f>
              <c:numCache>
                <c:formatCode>0.000</c:formatCode>
                <c:ptCount val="4"/>
                <c:pt idx="0">
                  <c:v>1.4774275693461812E-2</c:v>
                </c:pt>
                <c:pt idx="1">
                  <c:v>1.3952698782260967E-2</c:v>
                </c:pt>
                <c:pt idx="2">
                  <c:v>1.4102936423724025E-2</c:v>
                </c:pt>
                <c:pt idx="3">
                  <c:v>1.40641780306853E-2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07-418B-ACFB-61496B42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06063"/>
        <c:axId val="911508943"/>
      </c:scatterChart>
      <c:valAx>
        <c:axId val="911506063"/>
        <c:scaling>
          <c:orientation val="minMax"/>
          <c:max val="2.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Cold Side Flow Rate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08943"/>
        <c:crosses val="autoZero"/>
        <c:crossBetween val="midCat"/>
      </c:valAx>
      <c:valAx>
        <c:axId val="911508943"/>
        <c:scaling>
          <c:orientation val="minMax"/>
          <c:max val="1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(W/m</a:t>
                </a:r>
                <a:r>
                  <a:rPr lang="en-US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0606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Parallel Flow Cold and Hot Side Rates of Heat Transfer vs Cold Side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V_h = 0.5 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(Sheet1!$U$3,Sheet1!$U$7,Sheet1!$U$11,Sheet1!$U$15)</c:f>
              <c:numCache>
                <c:formatCode>0.00</c:formatCode>
                <c:ptCount val="4"/>
                <c:pt idx="0">
                  <c:v>279.36938353500011</c:v>
                </c:pt>
                <c:pt idx="1">
                  <c:v>365.76618295359992</c:v>
                </c:pt>
                <c:pt idx="2">
                  <c:v>404.4973233235001</c:v>
                </c:pt>
                <c:pt idx="3">
                  <c:v>402.17004152709995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7-4B2D-B2EA-B22CB67A95F2}"/>
            </c:ext>
          </c:extLst>
        </c:ser>
        <c:ser>
          <c:idx val="1"/>
          <c:order val="1"/>
          <c:tx>
            <c:v>V_h = 1.0 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(Sheet1!$U$4,Sheet1!$U$8,Sheet1!$U$12,Sheet1!$U$16)</c:f>
              <c:numCache>
                <c:formatCode>0.00</c:formatCode>
                <c:ptCount val="4"/>
                <c:pt idx="0">
                  <c:v>375.91289471449949</c:v>
                </c:pt>
                <c:pt idx="1">
                  <c:v>475.29505726999986</c:v>
                </c:pt>
                <c:pt idx="2">
                  <c:v>560.60216083336661</c:v>
                </c:pt>
                <c:pt idx="3">
                  <c:v>616.3224686666664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7-4B2D-B2EA-B22CB67A95F2}"/>
            </c:ext>
          </c:extLst>
        </c:ser>
        <c:ser>
          <c:idx val="2"/>
          <c:order val="2"/>
          <c:tx>
            <c:v>V_h = 1.5 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(Sheet1!$U$5,Sheet1!$U$9,Sheet1!$U$13,Sheet1!$U$17)</c:f>
              <c:numCache>
                <c:formatCode>0.00</c:formatCode>
                <c:ptCount val="4"/>
                <c:pt idx="0">
                  <c:v>499.2215033028798</c:v>
                </c:pt>
                <c:pt idx="1">
                  <c:v>623.99947936319995</c:v>
                </c:pt>
                <c:pt idx="2">
                  <c:v>759.41605303659878</c:v>
                </c:pt>
                <c:pt idx="3">
                  <c:v>794.5702092657998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7-4B2D-B2EA-B22CB67A95F2}"/>
            </c:ext>
          </c:extLst>
        </c:ser>
        <c:ser>
          <c:idx val="3"/>
          <c:order val="3"/>
          <c:tx>
            <c:v>V_h = 2.0 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(Sheet1!$U$6,Sheet1!$U$10,Sheet1!$U$14,Sheet1!$U$18)</c:f>
              <c:numCache>
                <c:formatCode>0.00</c:formatCode>
                <c:ptCount val="4"/>
                <c:pt idx="0">
                  <c:v>542.36097295834975</c:v>
                </c:pt>
                <c:pt idx="1">
                  <c:v>734.00463145879939</c:v>
                </c:pt>
                <c:pt idx="2">
                  <c:v>848.61094424387011</c:v>
                </c:pt>
                <c:pt idx="3">
                  <c:v>913.80436524234005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7-4B2D-B2EA-B22CB67A95F2}"/>
            </c:ext>
          </c:extLst>
        </c:ser>
        <c:ser>
          <c:idx val="4"/>
          <c:order val="4"/>
          <c:tx>
            <c:v>V_h = 0.5 L/min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(Sheet1!$V$3,Sheet1!$V$7,Sheet1!$V$11,Sheet1!$V$15)</c:f>
              <c:numCache>
                <c:formatCode>0.00</c:formatCode>
                <c:ptCount val="4"/>
                <c:pt idx="0">
                  <c:v>406.30045473809997</c:v>
                </c:pt>
                <c:pt idx="1">
                  <c:v>256.87636472520001</c:v>
                </c:pt>
                <c:pt idx="2">
                  <c:v>171.20549295000004</c:v>
                </c:pt>
                <c:pt idx="3">
                  <c:v>131.93500292074998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77-4B2D-B2EA-B22CB67A95F2}"/>
            </c:ext>
          </c:extLst>
        </c:ser>
        <c:ser>
          <c:idx val="5"/>
          <c:order val="5"/>
          <c:tx>
            <c:v>V_h = 1.0 L/min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(Sheet1!$V$4,Sheet1!$V$8,Sheet1!$V$12,Sheet1!$V$16)</c:f>
              <c:numCache>
                <c:formatCode>0.00</c:formatCode>
                <c:ptCount val="4"/>
                <c:pt idx="0">
                  <c:v>438.36990032542496</c:v>
                </c:pt>
                <c:pt idx="1">
                  <c:v>285.341203968</c:v>
                </c:pt>
                <c:pt idx="2">
                  <c:v>210.38284249524997</c:v>
                </c:pt>
                <c:pt idx="3">
                  <c:v>167.50870563802496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77-4B2D-B2EA-B22CB67A95F2}"/>
            </c:ext>
          </c:extLst>
        </c:ser>
        <c:ser>
          <c:idx val="6"/>
          <c:order val="6"/>
          <c:tx>
            <c:v>V_h = 1.5 L/min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(Sheet1!$V$5,Sheet1!$V$9,Sheet1!$V$13,Sheet1!$V$17)</c:f>
              <c:numCache>
                <c:formatCode>0.00</c:formatCode>
                <c:ptCount val="4"/>
                <c:pt idx="0">
                  <c:v>530.73522645440005</c:v>
                </c:pt>
                <c:pt idx="1">
                  <c:v>352.83907450687491</c:v>
                </c:pt>
                <c:pt idx="2">
                  <c:v>281.41531910679998</c:v>
                </c:pt>
                <c:pt idx="3">
                  <c:v>220.85411274560005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77-4B2D-B2EA-B22CB67A95F2}"/>
            </c:ext>
          </c:extLst>
        </c:ser>
        <c:ser>
          <c:idx val="7"/>
          <c:order val="7"/>
          <c:tx>
            <c:v>V_h = 2.0 L/min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(Sheet1!$C$3,Sheet1!$C$7,Sheet1!$C$11,Sheet1!$C$15)</c:f>
              <c:numCache>
                <c:formatCode>0.00</c:formatCode>
                <c:ptCount val="4"/>
                <c:pt idx="0">
                  <c:v>0.51</c:v>
                </c:pt>
                <c:pt idx="1">
                  <c:v>0.99</c:v>
                </c:pt>
                <c:pt idx="2">
                  <c:v>1.52</c:v>
                </c:pt>
                <c:pt idx="3">
                  <c:v>2.0699999999999998</c:v>
                </c:pt>
              </c:numCache>
            </c:numRef>
          </c:xVal>
          <c:yVal>
            <c:numRef>
              <c:f>(Sheet1!$V$6,Sheet1!$V$10,Sheet1!$V$14,Sheet1!$V$18)</c:f>
              <c:numCache>
                <c:formatCode>0.00</c:formatCode>
                <c:ptCount val="4"/>
                <c:pt idx="0">
                  <c:v>622.79596198750005</c:v>
                </c:pt>
                <c:pt idx="1">
                  <c:v>434.57477035520009</c:v>
                </c:pt>
                <c:pt idx="2">
                  <c:v>320.580248832</c:v>
                </c:pt>
                <c:pt idx="3">
                  <c:v>252.8312436507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77-4B2D-B2EA-B22CB67A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37199"/>
        <c:axId val="1314157839"/>
      </c:scatterChart>
      <c:valAx>
        <c:axId val="1314137199"/>
        <c:scaling>
          <c:orientation val="minMax"/>
          <c:max val="2.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Cold Side Flow Rate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57839"/>
        <c:crosses val="autoZero"/>
        <c:crossBetween val="midCat"/>
      </c:valAx>
      <c:valAx>
        <c:axId val="1314157839"/>
        <c:scaling>
          <c:orientation val="minMax"/>
          <c:max val="1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Q̇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3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11962292545944"/>
          <c:y val="0.22295601783954508"/>
          <c:w val="0.2054261738518148"/>
          <c:h val="0.48635851222142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Counter Flow Cold and Hot Side Rates of Heat Transfer vs Cold Side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V_h = 0.5 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(Sheet1!$U$20,Sheet1!$U$24,Sheet1!$U$28,Sheet1!$U$32)</c:f>
              <c:numCache>
                <c:formatCode>0.000</c:formatCode>
                <c:ptCount val="4"/>
                <c:pt idx="0">
                  <c:v>7.7497160967494325E-3</c:v>
                </c:pt>
                <c:pt idx="1">
                  <c:v>9.0017443456479312E-3</c:v>
                </c:pt>
                <c:pt idx="2">
                  <c:v>9.6119441721461054E-3</c:v>
                </c:pt>
                <c:pt idx="3">
                  <c:v>9.9719036959638081E-3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D-4C5C-A3D3-07F7FDA21E83}"/>
            </c:ext>
          </c:extLst>
        </c:ser>
        <c:ser>
          <c:idx val="1"/>
          <c:order val="1"/>
          <c:tx>
            <c:v>V_h = 1.0 L/min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(Sheet1!$U$21,Sheet1!$U$25,Sheet1!$U$29,Sheet1!$U$33)</c:f>
              <c:numCache>
                <c:formatCode>0.000</c:formatCode>
                <c:ptCount val="4"/>
                <c:pt idx="0">
                  <c:v>1.0192909769446926E-2</c:v>
                </c:pt>
                <c:pt idx="1">
                  <c:v>1.2285588111291174E-2</c:v>
                </c:pt>
                <c:pt idx="2">
                  <c:v>1.3113423711192264E-2</c:v>
                </c:pt>
                <c:pt idx="3">
                  <c:v>1.328926429682478E-2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D-4C5C-A3D3-07F7FDA21E83}"/>
            </c:ext>
          </c:extLst>
        </c:ser>
        <c:ser>
          <c:idx val="2"/>
          <c:order val="2"/>
          <c:tx>
            <c:v>V_h = 1.5 L/min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(Sheet1!$U$22,Sheet1!$U$26,Sheet1!$U$30,Sheet1!$U$34)</c:f>
              <c:numCache>
                <c:formatCode>0.000</c:formatCode>
                <c:ptCount val="4"/>
                <c:pt idx="0">
                  <c:v>1.2334942200459883E-2</c:v>
                </c:pt>
                <c:pt idx="1">
                  <c:v>1.4538963744997928E-2</c:v>
                </c:pt>
                <c:pt idx="2">
                  <c:v>1.571720859619441E-2</c:v>
                </c:pt>
                <c:pt idx="3">
                  <c:v>1.6293597514827198E-2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CD-4C5C-A3D3-07F7FDA21E83}"/>
            </c:ext>
          </c:extLst>
        </c:ser>
        <c:ser>
          <c:idx val="3"/>
          <c:order val="3"/>
          <c:tx>
            <c:v>V_h = 2.0 L/min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(Sheet1!$U$23,Sheet1!$U$27,Sheet1!$U$31,Sheet1!$U$35)</c:f>
              <c:numCache>
                <c:formatCode>0.000</c:formatCode>
                <c:ptCount val="4"/>
                <c:pt idx="0">
                  <c:v>1.3354005905568019E-2</c:v>
                </c:pt>
                <c:pt idx="1">
                  <c:v>1.6417913515035836E-2</c:v>
                </c:pt>
                <c:pt idx="2">
                  <c:v>1.8147904529195801E-2</c:v>
                </c:pt>
                <c:pt idx="3">
                  <c:v>1.8706197701459072E-2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CD-4C5C-A3D3-07F7FDA21E83}"/>
            </c:ext>
          </c:extLst>
        </c:ser>
        <c:ser>
          <c:idx val="4"/>
          <c:order val="4"/>
          <c:tx>
            <c:v>V_h = 0.5 L/min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2CD-4C5C-A3D3-07F7FDA21E8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CD-4C5C-A3D3-07F7FDA21E8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CD-4C5C-A3D3-07F7FDA21E83}"/>
              </c:ext>
            </c:extLst>
          </c:dPt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(Sheet1!$V$20,Sheet1!$V$24,Sheet1!$V$28,Sheet1!$V$32)</c:f>
              <c:numCache>
                <c:formatCode>0.000</c:formatCode>
                <c:ptCount val="4"/>
                <c:pt idx="0">
                  <c:v>7.7522626843045256E-3</c:v>
                </c:pt>
                <c:pt idx="1">
                  <c:v>5.6355317632077297E-3</c:v>
                </c:pt>
                <c:pt idx="2">
                  <c:v>3.9387238821718918E-3</c:v>
                </c:pt>
                <c:pt idx="3">
                  <c:v>2.9676697377803399E-3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CD-4C5C-A3D3-07F7FDA21E83}"/>
            </c:ext>
          </c:extLst>
        </c:ser>
        <c:ser>
          <c:idx val="5"/>
          <c:order val="5"/>
          <c:tx>
            <c:v>V_h = 1.0 L/min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(Sheet1!$V$21,Sheet1!$V$25,Sheet1!$V$29,Sheet1!$V$33)</c:f>
              <c:numCache>
                <c:formatCode>0.000</c:formatCode>
                <c:ptCount val="4"/>
                <c:pt idx="0">
                  <c:v>9.2613739647627504E-3</c:v>
                </c:pt>
                <c:pt idx="1">
                  <c:v>6.540942198001885E-3</c:v>
                </c:pt>
                <c:pt idx="2">
                  <c:v>4.6029059688058125E-3</c:v>
                </c:pt>
                <c:pt idx="3">
                  <c:v>3.512649160545298E-3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CD-4C5C-A3D3-07F7FDA21E83}"/>
            </c:ext>
          </c:extLst>
        </c:ser>
        <c:ser>
          <c:idx val="6"/>
          <c:order val="6"/>
          <c:tx>
            <c:v>V_h = 1.5 L/min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(Sheet1!$V$22,Sheet1!$V$26,Sheet1!$V$30,Sheet1!$V$34)</c:f>
              <c:numCache>
                <c:formatCode>0.000</c:formatCode>
                <c:ptCount val="4"/>
                <c:pt idx="0">
                  <c:v>1.0528703200337403E-2</c:v>
                </c:pt>
                <c:pt idx="1">
                  <c:v>7.0824024904048042E-3</c:v>
                </c:pt>
                <c:pt idx="2">
                  <c:v>5.1453583034018289E-3</c:v>
                </c:pt>
                <c:pt idx="3">
                  <c:v>4.0555369843955184E-3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CD-4C5C-A3D3-07F7FDA21E83}"/>
            </c:ext>
          </c:extLst>
        </c:ser>
        <c:ser>
          <c:idx val="7"/>
          <c:order val="7"/>
          <c:tx>
            <c:v>V_h = 2.0 L/min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(Sheet1!$C$20,Sheet1!$C$24,Sheet1!$C$28,Sheet1!$C$32)</c:f>
              <c:numCache>
                <c:formatCode>0.00</c:formatCode>
                <c:ptCount val="4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2.0299999999999998</c:v>
                </c:pt>
              </c:numCache>
            </c:numRef>
          </c:xVal>
          <c:yVal>
            <c:numRef>
              <c:f>(Sheet1!$V$23,Sheet1!$V$27,Sheet1!$V$31,Sheet1!$V$35)</c:f>
              <c:numCache>
                <c:formatCode>0.000</c:formatCode>
                <c:ptCount val="4"/>
                <c:pt idx="0">
                  <c:v>1.1429588751599178E-2</c:v>
                </c:pt>
                <c:pt idx="1">
                  <c:v>7.6247825406095624E-3</c:v>
                </c:pt>
                <c:pt idx="2">
                  <c:v>5.8698370409863403E-3</c:v>
                </c:pt>
                <c:pt idx="3">
                  <c:v>4.598633507703934E-3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CD-4C5C-A3D3-07F7FDA2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77439"/>
        <c:axId val="595575519"/>
      </c:scatterChart>
      <c:valAx>
        <c:axId val="595577439"/>
        <c:scaling>
          <c:orientation val="minMax"/>
          <c:max val="2.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Cold Side Flow Rate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5519"/>
        <c:crosses val="autoZero"/>
        <c:crossBetween val="midCat"/>
      </c:valAx>
      <c:valAx>
        <c:axId val="595575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Q̇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1417227228261"/>
          <c:y val="0.1928069306733235"/>
          <c:w val="0.2071767967096092"/>
          <c:h val="0.4884702455468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615660</xdr:colOff>
      <xdr:row>81</xdr:row>
      <xdr:rowOff>168418</xdr:rowOff>
    </xdr:from>
    <xdr:to>
      <xdr:col>17</xdr:col>
      <xdr:colOff>264101</xdr:colOff>
      <xdr:row>98</xdr:row>
      <xdr:rowOff>144607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1C8F1-D6EF-5E74-F815-BAA330D18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671511</xdr:colOff>
      <xdr:row>39</xdr:row>
      <xdr:rowOff>4762</xdr:rowOff>
    </xdr:from>
    <xdr:to>
      <xdr:col>14</xdr:col>
      <xdr:colOff>314324</xdr:colOff>
      <xdr:row>57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517D9B-3CDF-57D3-924F-3B5EE3BC1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700087</xdr:colOff>
      <xdr:row>38</xdr:row>
      <xdr:rowOff>147636</xdr:rowOff>
    </xdr:from>
    <xdr:to>
      <xdr:col>23</xdr:col>
      <xdr:colOff>92075</xdr:colOff>
      <xdr:row>57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1F95C-5548-A171-2448-973B186B9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685800</xdr:colOff>
      <xdr:row>61</xdr:row>
      <xdr:rowOff>0</xdr:rowOff>
    </xdr:from>
    <xdr:to>
      <xdr:col>14</xdr:col>
      <xdr:colOff>312737</xdr:colOff>
      <xdr:row>79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72E42-24E0-31BA-F06C-32149BBB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771525</xdr:colOff>
      <xdr:row>74</xdr:row>
      <xdr:rowOff>142875</xdr:rowOff>
    </xdr:from>
    <xdr:to>
      <xdr:col>14</xdr:col>
      <xdr:colOff>474326</xdr:colOff>
      <xdr:row>78</xdr:row>
      <xdr:rowOff>35351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DC296D1D-0A2F-1F51-AF04-CB4DD88789A7}"/>
            </a:ext>
          </a:extLst>
        </xdr:cNvPr>
        <xdr:cNvSpPr txBox="1"/>
      </xdr:nvSpPr>
      <xdr:spPr>
        <a:xfrm>
          <a:off x="9382125" y="15420975"/>
          <a:ext cx="1341101" cy="65447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__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= Q</a:t>
          </a:r>
          <a:r>
            <a:rPr lang="en-US" sz="11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hot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_ _ = Q</a:t>
          </a:r>
          <a:r>
            <a:rPr lang="en-US" sz="11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cold</a:t>
          </a:r>
        </a:p>
      </xdr:txBody>
    </xdr:sp>
    <xdr:clientData/>
  </xdr:twoCellAnchor>
  <xdr:twoCellAnchor>
    <xdr:from>
      <xdr:col>14</xdr:col>
      <xdr:colOff>704849</xdr:colOff>
      <xdr:row>61</xdr:row>
      <xdr:rowOff>9525</xdr:rowOff>
    </xdr:from>
    <xdr:to>
      <xdr:col>23</xdr:col>
      <xdr:colOff>1586</xdr:colOff>
      <xdr:row>79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43592-BC51-87A3-5767-E00E9C7D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190500</xdr:colOff>
      <xdr:row>74</xdr:row>
      <xdr:rowOff>133350</xdr:rowOff>
    </xdr:from>
    <xdr:to>
      <xdr:col>23</xdr:col>
      <xdr:colOff>169526</xdr:colOff>
      <xdr:row>78</xdr:row>
      <xdr:rowOff>25826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D4582A03-5BF4-49C5-9562-0EAE24C7DB01}"/>
            </a:ext>
          </a:extLst>
        </xdr:cNvPr>
        <xdr:cNvSpPr txBox="1"/>
      </xdr:nvSpPr>
      <xdr:spPr>
        <a:xfrm>
          <a:off x="15630525" y="15411450"/>
          <a:ext cx="1341101" cy="65447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__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= Q</a:t>
          </a:r>
          <a:r>
            <a:rPr lang="en-US" sz="11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hot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_ _ = Q</a:t>
          </a:r>
          <a:r>
            <a:rPr lang="en-US" sz="11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cold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2E8E-81DF-4191-BD6A-AA606BD23A81}">
  <dimension ref="A1:Y54"/>
  <sheetViews>
    <sheetView tabSelected="1" topLeftCell="H1" zoomScale="83" zoomScaleNormal="55" workbookViewId="0">
      <selection activeCell="X3" sqref="X3"/>
    </sheetView>
  </sheetViews>
  <sheetFormatPr defaultRowHeight="14.4"/>
  <cols>
    <col min="1" max="1" width="10.109375" customWidth="1"/>
    <col min="6" max="6" width="13.33203125" customWidth="1"/>
    <col min="7" max="7" width="12.88671875" customWidth="1"/>
    <col min="8" max="8" width="11.109375" customWidth="1"/>
    <col min="9" max="9" width="13.33203125" customWidth="1"/>
    <col min="10" max="10" width="11.88671875" customWidth="1"/>
    <col min="11" max="11" width="10.109375" customWidth="1"/>
    <col min="12" max="12" width="9.88671875" customWidth="1"/>
    <col min="13" max="13" width="13.109375" customWidth="1"/>
    <col min="14" max="14" width="11.44140625" customWidth="1"/>
    <col min="15" max="15" width="11.5546875" customWidth="1"/>
    <col min="16" max="16" width="10.44140625" customWidth="1"/>
    <col min="17" max="17" width="14" customWidth="1"/>
    <col min="18" max="18" width="12.5546875" customWidth="1"/>
    <col min="20" max="20" width="11" customWidth="1"/>
    <col min="23" max="23" width="11.33203125" customWidth="1"/>
  </cols>
  <sheetData>
    <row r="1" spans="1:25" ht="43.95" customHeight="1" thickBot="1">
      <c r="A1" s="51" t="s">
        <v>0</v>
      </c>
      <c r="B1" s="5" t="s">
        <v>1</v>
      </c>
      <c r="C1" s="5" t="s">
        <v>42</v>
      </c>
      <c r="D1" s="5" t="s">
        <v>3</v>
      </c>
      <c r="E1" s="5" t="s">
        <v>2</v>
      </c>
      <c r="F1" s="5" t="s">
        <v>5</v>
      </c>
      <c r="G1" s="5" t="s">
        <v>4</v>
      </c>
      <c r="H1" s="5" t="s">
        <v>6</v>
      </c>
      <c r="I1" s="5" t="s">
        <v>7</v>
      </c>
      <c r="J1" s="5" t="s">
        <v>41</v>
      </c>
      <c r="K1" s="27" t="s">
        <v>15</v>
      </c>
      <c r="L1" s="5" t="s">
        <v>16</v>
      </c>
      <c r="M1" s="30" t="s">
        <v>17</v>
      </c>
      <c r="N1" s="5" t="s">
        <v>19</v>
      </c>
      <c r="O1" s="30" t="s">
        <v>20</v>
      </c>
      <c r="P1" s="5" t="s">
        <v>21</v>
      </c>
      <c r="Q1" s="30" t="s">
        <v>25</v>
      </c>
      <c r="R1" s="5" t="s">
        <v>26</v>
      </c>
      <c r="S1" s="30" t="s">
        <v>27</v>
      </c>
      <c r="T1" s="5" t="s">
        <v>29</v>
      </c>
      <c r="U1" s="30" t="s">
        <v>31</v>
      </c>
      <c r="V1" s="5" t="s">
        <v>34</v>
      </c>
      <c r="W1" s="30" t="s">
        <v>30</v>
      </c>
      <c r="X1" s="5" t="s">
        <v>38</v>
      </c>
      <c r="Y1" s="35" t="s">
        <v>35</v>
      </c>
    </row>
    <row r="2" spans="1:25" ht="36" customHeight="1" thickBot="1">
      <c r="A2" s="52"/>
      <c r="B2" s="4" t="s">
        <v>9</v>
      </c>
      <c r="C2" s="5" t="s">
        <v>10</v>
      </c>
      <c r="D2" s="5" t="s">
        <v>11</v>
      </c>
      <c r="E2" s="5" t="s">
        <v>11</v>
      </c>
      <c r="F2" s="5" t="s">
        <v>44</v>
      </c>
      <c r="G2" s="6" t="s">
        <v>45</v>
      </c>
      <c r="H2" s="5" t="s">
        <v>12</v>
      </c>
      <c r="I2" s="5" t="s">
        <v>13</v>
      </c>
      <c r="J2" s="37">
        <v>2.0109999999999999E-2</v>
      </c>
      <c r="K2" s="28" t="s">
        <v>22</v>
      </c>
      <c r="L2" s="29" t="s">
        <v>14</v>
      </c>
      <c r="M2" s="31" t="s">
        <v>18</v>
      </c>
      <c r="N2" s="32" t="s">
        <v>23</v>
      </c>
      <c r="O2" s="33" t="s">
        <v>14</v>
      </c>
      <c r="P2" s="32" t="s">
        <v>24</v>
      </c>
      <c r="Q2" s="33" t="s">
        <v>51</v>
      </c>
      <c r="R2" s="29" t="s">
        <v>50</v>
      </c>
      <c r="S2" s="33" t="s">
        <v>28</v>
      </c>
      <c r="T2" s="34" t="s">
        <v>40</v>
      </c>
      <c r="U2" s="33" t="s">
        <v>32</v>
      </c>
      <c r="V2" s="29" t="s">
        <v>33</v>
      </c>
      <c r="W2" s="33" t="s">
        <v>39</v>
      </c>
      <c r="X2" s="29" t="s">
        <v>37</v>
      </c>
      <c r="Y2" s="36" t="s">
        <v>36</v>
      </c>
    </row>
    <row r="3" spans="1:25">
      <c r="A3" s="53" t="s">
        <v>43</v>
      </c>
      <c r="B3" s="56">
        <v>0.5</v>
      </c>
      <c r="C3" s="7">
        <v>0.51</v>
      </c>
      <c r="D3" s="13">
        <v>0.5</v>
      </c>
      <c r="E3" s="10">
        <v>0.5</v>
      </c>
      <c r="F3" s="13">
        <v>41.1</v>
      </c>
      <c r="G3" s="13">
        <v>49.2</v>
      </c>
      <c r="H3" s="13">
        <v>3</v>
      </c>
      <c r="I3" s="16">
        <v>14.4</v>
      </c>
      <c r="K3" s="21">
        <f>(F3+G3)/2</f>
        <v>45.150000000000006</v>
      </c>
      <c r="L3" s="25">
        <f>_xlfn.FORECAST.LINEAR(K3, E49:E50,D49:D50)</f>
        <v>990.14490000000001</v>
      </c>
      <c r="M3" s="23">
        <v>4.18</v>
      </c>
      <c r="N3" s="24">
        <f>(H3+I3)/2</f>
        <v>8.6999999999999993</v>
      </c>
      <c r="O3" s="25">
        <f>_xlfn.FORECAST.LINEAR(N3,$E$41:$E$42,$D$41:$D$42)</f>
        <v>999.75850000000003</v>
      </c>
      <c r="P3" s="23">
        <v>4.194</v>
      </c>
      <c r="Q3" s="22">
        <f>F3-I3</f>
        <v>26.700000000000003</v>
      </c>
      <c r="R3" s="22">
        <f>G3-H3</f>
        <v>46.2</v>
      </c>
      <c r="S3" s="25">
        <f>(R3-Q3)/(LN(R3/Q3))</f>
        <v>35.563419132490516</v>
      </c>
      <c r="T3" s="25">
        <f>MIN(C3*P3*O3/60,E3*L3*M3/60)</f>
        <v>34.490047350000005</v>
      </c>
      <c r="U3" s="25">
        <f>(E3*L3*M3*(G3-F3))/60</f>
        <v>279.36938353500011</v>
      </c>
      <c r="V3" s="25">
        <f>C$3*O3*P3*(I3-H3)/60</f>
        <v>406.30045473809997</v>
      </c>
      <c r="W3" s="25">
        <f>((U3+V3)/2)/($J$2*S3)</f>
        <v>479.36847669259123</v>
      </c>
      <c r="X3" s="23">
        <f>W3*$J$2/T3</f>
        <v>0.27950382231899162</v>
      </c>
      <c r="Y3" s="26">
        <f>((U3+V3)/2)/(T3*(G3-H3))*100</f>
        <v>21.515393035202283</v>
      </c>
    </row>
    <row r="4" spans="1:25">
      <c r="A4" s="54"/>
      <c r="B4" s="57"/>
      <c r="C4" s="8">
        <v>0.51</v>
      </c>
      <c r="D4" s="14">
        <v>1</v>
      </c>
      <c r="E4" s="11">
        <v>1.07</v>
      </c>
      <c r="F4" s="14">
        <v>45.7</v>
      </c>
      <c r="G4" s="14">
        <v>50.8</v>
      </c>
      <c r="H4" s="14">
        <v>2.9</v>
      </c>
      <c r="I4" s="17">
        <v>15.2</v>
      </c>
      <c r="K4" s="21">
        <f t="shared" ref="K4:K18" si="0">(F4+G4)/2</f>
        <v>48.25</v>
      </c>
      <c r="L4" s="11">
        <f>_xlfn.FORECAST.LINEAR(K4,E49:E50,D49:D50)</f>
        <v>988.79949999999997</v>
      </c>
      <c r="M4" s="19">
        <v>4.18</v>
      </c>
      <c r="N4" s="24">
        <f t="shared" ref="N4:N18" si="1">(H4+I4)/2</f>
        <v>9.0499999999999989</v>
      </c>
      <c r="O4" s="25">
        <f>_xlfn.FORECAST.LINEAR(N4,$E$41:$E$42,$D$41:$D$42)</f>
        <v>999.74275</v>
      </c>
      <c r="P4" s="19">
        <v>4.194</v>
      </c>
      <c r="Q4" s="22">
        <f t="shared" ref="Q4:Q18" si="2">F4-I4</f>
        <v>30.500000000000004</v>
      </c>
      <c r="R4" s="22">
        <f t="shared" ref="R4:R18" si="3">G4-H4</f>
        <v>47.9</v>
      </c>
      <c r="S4" s="25">
        <f t="shared" ref="S4:S18" si="4">(R4-Q4)/(LN(R4/Q4))</f>
        <v>38.547698122046505</v>
      </c>
      <c r="T4" s="25">
        <f t="shared" ref="T4:T18" si="5">MIN(C4*P4*O4/60,E4*L4*M4/60)</f>
        <v>35.639829294750001</v>
      </c>
      <c r="U4" s="25">
        <f t="shared" ref="U4:U18" si="6">(E4*L4*M4*(G4-F4))/60</f>
        <v>375.91289471449949</v>
      </c>
      <c r="V4" s="25">
        <f t="shared" ref="V4:V18" si="7">C$3*O4*P4*(I4-H4)/60</f>
        <v>438.36990032542496</v>
      </c>
      <c r="W4" s="25">
        <f t="shared" ref="W4:W18" si="8">((U4+V4)/2)/($J$2*S4)</f>
        <v>525.21212448437677</v>
      </c>
      <c r="X4" s="23">
        <f t="shared" ref="X4:X18" si="9">W4*$J$2/T4</f>
        <v>0.29635427644813878</v>
      </c>
      <c r="Y4" s="26">
        <f t="shared" ref="Y4:Y18" si="10">((U4+V4)/2)/(T4*(G4-H4))*100</f>
        <v>23.849217506681359</v>
      </c>
    </row>
    <row r="5" spans="1:25">
      <c r="A5" s="54"/>
      <c r="B5" s="57"/>
      <c r="C5" s="8">
        <v>0.51</v>
      </c>
      <c r="D5" s="14">
        <v>1.5</v>
      </c>
      <c r="E5" s="11">
        <v>1.51</v>
      </c>
      <c r="F5" s="14">
        <v>46.7</v>
      </c>
      <c r="G5" s="14">
        <v>51.5</v>
      </c>
      <c r="H5" s="14">
        <v>2.9</v>
      </c>
      <c r="I5" s="17">
        <v>17.8</v>
      </c>
      <c r="K5" s="21">
        <f t="shared" si="0"/>
        <v>49.1</v>
      </c>
      <c r="L5" s="11">
        <f>_xlfn.FORECAST.LINEAR(K5,E49:E50,D49:D50)</f>
        <v>988.43060000000003</v>
      </c>
      <c r="M5" s="19">
        <v>4.181</v>
      </c>
      <c r="N5" s="24">
        <f t="shared" si="1"/>
        <v>10.35</v>
      </c>
      <c r="O5" s="11">
        <f>_xlfn.FORECAST.LINEAR(N5,$E$42:$E$43,$D$42:$D$43)</f>
        <v>999.65800000000002</v>
      </c>
      <c r="P5" s="19">
        <v>4.1920000000000002</v>
      </c>
      <c r="Q5" s="22">
        <f t="shared" si="2"/>
        <v>28.900000000000002</v>
      </c>
      <c r="R5" s="22">
        <f t="shared" si="3"/>
        <v>48.6</v>
      </c>
      <c r="S5" s="25">
        <f t="shared" si="4"/>
        <v>37.900509124335116</v>
      </c>
      <c r="T5" s="25">
        <f t="shared" si="5"/>
        <v>35.619813856</v>
      </c>
      <c r="U5" s="25">
        <f t="shared" si="6"/>
        <v>499.2215033028798</v>
      </c>
      <c r="V5" s="25">
        <f t="shared" si="7"/>
        <v>530.73522645440005</v>
      </c>
      <c r="W5" s="25">
        <f t="shared" si="8"/>
        <v>675.6656949861806</v>
      </c>
      <c r="X5" s="23">
        <f t="shared" si="9"/>
        <v>0.3814628897585694</v>
      </c>
      <c r="Y5" s="26">
        <f t="shared" si="10"/>
        <v>29.74822578989691</v>
      </c>
    </row>
    <row r="6" spans="1:25">
      <c r="A6" s="54"/>
      <c r="B6" s="57"/>
      <c r="C6" s="8">
        <v>0.51</v>
      </c>
      <c r="D6" s="14">
        <v>2</v>
      </c>
      <c r="E6" s="11">
        <v>2.02</v>
      </c>
      <c r="F6" s="14">
        <v>48.2</v>
      </c>
      <c r="G6" s="14">
        <v>52.1</v>
      </c>
      <c r="H6" s="14">
        <v>3</v>
      </c>
      <c r="I6" s="17">
        <v>20.5</v>
      </c>
      <c r="K6" s="21">
        <f t="shared" si="0"/>
        <v>50.150000000000006</v>
      </c>
      <c r="L6" s="11">
        <f>_xlfn.FORECAST.LINEAR(K6,E50:E51,D50:D51)</f>
        <v>987.96949999999993</v>
      </c>
      <c r="M6" s="19">
        <v>4.181</v>
      </c>
      <c r="N6" s="24">
        <f t="shared" si="1"/>
        <v>11.75</v>
      </c>
      <c r="O6" s="11">
        <f>_xlfn.FORECAST.LINEAR(N6,$E$42:$E$43,$D$42:$D$43)</f>
        <v>999.49</v>
      </c>
      <c r="P6" s="19">
        <v>4.1890000000000001</v>
      </c>
      <c r="Q6" s="22">
        <f t="shared" si="2"/>
        <v>27.700000000000003</v>
      </c>
      <c r="R6" s="22">
        <f t="shared" si="3"/>
        <v>49.1</v>
      </c>
      <c r="S6" s="25">
        <f t="shared" si="4"/>
        <v>37.384704331038925</v>
      </c>
      <c r="T6" s="25">
        <f t="shared" si="5"/>
        <v>35.588340685000006</v>
      </c>
      <c r="U6" s="25">
        <f t="shared" si="6"/>
        <v>542.36097295834975</v>
      </c>
      <c r="V6" s="25">
        <f t="shared" si="7"/>
        <v>622.79596198750005</v>
      </c>
      <c r="W6" s="25">
        <f t="shared" si="8"/>
        <v>774.90490144535897</v>
      </c>
      <c r="X6" s="23">
        <f t="shared" si="9"/>
        <v>0.43787761014197357</v>
      </c>
      <c r="Y6" s="26">
        <f t="shared" si="10"/>
        <v>33.339969426353591</v>
      </c>
    </row>
    <row r="7" spans="1:25">
      <c r="A7" s="54"/>
      <c r="B7" s="58">
        <v>1</v>
      </c>
      <c r="C7" s="8">
        <v>0.99</v>
      </c>
      <c r="D7" s="14">
        <v>0.5</v>
      </c>
      <c r="E7" s="11">
        <v>0.51</v>
      </c>
      <c r="F7" s="14">
        <v>40.6</v>
      </c>
      <c r="G7" s="14">
        <v>51</v>
      </c>
      <c r="H7" s="14">
        <v>3.3</v>
      </c>
      <c r="I7" s="17">
        <v>10.5</v>
      </c>
      <c r="K7" s="21">
        <f t="shared" si="0"/>
        <v>45.8</v>
      </c>
      <c r="L7" s="11">
        <f>_xlfn.FORECAST.LINEAR(K7, E49:E50,D49:D50)</f>
        <v>989.86279999999999</v>
      </c>
      <c r="M7" s="19">
        <v>4.18</v>
      </c>
      <c r="N7" s="24">
        <f t="shared" si="1"/>
        <v>6.9</v>
      </c>
      <c r="O7" s="11">
        <f>_xlfn.FORECAST.LINEAR(N7,$E$41:$E$42,$D$41:$D$42)</f>
        <v>999.83950000000004</v>
      </c>
      <c r="P7" s="19">
        <v>4.1980000000000004</v>
      </c>
      <c r="Q7" s="22">
        <f t="shared" si="2"/>
        <v>30.1</v>
      </c>
      <c r="R7" s="22">
        <f t="shared" si="3"/>
        <v>47.7</v>
      </c>
      <c r="S7" s="25">
        <f t="shared" si="4"/>
        <v>38.227111191734053</v>
      </c>
      <c r="T7" s="25">
        <f t="shared" si="5"/>
        <v>35.169825283999998</v>
      </c>
      <c r="U7" s="25">
        <f t="shared" si="6"/>
        <v>365.76618295359992</v>
      </c>
      <c r="V7" s="25">
        <f t="shared" si="7"/>
        <v>256.87636472520001</v>
      </c>
      <c r="W7" s="25">
        <f t="shared" si="8"/>
        <v>404.9722345433334</v>
      </c>
      <c r="X7" s="23">
        <f t="shared" si="9"/>
        <v>0.231561902025468</v>
      </c>
      <c r="Y7" s="26">
        <f t="shared" si="10"/>
        <v>18.55753160691193</v>
      </c>
    </row>
    <row r="8" spans="1:25">
      <c r="A8" s="54"/>
      <c r="B8" s="58"/>
      <c r="C8" s="8">
        <v>0.99</v>
      </c>
      <c r="D8" s="14">
        <v>1</v>
      </c>
      <c r="E8" s="11">
        <v>1</v>
      </c>
      <c r="F8" s="14">
        <v>44.9</v>
      </c>
      <c r="G8" s="14">
        <v>51.8</v>
      </c>
      <c r="H8" s="14">
        <v>3.6</v>
      </c>
      <c r="I8" s="17">
        <v>11.6</v>
      </c>
      <c r="K8" s="21">
        <f t="shared" si="0"/>
        <v>48.349999999999994</v>
      </c>
      <c r="L8" s="11">
        <f>_xlfn.FORECAST.LINEAR(K8, E49:E50,D49:D50)</f>
        <v>988.75609999999995</v>
      </c>
      <c r="M8" s="19">
        <v>4.18</v>
      </c>
      <c r="N8" s="24">
        <f t="shared" si="1"/>
        <v>7.6</v>
      </c>
      <c r="O8" s="11">
        <f t="shared" ref="O8:O9" si="11">_xlfn.FORECAST.LINEAR(N8,$E$41:$E$42,$D$41:$D$42)</f>
        <v>999.80799999999999</v>
      </c>
      <c r="P8" s="19">
        <v>4.1970000000000001</v>
      </c>
      <c r="Q8" s="22">
        <f t="shared" si="2"/>
        <v>33.299999999999997</v>
      </c>
      <c r="R8" s="22">
        <f t="shared" si="3"/>
        <v>48.199999999999996</v>
      </c>
      <c r="S8" s="25">
        <f t="shared" si="4"/>
        <v>40.291872804683145</v>
      </c>
      <c r="T8" s="25">
        <f t="shared" si="5"/>
        <v>68.88334163333333</v>
      </c>
      <c r="U8" s="25">
        <f t="shared" si="6"/>
        <v>475.29505726999986</v>
      </c>
      <c r="V8" s="25">
        <f t="shared" si="7"/>
        <v>285.341203968</v>
      </c>
      <c r="W8" s="25">
        <f t="shared" si="8"/>
        <v>469.37235261842449</v>
      </c>
      <c r="X8" s="23">
        <f t="shared" si="9"/>
        <v>0.13702990864468823</v>
      </c>
      <c r="Y8" s="26">
        <f t="shared" si="10"/>
        <v>11.454754459645498</v>
      </c>
    </row>
    <row r="9" spans="1:25">
      <c r="A9" s="54"/>
      <c r="B9" s="58"/>
      <c r="C9" s="8">
        <v>0.99</v>
      </c>
      <c r="D9" s="14">
        <v>1.5</v>
      </c>
      <c r="E9" s="11">
        <v>1.51</v>
      </c>
      <c r="F9" s="14">
        <v>46.2</v>
      </c>
      <c r="G9" s="14">
        <v>52.2</v>
      </c>
      <c r="H9" s="14">
        <v>3.8</v>
      </c>
      <c r="I9" s="17">
        <v>13.7</v>
      </c>
      <c r="K9" s="21">
        <f t="shared" si="0"/>
        <v>49.2</v>
      </c>
      <c r="L9" s="11">
        <f>_xlfn.FORECAST.LINEAR(K9, E49:E50,D49:D50)</f>
        <v>988.38720000000001</v>
      </c>
      <c r="M9" s="19">
        <v>4.181</v>
      </c>
      <c r="N9" s="24">
        <f t="shared" si="1"/>
        <v>8.75</v>
      </c>
      <c r="O9" s="11">
        <f t="shared" si="11"/>
        <v>999.75625000000002</v>
      </c>
      <c r="P9" s="19">
        <v>4.194</v>
      </c>
      <c r="Q9" s="22">
        <f t="shared" si="2"/>
        <v>32.5</v>
      </c>
      <c r="R9" s="22">
        <f t="shared" si="3"/>
        <v>48.400000000000006</v>
      </c>
      <c r="S9" s="25">
        <f t="shared" si="4"/>
        <v>39.923695584527032</v>
      </c>
      <c r="T9" s="25">
        <f t="shared" si="5"/>
        <v>69.184132256249995</v>
      </c>
      <c r="U9" s="25">
        <f t="shared" si="6"/>
        <v>623.99947936319995</v>
      </c>
      <c r="V9" s="25">
        <f t="shared" si="7"/>
        <v>352.83907450687491</v>
      </c>
      <c r="W9" s="25">
        <f t="shared" si="8"/>
        <v>608.34506634076786</v>
      </c>
      <c r="X9" s="23">
        <f t="shared" si="9"/>
        <v>0.17682984356586559</v>
      </c>
      <c r="Y9" s="26">
        <f t="shared" si="10"/>
        <v>14.586158770213123</v>
      </c>
    </row>
    <row r="10" spans="1:25">
      <c r="A10" s="54"/>
      <c r="B10" s="58"/>
      <c r="C10" s="8">
        <v>0.99</v>
      </c>
      <c r="D10" s="14">
        <v>2</v>
      </c>
      <c r="E10" s="11">
        <v>2.0499999999999998</v>
      </c>
      <c r="F10" s="14">
        <v>47.2</v>
      </c>
      <c r="G10" s="14">
        <v>52.4</v>
      </c>
      <c r="H10" s="14">
        <v>4</v>
      </c>
      <c r="I10" s="17">
        <v>16.2</v>
      </c>
      <c r="K10" s="21">
        <f t="shared" si="0"/>
        <v>49.8</v>
      </c>
      <c r="L10" s="11">
        <f>_xlfn.FORECAST.LINEAR(K10, E49:E50,D49:D50)</f>
        <v>988.1268</v>
      </c>
      <c r="M10" s="19">
        <v>4.181</v>
      </c>
      <c r="N10" s="24">
        <f t="shared" si="1"/>
        <v>10.1</v>
      </c>
      <c r="O10" s="11">
        <f>_xlfn.FORECAST.LINEAR(N10,$E$42:$E$43,$D$42:$D$43)</f>
        <v>999.6880000000001</v>
      </c>
      <c r="P10" s="19">
        <v>4.1920000000000002</v>
      </c>
      <c r="Q10" s="22">
        <f t="shared" si="2"/>
        <v>31.000000000000004</v>
      </c>
      <c r="R10" s="22">
        <f t="shared" si="3"/>
        <v>48.4</v>
      </c>
      <c r="S10" s="25">
        <f t="shared" si="4"/>
        <v>39.05613362948953</v>
      </c>
      <c r="T10" s="25">
        <f t="shared" si="5"/>
        <v>69.146419584000014</v>
      </c>
      <c r="U10" s="25">
        <f t="shared" si="6"/>
        <v>734.00463145879939</v>
      </c>
      <c r="V10" s="25">
        <f t="shared" si="7"/>
        <v>434.57477035520009</v>
      </c>
      <c r="W10" s="25">
        <f t="shared" si="8"/>
        <v>743.92116120429807</v>
      </c>
      <c r="X10" s="23">
        <f t="shared" si="9"/>
        <v>0.21635617059889142</v>
      </c>
      <c r="Y10" s="26">
        <f t="shared" si="10"/>
        <v>17.458751054700286</v>
      </c>
    </row>
    <row r="11" spans="1:25">
      <c r="A11" s="54"/>
      <c r="B11" s="57">
        <v>1.5</v>
      </c>
      <c r="C11" s="8">
        <v>1.52</v>
      </c>
      <c r="D11" s="14">
        <v>0.5</v>
      </c>
      <c r="E11" s="11">
        <v>0.51</v>
      </c>
      <c r="F11" s="14">
        <v>39.799999999999997</v>
      </c>
      <c r="G11" s="14">
        <v>51.3</v>
      </c>
      <c r="H11" s="14">
        <v>5.0999999999999996</v>
      </c>
      <c r="I11" s="17">
        <v>9.9</v>
      </c>
      <c r="K11" s="21">
        <f t="shared" si="0"/>
        <v>45.55</v>
      </c>
      <c r="L11" s="11">
        <f>_xlfn.FORECAST.LINEAR(K11, $E$49:$E$50,$D$49:$D$50)</f>
        <v>989.97130000000004</v>
      </c>
      <c r="M11" s="19">
        <v>4.18</v>
      </c>
      <c r="N11" s="24">
        <f t="shared" si="1"/>
        <v>7.5</v>
      </c>
      <c r="O11" s="11">
        <f>_xlfn.FORECAST.LINEAR(N11,$E$41:$E$42,$D$41:$D$42)</f>
        <v>999.8125</v>
      </c>
      <c r="P11" s="19">
        <v>4.1970000000000001</v>
      </c>
      <c r="Q11" s="22">
        <f t="shared" si="2"/>
        <v>29.9</v>
      </c>
      <c r="R11" s="22">
        <f t="shared" si="3"/>
        <v>46.199999999999996</v>
      </c>
      <c r="S11" s="25">
        <f t="shared" si="4"/>
        <v>37.460816874004387</v>
      </c>
      <c r="T11" s="25">
        <f t="shared" si="5"/>
        <v>35.173680289000004</v>
      </c>
      <c r="U11" s="25">
        <f t="shared" si="6"/>
        <v>404.4973233235001</v>
      </c>
      <c r="V11" s="25">
        <f t="shared" si="7"/>
        <v>171.20549295000004</v>
      </c>
      <c r="W11" s="25">
        <f t="shared" si="8"/>
        <v>382.10176546688803</v>
      </c>
      <c r="X11" s="23">
        <f t="shared" si="9"/>
        <v>0.21846069107366581</v>
      </c>
      <c r="Y11" s="26">
        <f t="shared" si="10"/>
        <v>17.713670871166755</v>
      </c>
    </row>
    <row r="12" spans="1:25">
      <c r="A12" s="54"/>
      <c r="B12" s="57"/>
      <c r="C12" s="8">
        <v>1.52</v>
      </c>
      <c r="D12" s="14">
        <v>1</v>
      </c>
      <c r="E12" s="11">
        <v>1.03</v>
      </c>
      <c r="F12" s="14">
        <v>44</v>
      </c>
      <c r="G12" s="14">
        <v>51.9</v>
      </c>
      <c r="H12" s="14">
        <v>5.3</v>
      </c>
      <c r="I12" s="17">
        <v>11.2</v>
      </c>
      <c r="K12" s="21">
        <f t="shared" si="0"/>
        <v>47.95</v>
      </c>
      <c r="L12" s="11">
        <f t="shared" ref="L12:L18" si="12">_xlfn.FORECAST.LINEAR(K12, $E$49:$E$50,$D$49:$D$50)</f>
        <v>988.92970000000003</v>
      </c>
      <c r="M12" s="19">
        <v>4.18</v>
      </c>
      <c r="N12" s="24">
        <f t="shared" si="1"/>
        <v>8.25</v>
      </c>
      <c r="O12" s="11">
        <f t="shared" ref="O12:O13" si="13">_xlfn.FORECAST.LINEAR(N12,$E$41:$E$42,$D$41:$D$42)</f>
        <v>999.77874999999995</v>
      </c>
      <c r="P12" s="19">
        <v>4.1959999999999997</v>
      </c>
      <c r="Q12" s="22">
        <f t="shared" si="2"/>
        <v>32.799999999999997</v>
      </c>
      <c r="R12" s="22">
        <f t="shared" si="3"/>
        <v>46.6</v>
      </c>
      <c r="S12" s="25">
        <f t="shared" si="4"/>
        <v>39.296979794621187</v>
      </c>
      <c r="T12" s="25">
        <f t="shared" si="5"/>
        <v>70.962298839666659</v>
      </c>
      <c r="U12" s="25">
        <f t="shared" si="6"/>
        <v>560.60216083336661</v>
      </c>
      <c r="V12" s="25">
        <f t="shared" si="7"/>
        <v>210.38284249524997</v>
      </c>
      <c r="W12" s="25">
        <f t="shared" si="8"/>
        <v>487.80325138410666</v>
      </c>
      <c r="X12" s="23">
        <f t="shared" si="9"/>
        <v>0.13823852307122447</v>
      </c>
      <c r="Y12" s="26">
        <f t="shared" si="10"/>
        <v>11.657417270317989</v>
      </c>
    </row>
    <row r="13" spans="1:25">
      <c r="A13" s="54"/>
      <c r="B13" s="57"/>
      <c r="C13" s="8">
        <v>1.52</v>
      </c>
      <c r="D13" s="14">
        <v>1.5</v>
      </c>
      <c r="E13" s="11">
        <v>1.51</v>
      </c>
      <c r="F13" s="14">
        <v>44.9</v>
      </c>
      <c r="G13" s="14">
        <v>52.2</v>
      </c>
      <c r="H13" s="14">
        <v>5.5</v>
      </c>
      <c r="I13" s="17">
        <v>13.4</v>
      </c>
      <c r="K13" s="21">
        <f t="shared" si="0"/>
        <v>48.55</v>
      </c>
      <c r="L13" s="11">
        <f t="shared" si="12"/>
        <v>988.66930000000002</v>
      </c>
      <c r="M13" s="19">
        <v>4.181</v>
      </c>
      <c r="N13" s="24">
        <f t="shared" si="1"/>
        <v>9.4499999999999993</v>
      </c>
      <c r="O13" s="11">
        <f t="shared" si="13"/>
        <v>999.72474999999997</v>
      </c>
      <c r="P13" s="19">
        <v>4.1920000000000002</v>
      </c>
      <c r="Q13" s="22">
        <f t="shared" si="2"/>
        <v>31.5</v>
      </c>
      <c r="R13" s="22">
        <f t="shared" si="3"/>
        <v>46.7</v>
      </c>
      <c r="S13" s="25">
        <f t="shared" si="4"/>
        <v>38.602525703956225</v>
      </c>
      <c r="T13" s="25">
        <f t="shared" si="5"/>
        <v>104.02959630638334</v>
      </c>
      <c r="U13" s="25">
        <f t="shared" si="6"/>
        <v>759.41605303659878</v>
      </c>
      <c r="V13" s="25">
        <f t="shared" si="7"/>
        <v>281.41531910679998</v>
      </c>
      <c r="W13" s="25">
        <f t="shared" si="8"/>
        <v>670.38237372278115</v>
      </c>
      <c r="X13" s="23">
        <f t="shared" si="9"/>
        <v>0.1295918662979364</v>
      </c>
      <c r="Y13" s="26">
        <f t="shared" si="10"/>
        <v>10.712148500620446</v>
      </c>
    </row>
    <row r="14" spans="1:25">
      <c r="A14" s="54"/>
      <c r="B14" s="57"/>
      <c r="C14" s="8">
        <v>1.52</v>
      </c>
      <c r="D14" s="14">
        <v>2</v>
      </c>
      <c r="E14" s="11">
        <v>2.02</v>
      </c>
      <c r="F14" s="14">
        <v>46.3</v>
      </c>
      <c r="G14" s="14">
        <v>52.4</v>
      </c>
      <c r="H14" s="14">
        <v>5.8</v>
      </c>
      <c r="I14" s="17">
        <v>14.8</v>
      </c>
      <c r="K14" s="21">
        <f t="shared" si="0"/>
        <v>49.349999999999994</v>
      </c>
      <c r="L14" s="11">
        <f t="shared" si="12"/>
        <v>988.32209999999998</v>
      </c>
      <c r="M14" s="19">
        <v>4.181</v>
      </c>
      <c r="N14" s="24">
        <f t="shared" si="1"/>
        <v>10.3</v>
      </c>
      <c r="O14" s="49">
        <f>_xlfn.FORECAST.LINEAR(N14,$E$42:$E$43,$D$42:$D$43)</f>
        <v>999.66399999999999</v>
      </c>
      <c r="P14" s="19">
        <v>4.1920000000000002</v>
      </c>
      <c r="Q14" s="22">
        <f t="shared" si="2"/>
        <v>31.499999999999996</v>
      </c>
      <c r="R14" s="22">
        <f t="shared" si="3"/>
        <v>46.6</v>
      </c>
      <c r="S14" s="25">
        <f t="shared" si="4"/>
        <v>38.558475283569074</v>
      </c>
      <c r="T14" s="25">
        <f t="shared" si="5"/>
        <v>106.16165102933334</v>
      </c>
      <c r="U14" s="25">
        <f t="shared" si="6"/>
        <v>848.61094424387011</v>
      </c>
      <c r="V14" s="25">
        <f t="shared" si="7"/>
        <v>320.580248832</v>
      </c>
      <c r="W14" s="25">
        <f t="shared" si="8"/>
        <v>753.91713983494299</v>
      </c>
      <c r="X14" s="23">
        <f t="shared" si="9"/>
        <v>0.14281309244042859</v>
      </c>
      <c r="Y14" s="26">
        <f t="shared" si="10"/>
        <v>11.816856427112297</v>
      </c>
    </row>
    <row r="15" spans="1:25">
      <c r="A15" s="54"/>
      <c r="B15" s="58">
        <v>2</v>
      </c>
      <c r="C15" s="8">
        <v>2.0699999999999998</v>
      </c>
      <c r="D15" s="14">
        <v>0.5</v>
      </c>
      <c r="E15" s="11">
        <v>0.49</v>
      </c>
      <c r="F15" s="14">
        <v>39.5</v>
      </c>
      <c r="G15" s="14">
        <v>51.4</v>
      </c>
      <c r="H15" s="14">
        <v>6.4</v>
      </c>
      <c r="I15" s="17">
        <v>10.1</v>
      </c>
      <c r="K15" s="21">
        <f t="shared" si="0"/>
        <v>45.45</v>
      </c>
      <c r="L15" s="11">
        <f t="shared" si="12"/>
        <v>990.01470000000006</v>
      </c>
      <c r="M15" s="19">
        <v>4.18</v>
      </c>
      <c r="N15" s="24">
        <f t="shared" si="1"/>
        <v>8.25</v>
      </c>
      <c r="O15" s="49">
        <f>_xlfn.FORECAST.LINEAR(N15,$E$41:$E$42,$D$41:$D$42)</f>
        <v>999.77874999999995</v>
      </c>
      <c r="P15" s="19">
        <v>4.1959999999999997</v>
      </c>
      <c r="Q15" s="22">
        <f t="shared" si="2"/>
        <v>29.4</v>
      </c>
      <c r="R15" s="22">
        <f t="shared" si="3"/>
        <v>45</v>
      </c>
      <c r="S15" s="25">
        <f t="shared" si="4"/>
        <v>36.648295771197574</v>
      </c>
      <c r="T15" s="25">
        <f t="shared" si="5"/>
        <v>33.795801808999997</v>
      </c>
      <c r="U15" s="25">
        <f t="shared" si="6"/>
        <v>402.17004152709995</v>
      </c>
      <c r="V15" s="25">
        <f t="shared" si="7"/>
        <v>131.93500292074998</v>
      </c>
      <c r="W15" s="25">
        <f t="shared" si="8"/>
        <v>362.35213932020372</v>
      </c>
      <c r="X15" s="23">
        <f t="shared" si="9"/>
        <v>0.21561558334706404</v>
      </c>
      <c r="Y15" s="26">
        <f t="shared" si="10"/>
        <v>17.559874825294454</v>
      </c>
    </row>
    <row r="16" spans="1:25">
      <c r="A16" s="54"/>
      <c r="B16" s="58"/>
      <c r="C16" s="8">
        <v>2.0699999999999998</v>
      </c>
      <c r="D16" s="14">
        <v>1</v>
      </c>
      <c r="E16" s="11">
        <v>1.04</v>
      </c>
      <c r="F16" s="14">
        <v>43.2</v>
      </c>
      <c r="G16" s="14">
        <v>51.8</v>
      </c>
      <c r="H16" s="14">
        <v>6.5</v>
      </c>
      <c r="I16" s="17">
        <v>11.2</v>
      </c>
      <c r="K16" s="21">
        <f t="shared" si="0"/>
        <v>47.5</v>
      </c>
      <c r="L16" s="11">
        <f t="shared" si="12"/>
        <v>989.125</v>
      </c>
      <c r="M16" s="19">
        <v>4.18</v>
      </c>
      <c r="N16" s="24">
        <f t="shared" si="1"/>
        <v>8.85</v>
      </c>
      <c r="O16" s="49">
        <f t="shared" ref="O16:O17" si="14">_xlfn.FORECAST.LINEAR(N16,$E$41:$E$42,$D$41:$D$42)</f>
        <v>999.75175000000002</v>
      </c>
      <c r="P16" s="19">
        <v>4.194</v>
      </c>
      <c r="Q16" s="22">
        <f t="shared" si="2"/>
        <v>32</v>
      </c>
      <c r="R16" s="22">
        <f t="shared" si="3"/>
        <v>45.3</v>
      </c>
      <c r="S16" s="25">
        <f t="shared" si="4"/>
        <v>38.265548729235846</v>
      </c>
      <c r="T16" s="25">
        <f t="shared" si="5"/>
        <v>71.665403333333344</v>
      </c>
      <c r="U16" s="25">
        <f t="shared" si="6"/>
        <v>616.3224686666664</v>
      </c>
      <c r="V16" s="25">
        <f t="shared" si="7"/>
        <v>167.50870563802496</v>
      </c>
      <c r="W16" s="25">
        <f t="shared" si="8"/>
        <v>509.29864455783093</v>
      </c>
      <c r="X16" s="23">
        <f t="shared" si="9"/>
        <v>0.14291408777007711</v>
      </c>
      <c r="Y16" s="26">
        <f t="shared" si="10"/>
        <v>12.072154502561093</v>
      </c>
    </row>
    <row r="17" spans="1:25">
      <c r="A17" s="54"/>
      <c r="B17" s="58"/>
      <c r="C17" s="8">
        <v>2.0699999999999998</v>
      </c>
      <c r="D17" s="14">
        <v>1.5</v>
      </c>
      <c r="E17" s="11">
        <v>1.46</v>
      </c>
      <c r="F17" s="14">
        <v>44.2</v>
      </c>
      <c r="G17" s="14">
        <v>52.1</v>
      </c>
      <c r="H17" s="14">
        <v>6.7</v>
      </c>
      <c r="I17" s="17">
        <v>12.9</v>
      </c>
      <c r="K17" s="21">
        <f t="shared" si="0"/>
        <v>48.150000000000006</v>
      </c>
      <c r="L17" s="11">
        <f t="shared" si="12"/>
        <v>988.84289999999999</v>
      </c>
      <c r="M17" s="19">
        <v>4.18</v>
      </c>
      <c r="N17" s="24">
        <f t="shared" si="1"/>
        <v>9.8000000000000007</v>
      </c>
      <c r="O17" s="49">
        <f t="shared" si="14"/>
        <v>999.70900000000006</v>
      </c>
      <c r="P17" s="19">
        <v>4.1920000000000002</v>
      </c>
      <c r="Q17" s="22">
        <f t="shared" si="2"/>
        <v>31.300000000000004</v>
      </c>
      <c r="R17" s="22">
        <f t="shared" si="3"/>
        <v>45.4</v>
      </c>
      <c r="S17" s="25">
        <f t="shared" si="4"/>
        <v>37.914028501668454</v>
      </c>
      <c r="T17" s="25">
        <f t="shared" si="5"/>
        <v>100.57850750200001</v>
      </c>
      <c r="U17" s="25">
        <f t="shared" si="6"/>
        <v>794.5702092657998</v>
      </c>
      <c r="V17" s="25">
        <f t="shared" si="7"/>
        <v>220.85411274560005</v>
      </c>
      <c r="W17" s="25">
        <f t="shared" si="8"/>
        <v>665.89470752528325</v>
      </c>
      <c r="X17" s="23">
        <f t="shared" si="9"/>
        <v>0.13314119388843748</v>
      </c>
      <c r="Y17" s="26">
        <f t="shared" si="10"/>
        <v>11.118764360864283</v>
      </c>
    </row>
    <row r="18" spans="1:25" ht="15.75" customHeight="1" thickBot="1">
      <c r="A18" s="55"/>
      <c r="B18" s="59"/>
      <c r="C18" s="9">
        <v>2.0699999999999998</v>
      </c>
      <c r="D18" s="15">
        <v>2</v>
      </c>
      <c r="E18" s="12">
        <v>2.0099999999999998</v>
      </c>
      <c r="F18" s="15">
        <v>45.6</v>
      </c>
      <c r="G18" s="15">
        <v>52.2</v>
      </c>
      <c r="H18" s="15">
        <v>7.1</v>
      </c>
      <c r="I18" s="18">
        <v>14.2</v>
      </c>
      <c r="K18" s="21">
        <f t="shared" si="0"/>
        <v>48.900000000000006</v>
      </c>
      <c r="L18" s="11">
        <f t="shared" si="12"/>
        <v>988.51739999999995</v>
      </c>
      <c r="M18" s="38">
        <v>4.181</v>
      </c>
      <c r="N18" s="24">
        <f t="shared" si="1"/>
        <v>10.649999999999999</v>
      </c>
      <c r="O18" s="39">
        <f>_xlfn.FORECAST.LINEAR(N18,$E$42:$E$43,$D$42:$D$43)</f>
        <v>999.62200000000007</v>
      </c>
      <c r="P18" s="38">
        <v>4.1909999999999998</v>
      </c>
      <c r="Q18" s="22">
        <f t="shared" si="2"/>
        <v>31.400000000000002</v>
      </c>
      <c r="R18" s="22">
        <f t="shared" si="3"/>
        <v>45.1</v>
      </c>
      <c r="S18" s="25">
        <f t="shared" si="4"/>
        <v>37.837532164307767</v>
      </c>
      <c r="T18" s="25">
        <f t="shared" si="5"/>
        <v>138.45520685489998</v>
      </c>
      <c r="U18" s="25">
        <f t="shared" si="6"/>
        <v>913.80436524234005</v>
      </c>
      <c r="V18" s="25">
        <f t="shared" si="7"/>
        <v>252.8312436507</v>
      </c>
      <c r="W18" s="25">
        <f t="shared" si="8"/>
        <v>766.60272510351092</v>
      </c>
      <c r="X18" s="23">
        <f t="shared" si="9"/>
        <v>0.11134561965580576</v>
      </c>
      <c r="Y18" s="26">
        <f t="shared" si="10"/>
        <v>9.3415597895373157</v>
      </c>
    </row>
    <row r="19" spans="1:25" ht="57" customHeight="1" thickBot="1">
      <c r="A19" s="1"/>
      <c r="B19" s="2"/>
      <c r="C19" s="2"/>
      <c r="D19" s="3"/>
      <c r="E19" s="3"/>
      <c r="F19" s="5" t="s">
        <v>46</v>
      </c>
      <c r="G19" s="5" t="s">
        <v>47</v>
      </c>
      <c r="H19" s="5" t="s">
        <v>48</v>
      </c>
      <c r="I19" s="5" t="s">
        <v>49</v>
      </c>
      <c r="K19" s="40" t="s">
        <v>57</v>
      </c>
      <c r="L19" s="46" t="s">
        <v>53</v>
      </c>
      <c r="M19" s="42" t="s">
        <v>58</v>
      </c>
      <c r="N19" s="41" t="s">
        <v>59</v>
      </c>
      <c r="O19" s="46" t="s">
        <v>54</v>
      </c>
      <c r="P19" s="42" t="s">
        <v>60</v>
      </c>
      <c r="Q19" s="46" t="s">
        <v>66</v>
      </c>
      <c r="R19" s="47" t="s">
        <v>52</v>
      </c>
      <c r="S19" s="44" t="s">
        <v>55</v>
      </c>
      <c r="T19" s="43" t="s">
        <v>56</v>
      </c>
      <c r="U19" s="45" t="s">
        <v>61</v>
      </c>
      <c r="V19" s="45" t="s">
        <v>62</v>
      </c>
      <c r="W19" s="45" t="s">
        <v>63</v>
      </c>
      <c r="X19" s="42" t="s">
        <v>37</v>
      </c>
      <c r="Y19" s="48" t="s">
        <v>64</v>
      </c>
    </row>
    <row r="20" spans="1:25">
      <c r="A20" s="53" t="s">
        <v>8</v>
      </c>
      <c r="B20" s="56">
        <v>0.5</v>
      </c>
      <c r="C20" s="10">
        <v>0.52</v>
      </c>
      <c r="D20" s="13">
        <v>0.5</v>
      </c>
      <c r="E20" s="10">
        <v>0.54</v>
      </c>
      <c r="F20" s="13">
        <v>54.5</v>
      </c>
      <c r="G20" s="13">
        <v>42</v>
      </c>
      <c r="H20" s="13">
        <v>2.6</v>
      </c>
      <c r="I20" s="16">
        <v>15.4</v>
      </c>
      <c r="K20" s="21">
        <f>(F20+G20)/2</f>
        <v>48.25</v>
      </c>
      <c r="L20" s="25">
        <f>_xlfn.FORECAST.LINEAR(K20, E49:E50,D49:D50)</f>
        <v>988.79949999999997</v>
      </c>
      <c r="M20" s="23">
        <v>4.18</v>
      </c>
      <c r="N20" s="24">
        <f>(H20+I20)/2</f>
        <v>9</v>
      </c>
      <c r="O20" s="25">
        <f>_xlfn.FORECAST.LINEAR(N20,$E$41:$E$42,$D$41:$D$42)</f>
        <v>999.745</v>
      </c>
      <c r="P20" s="23">
        <v>4.194</v>
      </c>
      <c r="Q20" s="22">
        <f>G20-H20</f>
        <v>39.4</v>
      </c>
      <c r="R20" s="22">
        <f>F20-I20</f>
        <v>39.1</v>
      </c>
      <c r="S20" s="25">
        <f>(Q20-R20)/LN(Q20/R20)</f>
        <v>39.249808916452764</v>
      </c>
      <c r="T20" s="50">
        <f>MIN(1.66666667*(10^(-5))*C20*P20*O20/60,1.66666667*(10^(-5))*E20*L20*M20/60)</f>
        <v>6.0564552221129106E-4</v>
      </c>
      <c r="U20" s="23">
        <f>1.66666667*(10^(-5))*E20*L20*M20*(F20-G20)/60</f>
        <v>7.7497160967494325E-3</v>
      </c>
      <c r="V20" s="23">
        <f>1.66666667*(10^(-5))*C$20*O20*P20*(I20-H20)/60</f>
        <v>7.7522626843045256E-3</v>
      </c>
      <c r="W20" s="23">
        <f>((U20+V20)/2)/($J$2*S20)</f>
        <v>9.8199103977800947E-3</v>
      </c>
      <c r="X20" s="23">
        <f>W20*$J$2/T20</f>
        <v>0.326062673390762</v>
      </c>
      <c r="Y20" s="26">
        <f>((U20+V20)/2)/(T20*(F20-H20))*100</f>
        <v>24.658762283959838</v>
      </c>
    </row>
    <row r="21" spans="1:25">
      <c r="A21" s="54"/>
      <c r="B21" s="57"/>
      <c r="C21" s="11">
        <v>0.52</v>
      </c>
      <c r="D21" s="14">
        <v>1</v>
      </c>
      <c r="E21" s="11">
        <v>1.01</v>
      </c>
      <c r="F21" s="14">
        <v>55.9</v>
      </c>
      <c r="G21" s="14">
        <v>47.1</v>
      </c>
      <c r="H21" s="14">
        <v>2.5</v>
      </c>
      <c r="I21" s="17">
        <v>17.8</v>
      </c>
      <c r="K21" s="21">
        <f t="shared" ref="K21:K35" si="15">(F21+G21)/2</f>
        <v>51.5</v>
      </c>
      <c r="L21" s="11">
        <f>_xlfn.FORECAST.LINEAR(K21, $E$50:$E$51,$D$50:$D$51)</f>
        <v>987.33500000000004</v>
      </c>
      <c r="M21" s="19">
        <v>4.1814999999999998</v>
      </c>
      <c r="N21" s="24">
        <f t="shared" ref="N21:N35" si="16">(H21+I21)/2</f>
        <v>10.15</v>
      </c>
      <c r="O21" s="11">
        <f>_xlfn.FORECAST.LINEAR(N21,$E$42:$E$43,$D$42:$D$43)</f>
        <v>999.68200000000002</v>
      </c>
      <c r="P21" s="19">
        <v>4.1920000000000002</v>
      </c>
      <c r="Q21" s="22">
        <f t="shared" ref="Q21:Q24" si="17">G21-H21</f>
        <v>44.6</v>
      </c>
      <c r="R21" s="22">
        <f t="shared" ref="R21:R35" si="18">F21-I21</f>
        <v>38.099999999999994</v>
      </c>
      <c r="S21" s="25">
        <f t="shared" ref="S21:S35" si="19">(Q21-R21)/LN(Q21/R21)</f>
        <v>41.26471215955803</v>
      </c>
      <c r="T21" s="50">
        <f t="shared" ref="T21:T34" si="20">MIN(1.66666667*(10^(-5))*C21*P21*O21/60,1.66666667*(10^(-5))*E21*L21*M21/60)</f>
        <v>6.0531855978841482E-4</v>
      </c>
      <c r="U21" s="23">
        <f t="shared" ref="U21:U35" si="21">1.66666667*(10^(-5))*E21*L21*M21*(F21-G21)/60</f>
        <v>1.0192909769446926E-2</v>
      </c>
      <c r="V21" s="23">
        <f t="shared" ref="V21:V35" si="22">1.66666667*(10^(-5))*C$20*O21*P21*(I21-H21)/60</f>
        <v>9.2613739647627504E-3</v>
      </c>
      <c r="W21" s="23">
        <f t="shared" ref="W21:W34" si="23">((U21+V21)/2)/($J$2*S21)</f>
        <v>1.1721801409846404E-2</v>
      </c>
      <c r="X21" s="23">
        <f t="shared" ref="X21:X35" si="24">W21*$J$2/T21</f>
        <v>0.38942375471587631</v>
      </c>
      <c r="Y21" s="26">
        <f t="shared" ref="Y21:Y35" si="25">((U21+V21)/2)/(T21*(F21-H21))*100</f>
        <v>30.092620124428777</v>
      </c>
    </row>
    <row r="22" spans="1:25">
      <c r="A22" s="54"/>
      <c r="B22" s="57"/>
      <c r="C22" s="11">
        <v>0.52</v>
      </c>
      <c r="D22" s="14">
        <v>1.5</v>
      </c>
      <c r="E22" s="11">
        <v>1.56</v>
      </c>
      <c r="F22" s="14">
        <v>56.8</v>
      </c>
      <c r="G22" s="14">
        <v>49.9</v>
      </c>
      <c r="H22" s="14">
        <v>2.5</v>
      </c>
      <c r="I22" s="17">
        <v>19.899999999999999</v>
      </c>
      <c r="K22" s="21">
        <f t="shared" si="15"/>
        <v>53.349999999999994</v>
      </c>
      <c r="L22" s="11">
        <f t="shared" ref="L22:L23" si="26">_xlfn.FORECAST.LINEAR(K22, $E$50:$E$51,$D$50:$D$51)</f>
        <v>986.46550000000002</v>
      </c>
      <c r="M22" s="19">
        <v>4.1820000000000004</v>
      </c>
      <c r="N22" s="24">
        <f t="shared" si="16"/>
        <v>11.2</v>
      </c>
      <c r="O22" s="11">
        <f t="shared" ref="O22:O23" si="27">_xlfn.FORECAST.LINEAR(N22,$E$42:$E$43,$D$42:$D$43)</f>
        <v>999.55600000000004</v>
      </c>
      <c r="P22" s="19">
        <v>4.1909999999999998</v>
      </c>
      <c r="Q22" s="22">
        <f t="shared" si="17"/>
        <v>47.4</v>
      </c>
      <c r="R22" s="22">
        <f t="shared" si="18"/>
        <v>36.9</v>
      </c>
      <c r="S22" s="25">
        <f t="shared" si="19"/>
        <v>41.931119305084628</v>
      </c>
      <c r="T22" s="50">
        <f t="shared" si="20"/>
        <v>6.0509788507686236E-4</v>
      </c>
      <c r="U22" s="23">
        <f t="shared" si="21"/>
        <v>1.2334942200459883E-2</v>
      </c>
      <c r="V22" s="23">
        <f t="shared" si="22"/>
        <v>1.0528703200337403E-2</v>
      </c>
      <c r="W22" s="23">
        <f t="shared" si="23"/>
        <v>1.3557104824576663E-2</v>
      </c>
      <c r="X22" s="23">
        <f t="shared" si="24"/>
        <v>0.45056078486806395</v>
      </c>
      <c r="Y22" s="26">
        <f t="shared" si="25"/>
        <v>34.792850873840443</v>
      </c>
    </row>
    <row r="23" spans="1:25">
      <c r="A23" s="54"/>
      <c r="B23" s="57"/>
      <c r="C23" s="11">
        <v>0.52</v>
      </c>
      <c r="D23" s="14">
        <v>2</v>
      </c>
      <c r="E23" s="11">
        <v>2.0099999999999998</v>
      </c>
      <c r="F23" s="14">
        <v>57.1</v>
      </c>
      <c r="G23" s="14">
        <v>51.3</v>
      </c>
      <c r="H23" s="14">
        <v>2.7</v>
      </c>
      <c r="I23" s="17">
        <v>21.6</v>
      </c>
      <c r="K23" s="21">
        <f t="shared" si="15"/>
        <v>54.2</v>
      </c>
      <c r="L23" s="11">
        <f t="shared" si="26"/>
        <v>986.06600000000003</v>
      </c>
      <c r="M23" s="19">
        <v>4.1820000000000004</v>
      </c>
      <c r="N23" s="24">
        <f t="shared" si="16"/>
        <v>12.15</v>
      </c>
      <c r="O23" s="11">
        <f t="shared" si="27"/>
        <v>999.44200000000001</v>
      </c>
      <c r="P23" s="19">
        <v>4.1890000000000001</v>
      </c>
      <c r="Q23" s="22">
        <f t="shared" si="17"/>
        <v>48.599999999999994</v>
      </c>
      <c r="R23" s="22">
        <f t="shared" si="18"/>
        <v>35.5</v>
      </c>
      <c r="S23" s="25">
        <f t="shared" si="19"/>
        <v>41.707679958183647</v>
      </c>
      <c r="T23" s="50">
        <f t="shared" si="20"/>
        <v>6.0474014558725806E-4</v>
      </c>
      <c r="U23" s="23">
        <f t="shared" si="21"/>
        <v>1.3354005905568019E-2</v>
      </c>
      <c r="V23" s="23">
        <f t="shared" si="22"/>
        <v>1.1429588751599178E-2</v>
      </c>
      <c r="W23" s="23">
        <f t="shared" si="23"/>
        <v>1.4774275693461812E-2</v>
      </c>
      <c r="X23" s="23">
        <f t="shared" si="24"/>
        <v>0.49130306027061482</v>
      </c>
      <c r="Y23" s="26">
        <f t="shared" si="25"/>
        <v>37.667483088682012</v>
      </c>
    </row>
    <row r="24" spans="1:25">
      <c r="A24" s="54"/>
      <c r="B24" s="58">
        <v>1</v>
      </c>
      <c r="C24" s="11">
        <v>1.01</v>
      </c>
      <c r="D24" s="14">
        <v>0.5</v>
      </c>
      <c r="E24" s="11">
        <v>0.49</v>
      </c>
      <c r="F24" s="14">
        <v>56.1</v>
      </c>
      <c r="G24" s="14">
        <v>40.1</v>
      </c>
      <c r="H24" s="14">
        <v>3</v>
      </c>
      <c r="I24" s="17">
        <v>12.3</v>
      </c>
      <c r="K24" s="21">
        <f t="shared" si="15"/>
        <v>48.1</v>
      </c>
      <c r="L24" s="11">
        <f>_xlfn.FORECAST.LINEAR(K24, E49:E50,D49:D50)</f>
        <v>988.8646</v>
      </c>
      <c r="M24" s="19">
        <v>4.18</v>
      </c>
      <c r="N24" s="24">
        <f t="shared" si="16"/>
        <v>7.65</v>
      </c>
      <c r="O24" s="11">
        <f>_xlfn.FORECAST.LINEAR(N24,$E$41:$E$42,$D$41:$D$42)</f>
        <v>999.80574999999999</v>
      </c>
      <c r="P24" s="19">
        <v>4.1959999999999997</v>
      </c>
      <c r="Q24" s="22">
        <f t="shared" si="17"/>
        <v>37.1</v>
      </c>
      <c r="R24" s="22">
        <f t="shared" si="18"/>
        <v>43.8</v>
      </c>
      <c r="S24" s="25">
        <f t="shared" si="19"/>
        <v>40.357349811400496</v>
      </c>
      <c r="T24" s="50">
        <f t="shared" si="20"/>
        <v>5.626090216029957E-4</v>
      </c>
      <c r="U24" s="23">
        <f t="shared" si="21"/>
        <v>9.0017443456479312E-3</v>
      </c>
      <c r="V24" s="23">
        <f t="shared" si="22"/>
        <v>5.6355317632077297E-3</v>
      </c>
      <c r="W24" s="23">
        <f t="shared" si="23"/>
        <v>9.0176953602828912E-3</v>
      </c>
      <c r="X24" s="23">
        <f t="shared" si="24"/>
        <v>0.32233015599109144</v>
      </c>
      <c r="Y24" s="26">
        <f t="shared" si="25"/>
        <v>24.497911224285811</v>
      </c>
    </row>
    <row r="25" spans="1:25">
      <c r="A25" s="54"/>
      <c r="B25" s="58"/>
      <c r="C25" s="11">
        <v>1.01</v>
      </c>
      <c r="D25" s="14">
        <v>1</v>
      </c>
      <c r="E25" s="11">
        <v>1.03</v>
      </c>
      <c r="F25" s="14">
        <v>56.8</v>
      </c>
      <c r="G25" s="14">
        <v>46.4</v>
      </c>
      <c r="H25" s="14">
        <v>3.7</v>
      </c>
      <c r="I25" s="17">
        <v>14.5</v>
      </c>
      <c r="K25" s="21">
        <f t="shared" si="15"/>
        <v>51.599999999999994</v>
      </c>
      <c r="L25" s="11">
        <f>_xlfn.FORECAST.LINEAR(K25, $E$50:$E$51,$D$50:$D$51)</f>
        <v>987.28800000000001</v>
      </c>
      <c r="M25" s="19">
        <v>4.1820000000000004</v>
      </c>
      <c r="N25" s="24">
        <f t="shared" si="16"/>
        <v>9.1</v>
      </c>
      <c r="O25" s="11">
        <f t="shared" ref="O25:O26" si="28">_xlfn.FORECAST.LINEAR(N25,$E$41:$E$42,$D$41:$D$42)</f>
        <v>999.7405</v>
      </c>
      <c r="P25" s="19">
        <v>4.194</v>
      </c>
      <c r="Q25" s="22">
        <f>G25-H25</f>
        <v>42.699999999999996</v>
      </c>
      <c r="R25" s="22">
        <f t="shared" si="18"/>
        <v>42.3</v>
      </c>
      <c r="S25" s="25">
        <f t="shared" si="19"/>
        <v>42.499686272656895</v>
      </c>
      <c r="T25" s="50">
        <f t="shared" si="20"/>
        <v>1.1763446616776892E-3</v>
      </c>
      <c r="U25" s="23">
        <f t="shared" si="21"/>
        <v>1.2285588111291174E-2</v>
      </c>
      <c r="V25" s="23">
        <f t="shared" si="22"/>
        <v>6.540942198001885E-3</v>
      </c>
      <c r="W25" s="23">
        <f t="shared" si="23"/>
        <v>1.101393470288347E-2</v>
      </c>
      <c r="X25" s="23">
        <f t="shared" si="24"/>
        <v>0.1882868466110092</v>
      </c>
      <c r="Y25" s="26">
        <f t="shared" si="25"/>
        <v>15.069928267863961</v>
      </c>
    </row>
    <row r="26" spans="1:25">
      <c r="A26" s="54"/>
      <c r="B26" s="58"/>
      <c r="C26" s="11">
        <v>1.01</v>
      </c>
      <c r="D26" s="14">
        <v>1.5</v>
      </c>
      <c r="E26" s="11">
        <v>1.51</v>
      </c>
      <c r="F26" s="14">
        <v>57</v>
      </c>
      <c r="G26" s="14">
        <v>48.6</v>
      </c>
      <c r="H26" s="14">
        <v>4</v>
      </c>
      <c r="I26" s="17">
        <v>15.7</v>
      </c>
      <c r="K26" s="21">
        <f t="shared" si="15"/>
        <v>52.8</v>
      </c>
      <c r="L26" s="11">
        <f t="shared" ref="L26:L27" si="29">_xlfn.FORECAST.LINEAR(K26, $E$50:$E$51,$D$50:$D$51)</f>
        <v>986.72400000000005</v>
      </c>
      <c r="M26" s="19">
        <v>4.1820000000000004</v>
      </c>
      <c r="N26" s="24">
        <f t="shared" si="16"/>
        <v>9.85</v>
      </c>
      <c r="O26" s="11">
        <f t="shared" si="28"/>
        <v>999.70675000000006</v>
      </c>
      <c r="P26" s="19">
        <v>4.1920000000000002</v>
      </c>
      <c r="Q26" s="22">
        <f>G26-H26</f>
        <v>44.6</v>
      </c>
      <c r="R26" s="22">
        <f t="shared" si="18"/>
        <v>41.3</v>
      </c>
      <c r="S26" s="25">
        <f t="shared" si="19"/>
        <v>42.928862457938983</v>
      </c>
      <c r="T26" s="50">
        <f t="shared" si="20"/>
        <v>1.1757440031737103E-3</v>
      </c>
      <c r="U26" s="23">
        <f t="shared" si="21"/>
        <v>1.4538963744997928E-2</v>
      </c>
      <c r="V26" s="23">
        <f t="shared" si="22"/>
        <v>7.0824024904048042E-3</v>
      </c>
      <c r="W26" s="23">
        <f t="shared" si="23"/>
        <v>1.2522518626557427E-2</v>
      </c>
      <c r="X26" s="23">
        <f t="shared" si="24"/>
        <v>0.21418595280971511</v>
      </c>
      <c r="Y26" s="26">
        <f t="shared" si="25"/>
        <v>17.348602469039378</v>
      </c>
    </row>
    <row r="27" spans="1:25">
      <c r="A27" s="54"/>
      <c r="B27" s="58"/>
      <c r="C27" s="11">
        <v>1.01</v>
      </c>
      <c r="D27" s="14">
        <v>2</v>
      </c>
      <c r="E27" s="11">
        <v>1.99</v>
      </c>
      <c r="F27" s="14">
        <v>57.1</v>
      </c>
      <c r="G27" s="14">
        <v>49.9</v>
      </c>
      <c r="H27" s="14">
        <v>4.3</v>
      </c>
      <c r="I27" s="17">
        <v>16.899999999999999</v>
      </c>
      <c r="K27" s="21">
        <f t="shared" si="15"/>
        <v>53.5</v>
      </c>
      <c r="L27" s="11">
        <f t="shared" si="29"/>
        <v>986.39499999999998</v>
      </c>
      <c r="M27" s="19">
        <v>4.1820000000000004</v>
      </c>
      <c r="N27" s="24">
        <f t="shared" si="16"/>
        <v>10.6</v>
      </c>
      <c r="O27" s="11">
        <f>_xlfn.FORECAST.LINEAR(N27,$E$42:$E$43,$D$42:$D$43)</f>
        <v>999.62800000000004</v>
      </c>
      <c r="P27" s="19">
        <v>4.1909999999999998</v>
      </c>
      <c r="Q27" s="22">
        <f t="shared" ref="Q27:Q35" si="30">G27-H27</f>
        <v>45.6</v>
      </c>
      <c r="R27" s="22">
        <f t="shared" si="18"/>
        <v>40.200000000000003</v>
      </c>
      <c r="S27" s="25">
        <f t="shared" si="19"/>
        <v>42.843296687289723</v>
      </c>
      <c r="T27" s="50">
        <f t="shared" si="20"/>
        <v>1.1753709349840752E-3</v>
      </c>
      <c r="U27" s="23">
        <f t="shared" si="21"/>
        <v>1.6417913515035836E-2</v>
      </c>
      <c r="V27" s="23">
        <f t="shared" si="22"/>
        <v>7.6247825406095624E-3</v>
      </c>
      <c r="W27" s="23">
        <f t="shared" si="23"/>
        <v>1.3952698782260967E-2</v>
      </c>
      <c r="X27" s="23">
        <f t="shared" si="24"/>
        <v>0.23872359283332939</v>
      </c>
      <c r="Y27" s="26">
        <f t="shared" si="25"/>
        <v>19.370654761390306</v>
      </c>
    </row>
    <row r="28" spans="1:25">
      <c r="A28" s="54"/>
      <c r="B28" s="57">
        <v>1.5</v>
      </c>
      <c r="C28" s="11">
        <v>1.51</v>
      </c>
      <c r="D28" s="14">
        <v>0.5</v>
      </c>
      <c r="E28" s="11">
        <v>0.52</v>
      </c>
      <c r="F28" s="14">
        <v>56.3</v>
      </c>
      <c r="G28" s="14">
        <v>40.200000000000003</v>
      </c>
      <c r="H28" s="14">
        <v>4.9000000000000004</v>
      </c>
      <c r="I28" s="17">
        <v>11.4</v>
      </c>
      <c r="K28" s="21">
        <f t="shared" si="15"/>
        <v>48.25</v>
      </c>
      <c r="L28" s="11">
        <f>_xlfn.FORECAST.LINEAR(K28, E49:E50,D49:D50)</f>
        <v>988.79949999999997</v>
      </c>
      <c r="M28" s="19">
        <v>4.18</v>
      </c>
      <c r="N28" s="24">
        <f t="shared" si="16"/>
        <v>8.15</v>
      </c>
      <c r="O28" s="11">
        <f>_xlfn.FORECAST.LINEAR(N28,$E$41:$E$42,$D$41:$D$42)</f>
        <v>999.78324999999995</v>
      </c>
      <c r="P28" s="19">
        <v>4.1959999999999997</v>
      </c>
      <c r="Q28" s="22">
        <f t="shared" si="30"/>
        <v>35.300000000000004</v>
      </c>
      <c r="R28" s="22">
        <f t="shared" si="18"/>
        <v>44.9</v>
      </c>
      <c r="S28" s="25">
        <f t="shared" si="19"/>
        <v>39.907741481292781</v>
      </c>
      <c r="T28" s="50">
        <f t="shared" si="20"/>
        <v>5.9701516597180802E-4</v>
      </c>
      <c r="U28" s="23">
        <f t="shared" si="21"/>
        <v>9.6119441721461054E-3</v>
      </c>
      <c r="V28" s="23">
        <f t="shared" si="22"/>
        <v>3.9387238821718918E-3</v>
      </c>
      <c r="W28" s="23">
        <f t="shared" si="23"/>
        <v>8.4423137875922292E-3</v>
      </c>
      <c r="X28" s="23">
        <f t="shared" si="24"/>
        <v>0.28437289359663731</v>
      </c>
      <c r="Y28" s="26">
        <f t="shared" si="25"/>
        <v>22.079143817007356</v>
      </c>
    </row>
    <row r="29" spans="1:25">
      <c r="A29" s="54"/>
      <c r="B29" s="57"/>
      <c r="C29" s="11">
        <v>1.51</v>
      </c>
      <c r="D29" s="14">
        <v>1</v>
      </c>
      <c r="E29" s="11">
        <v>1.03</v>
      </c>
      <c r="F29" s="14">
        <v>56.5</v>
      </c>
      <c r="G29" s="14">
        <v>45.4</v>
      </c>
      <c r="H29" s="14">
        <v>5.2</v>
      </c>
      <c r="I29" s="17">
        <v>12.8</v>
      </c>
      <c r="K29" s="21">
        <f t="shared" si="15"/>
        <v>50.95</v>
      </c>
      <c r="L29" s="11">
        <f>_xlfn.FORECAST.LINEAR(K29, $E$50:$E$51,$D$50:$D$51)</f>
        <v>987.59349999999995</v>
      </c>
      <c r="M29" s="19">
        <v>4.181</v>
      </c>
      <c r="N29" s="24">
        <f t="shared" si="16"/>
        <v>9</v>
      </c>
      <c r="O29" s="11">
        <f t="shared" ref="O29:O30" si="31">_xlfn.FORECAST.LINEAR(N29,$E$41:$E$42,$D$41:$D$42)</f>
        <v>999.745</v>
      </c>
      <c r="P29" s="19">
        <v>4.194</v>
      </c>
      <c r="Q29" s="22">
        <f t="shared" si="30"/>
        <v>40.199999999999996</v>
      </c>
      <c r="R29" s="22">
        <f t="shared" si="18"/>
        <v>43.7</v>
      </c>
      <c r="S29" s="25">
        <f t="shared" si="19"/>
        <v>41.925654171610134</v>
      </c>
      <c r="T29" s="50">
        <f t="shared" si="20"/>
        <v>1.1813895235308345E-3</v>
      </c>
      <c r="U29" s="23">
        <f t="shared" si="21"/>
        <v>1.3113423711192264E-2</v>
      </c>
      <c r="V29" s="23">
        <f t="shared" si="22"/>
        <v>4.6029059688058125E-3</v>
      </c>
      <c r="W29" s="23">
        <f t="shared" si="23"/>
        <v>1.0506349395396186E-2</v>
      </c>
      <c r="X29" s="23">
        <f t="shared" si="24"/>
        <v>0.17884252579958043</v>
      </c>
      <c r="Y29" s="26">
        <f t="shared" si="25"/>
        <v>14.616159625439519</v>
      </c>
    </row>
    <row r="30" spans="1:25">
      <c r="A30" s="54"/>
      <c r="B30" s="57"/>
      <c r="C30" s="11">
        <v>1.51</v>
      </c>
      <c r="D30" s="14">
        <v>1.5</v>
      </c>
      <c r="E30" s="11">
        <v>1.49</v>
      </c>
      <c r="F30" s="14">
        <v>56.8</v>
      </c>
      <c r="G30" s="14">
        <v>47.6</v>
      </c>
      <c r="H30" s="14">
        <v>5.5</v>
      </c>
      <c r="I30" s="17">
        <v>14</v>
      </c>
      <c r="K30" s="21">
        <f t="shared" si="15"/>
        <v>52.2</v>
      </c>
      <c r="L30" s="11">
        <f t="shared" ref="L30:L31" si="32">_xlfn.FORECAST.LINEAR(K30, $E$50:$E$51,$D$50:$D$51)</f>
        <v>987.00599999999997</v>
      </c>
      <c r="M30" s="19">
        <v>4.1820000000000004</v>
      </c>
      <c r="N30" s="24">
        <f t="shared" si="16"/>
        <v>9.75</v>
      </c>
      <c r="O30" s="11">
        <f t="shared" si="31"/>
        <v>999.71125000000006</v>
      </c>
      <c r="P30" s="19">
        <v>4.1920000000000002</v>
      </c>
      <c r="Q30" s="22">
        <f t="shared" si="30"/>
        <v>42.1</v>
      </c>
      <c r="R30" s="22">
        <f t="shared" si="18"/>
        <v>42.8</v>
      </c>
      <c r="S30" s="25">
        <f t="shared" si="19"/>
        <v>42.449038066582304</v>
      </c>
      <c r="T30" s="50">
        <f t="shared" si="20"/>
        <v>1.7083922387167846E-3</v>
      </c>
      <c r="U30" s="23">
        <f t="shared" si="21"/>
        <v>1.571720859619441E-2</v>
      </c>
      <c r="V30" s="23">
        <f t="shared" si="22"/>
        <v>5.1453583034018289E-3</v>
      </c>
      <c r="W30" s="23">
        <f t="shared" si="23"/>
        <v>1.2219623439834671E-2</v>
      </c>
      <c r="X30" s="23">
        <f t="shared" si="24"/>
        <v>0.14384087085273464</v>
      </c>
      <c r="Y30" s="26">
        <f t="shared" si="25"/>
        <v>11.902352051380277</v>
      </c>
    </row>
    <row r="31" spans="1:25">
      <c r="A31" s="54"/>
      <c r="B31" s="57"/>
      <c r="C31" s="11">
        <v>1.51</v>
      </c>
      <c r="D31" s="14">
        <v>2</v>
      </c>
      <c r="E31" s="11">
        <v>2.0299999999999998</v>
      </c>
      <c r="F31" s="14">
        <v>56.9</v>
      </c>
      <c r="G31" s="14">
        <v>49.1</v>
      </c>
      <c r="H31" s="14">
        <v>5.8</v>
      </c>
      <c r="I31" s="17">
        <v>15.5</v>
      </c>
      <c r="K31" s="21">
        <f t="shared" si="15"/>
        <v>53</v>
      </c>
      <c r="L31" s="11">
        <f t="shared" si="32"/>
        <v>986.63</v>
      </c>
      <c r="M31" s="19">
        <v>4.1820000000000004</v>
      </c>
      <c r="N31" s="24">
        <f t="shared" si="16"/>
        <v>10.65</v>
      </c>
      <c r="O31" s="11">
        <f>_xlfn.FORECAST.LINEAR(N31,$E$42:$E$43,$D$42:$D$43)</f>
        <v>999.62200000000007</v>
      </c>
      <c r="P31" s="19">
        <v>4.1909999999999998</v>
      </c>
      <c r="Q31" s="22">
        <f t="shared" si="30"/>
        <v>43.300000000000004</v>
      </c>
      <c r="R31" s="22">
        <f t="shared" si="18"/>
        <v>41.4</v>
      </c>
      <c r="S31" s="25">
        <f t="shared" si="19"/>
        <v>42.342895543995795</v>
      </c>
      <c r="T31" s="50">
        <f t="shared" si="20"/>
        <v>1.7572271871311208E-3</v>
      </c>
      <c r="U31" s="23">
        <f t="shared" si="21"/>
        <v>1.8147904529195801E-2</v>
      </c>
      <c r="V31" s="23">
        <f t="shared" si="22"/>
        <v>5.8698370409863403E-3</v>
      </c>
      <c r="W31" s="23">
        <f t="shared" si="23"/>
        <v>1.4102936423724025E-2</v>
      </c>
      <c r="X31" s="23">
        <f t="shared" si="24"/>
        <v>0.16139634849613085</v>
      </c>
      <c r="Y31" s="26">
        <f t="shared" si="25"/>
        <v>13.373754844528399</v>
      </c>
    </row>
    <row r="32" spans="1:25">
      <c r="A32" s="54"/>
      <c r="B32" s="58">
        <v>2</v>
      </c>
      <c r="C32" s="11">
        <v>2.0299999999999998</v>
      </c>
      <c r="D32" s="14">
        <v>0.5</v>
      </c>
      <c r="E32" s="11">
        <v>0.52</v>
      </c>
      <c r="F32" s="14">
        <v>56.2</v>
      </c>
      <c r="G32" s="14">
        <v>39.5</v>
      </c>
      <c r="H32" s="14">
        <v>6.5</v>
      </c>
      <c r="I32" s="17">
        <v>11.4</v>
      </c>
      <c r="K32" s="21">
        <f t="shared" si="15"/>
        <v>47.85</v>
      </c>
      <c r="L32" s="14">
        <f>_xlfn.FORECAST.LINEAR(K32, E49:E50,D49:D50)</f>
        <v>988.97310000000004</v>
      </c>
      <c r="M32" s="19">
        <v>4.18</v>
      </c>
      <c r="N32" s="24">
        <f t="shared" si="16"/>
        <v>8.9499999999999993</v>
      </c>
      <c r="O32" s="11">
        <f>_xlfn.FORECAST.LINEAR(N32,$E$41:$E$42,$D$41:$D$42)</f>
        <v>999.74725000000001</v>
      </c>
      <c r="P32" s="19">
        <v>4.194</v>
      </c>
      <c r="Q32" s="22">
        <f t="shared" si="30"/>
        <v>33</v>
      </c>
      <c r="R32" s="22">
        <f t="shared" si="18"/>
        <v>44.800000000000004</v>
      </c>
      <c r="S32" s="25">
        <f t="shared" si="19"/>
        <v>38.599861599731319</v>
      </c>
      <c r="T32" s="50">
        <f t="shared" si="20"/>
        <v>5.9711998179423989E-4</v>
      </c>
      <c r="U32" s="23">
        <f t="shared" si="21"/>
        <v>9.9719036959638081E-3</v>
      </c>
      <c r="V32" s="23">
        <f t="shared" si="22"/>
        <v>2.9676697377803399E-3</v>
      </c>
      <c r="W32" s="23">
        <f t="shared" si="23"/>
        <v>8.3347417112233403E-3</v>
      </c>
      <c r="X32" s="23">
        <f t="shared" si="24"/>
        <v>0.28070012882345352</v>
      </c>
      <c r="Y32" s="26">
        <f t="shared" si="25"/>
        <v>21.800776908676173</v>
      </c>
    </row>
    <row r="33" spans="1:25">
      <c r="A33" s="54"/>
      <c r="B33" s="58"/>
      <c r="C33" s="11">
        <v>2.0299999999999998</v>
      </c>
      <c r="D33" s="14">
        <v>1</v>
      </c>
      <c r="E33" s="11">
        <v>0.99</v>
      </c>
      <c r="F33" s="14">
        <v>56.2</v>
      </c>
      <c r="G33" s="14">
        <v>44.5</v>
      </c>
      <c r="H33" s="14">
        <v>6.7</v>
      </c>
      <c r="I33" s="17">
        <v>12.5</v>
      </c>
      <c r="K33" s="21">
        <f t="shared" si="15"/>
        <v>50.35</v>
      </c>
      <c r="L33" s="14">
        <f>_xlfn.FORECAST.LINEAR(K33, $E$50:$E$51,$D$50:$D$51)</f>
        <v>987.87549999999999</v>
      </c>
      <c r="M33" s="19">
        <v>4.181</v>
      </c>
      <c r="N33" s="24">
        <f t="shared" si="16"/>
        <v>9.6</v>
      </c>
      <c r="O33" s="11">
        <f>_xlfn.FORECAST.LINEAR(N33,$E$41:$E$42,$D$41:$D$42)</f>
        <v>999.71799999999996</v>
      </c>
      <c r="P33" s="19">
        <v>4.194</v>
      </c>
      <c r="Q33" s="22">
        <f t="shared" si="30"/>
        <v>37.799999999999997</v>
      </c>
      <c r="R33" s="22">
        <f t="shared" si="18"/>
        <v>43.7</v>
      </c>
      <c r="S33" s="25">
        <f t="shared" si="19"/>
        <v>40.678714148026025</v>
      </c>
      <c r="T33" s="50">
        <f t="shared" si="20"/>
        <v>1.135834555284169E-3</v>
      </c>
      <c r="U33" s="23">
        <f t="shared" si="21"/>
        <v>1.328926429682478E-2</v>
      </c>
      <c r="V33" s="23">
        <f t="shared" si="22"/>
        <v>3.512649160545298E-3</v>
      </c>
      <c r="W33" s="23">
        <f t="shared" si="23"/>
        <v>1.0269503818571321E-2</v>
      </c>
      <c r="X33" s="23">
        <f t="shared" si="24"/>
        <v>0.18182200993154421</v>
      </c>
      <c r="Y33" s="26">
        <f t="shared" si="25"/>
        <v>14.941991046110777</v>
      </c>
    </row>
    <row r="34" spans="1:25">
      <c r="A34" s="54"/>
      <c r="B34" s="58"/>
      <c r="C34" s="11">
        <v>2.0299999999999998</v>
      </c>
      <c r="D34" s="14">
        <v>1.5</v>
      </c>
      <c r="E34" s="11">
        <v>1.48</v>
      </c>
      <c r="F34" s="14">
        <v>56.6</v>
      </c>
      <c r="G34" s="14">
        <v>47</v>
      </c>
      <c r="H34" s="14">
        <v>7</v>
      </c>
      <c r="I34" s="17">
        <v>13.7</v>
      </c>
      <c r="K34" s="21">
        <f t="shared" si="15"/>
        <v>51.8</v>
      </c>
      <c r="L34" s="14">
        <f t="shared" ref="L34:L35" si="33">_xlfn.FORECAST.LINEAR(K34, $E$50:$E$51,$D$50:$D$51)</f>
        <v>987.19399999999996</v>
      </c>
      <c r="M34" s="19">
        <v>4.1820000000000004</v>
      </c>
      <c r="N34" s="24">
        <f t="shared" si="16"/>
        <v>10.35</v>
      </c>
      <c r="O34" s="11">
        <f>_xlfn.FORECAST.LINEAR(N34,$E$42:$E$43,$D$42:$D$43)</f>
        <v>999.65800000000002</v>
      </c>
      <c r="P34" s="19">
        <v>4.1920000000000002</v>
      </c>
      <c r="Q34" s="22">
        <f t="shared" si="30"/>
        <v>40</v>
      </c>
      <c r="R34" s="22">
        <f t="shared" si="18"/>
        <v>42.900000000000006</v>
      </c>
      <c r="S34" s="25">
        <f t="shared" si="19"/>
        <v>41.433086557725247</v>
      </c>
      <c r="T34" s="50">
        <f t="shared" si="20"/>
        <v>1.697249741127833E-3</v>
      </c>
      <c r="U34" s="23">
        <f t="shared" si="21"/>
        <v>1.6293597514827198E-2</v>
      </c>
      <c r="V34" s="23">
        <f t="shared" si="22"/>
        <v>4.0555369843955184E-3</v>
      </c>
      <c r="W34" s="23">
        <f t="shared" si="23"/>
        <v>1.2211150637746689E-2</v>
      </c>
      <c r="X34" s="23">
        <f t="shared" si="24"/>
        <v>0.14468479998818889</v>
      </c>
      <c r="Y34" s="26">
        <f t="shared" si="25"/>
        <v>12.086165003019749</v>
      </c>
    </row>
    <row r="35" spans="1:25" ht="15" thickBot="1">
      <c r="A35" s="55"/>
      <c r="B35" s="59"/>
      <c r="C35" s="12">
        <v>2.0299999999999998</v>
      </c>
      <c r="D35" s="15">
        <v>2</v>
      </c>
      <c r="E35" s="12">
        <v>1.99</v>
      </c>
      <c r="F35" s="15">
        <v>56.7</v>
      </c>
      <c r="G35" s="15">
        <v>48.5</v>
      </c>
      <c r="H35" s="15">
        <v>7.6</v>
      </c>
      <c r="I35" s="18">
        <v>15.2</v>
      </c>
      <c r="K35" s="21">
        <f t="shared" si="15"/>
        <v>52.6</v>
      </c>
      <c r="L35" s="14">
        <f t="shared" si="33"/>
        <v>986.81799999999998</v>
      </c>
      <c r="M35" s="20">
        <v>4.1820000000000004</v>
      </c>
      <c r="N35" s="24">
        <f t="shared" si="16"/>
        <v>11.399999999999999</v>
      </c>
      <c r="O35" s="11">
        <f>_xlfn.FORECAST.LINEAR(N35,$E$42:$E$43,$D$42:$D$43)</f>
        <v>999.53200000000004</v>
      </c>
      <c r="P35" s="20">
        <v>4.1909999999999998</v>
      </c>
      <c r="Q35" s="22">
        <f t="shared" si="30"/>
        <v>40.9</v>
      </c>
      <c r="R35" s="22">
        <f t="shared" si="18"/>
        <v>41.5</v>
      </c>
      <c r="S35" s="25">
        <f t="shared" si="19"/>
        <v>41.199271834364659</v>
      </c>
      <c r="T35" s="50">
        <f>MIN(1.66666667*(10^(-5))*C35*P35*O35/60,1.66666667*(10^(-5))*E35*L35*M35/60)</f>
        <v>2.2812436221291543E-3</v>
      </c>
      <c r="U35" s="23">
        <f t="shared" si="21"/>
        <v>1.8706197701459072E-2</v>
      </c>
      <c r="V35" s="23">
        <f t="shared" si="22"/>
        <v>4.598633507703934E-3</v>
      </c>
      <c r="W35" s="23">
        <f>((U35+V35)/2)/($J$2*S35)</f>
        <v>1.40641780306853E-2</v>
      </c>
      <c r="X35" s="23">
        <f t="shared" si="24"/>
        <v>0.12398089246299215</v>
      </c>
      <c r="Y35" s="26">
        <f t="shared" si="25"/>
        <v>10.403100796028403</v>
      </c>
    </row>
    <row r="36" spans="1:25">
      <c r="I36" t="s">
        <v>65</v>
      </c>
    </row>
    <row r="38" spans="1:25">
      <c r="D38" t="s">
        <v>67</v>
      </c>
      <c r="E38" t="s">
        <v>68</v>
      </c>
    </row>
    <row r="39" spans="1:25">
      <c r="D39">
        <v>0.1</v>
      </c>
      <c r="E39">
        <v>998.85</v>
      </c>
    </row>
    <row r="40" spans="1:25">
      <c r="D40">
        <v>1</v>
      </c>
      <c r="E40">
        <v>999.9</v>
      </c>
    </row>
    <row r="41" spans="1:25">
      <c r="D41">
        <v>4</v>
      </c>
      <c r="E41">
        <v>999.97</v>
      </c>
    </row>
    <row r="42" spans="1:25">
      <c r="D42">
        <v>10</v>
      </c>
      <c r="E42">
        <v>999.7</v>
      </c>
    </row>
    <row r="43" spans="1:25">
      <c r="D43">
        <v>15</v>
      </c>
      <c r="E43">
        <v>999.1</v>
      </c>
    </row>
    <row r="44" spans="1:25">
      <c r="D44">
        <v>20</v>
      </c>
      <c r="E44">
        <v>998.21</v>
      </c>
    </row>
    <row r="45" spans="1:25">
      <c r="D45">
        <v>25</v>
      </c>
      <c r="E45">
        <v>997.05</v>
      </c>
    </row>
    <row r="46" spans="1:25">
      <c r="D46">
        <v>30</v>
      </c>
      <c r="E46">
        <v>995.65</v>
      </c>
    </row>
    <row r="47" spans="1:25">
      <c r="D47">
        <v>35</v>
      </c>
      <c r="E47">
        <v>994.03</v>
      </c>
    </row>
    <row r="48" spans="1:25">
      <c r="D48">
        <v>40</v>
      </c>
      <c r="E48">
        <v>992.22</v>
      </c>
    </row>
    <row r="49" spans="4:5">
      <c r="D49">
        <v>45</v>
      </c>
      <c r="E49">
        <v>990.21</v>
      </c>
    </row>
    <row r="50" spans="4:5">
      <c r="D50">
        <v>50</v>
      </c>
      <c r="E50">
        <v>988.04</v>
      </c>
    </row>
    <row r="51" spans="4:5">
      <c r="D51">
        <v>55</v>
      </c>
      <c r="E51">
        <v>985.69</v>
      </c>
    </row>
    <row r="52" spans="4:5">
      <c r="D52">
        <v>60</v>
      </c>
      <c r="E52">
        <v>983.2</v>
      </c>
    </row>
    <row r="53" spans="4:5">
      <c r="D53">
        <v>65</v>
      </c>
      <c r="E53">
        <v>980.55</v>
      </c>
    </row>
    <row r="54" spans="4:5">
      <c r="D54">
        <v>70</v>
      </c>
      <c r="E54">
        <v>977.76</v>
      </c>
    </row>
  </sheetData>
  <mergeCells count="11">
    <mergeCell ref="A20:A35"/>
    <mergeCell ref="B20:B23"/>
    <mergeCell ref="B24:B27"/>
    <mergeCell ref="B28:B31"/>
    <mergeCell ref="B32:B35"/>
    <mergeCell ref="A1:A2"/>
    <mergeCell ref="A3:A18"/>
    <mergeCell ref="B3:B6"/>
    <mergeCell ref="B7:B10"/>
    <mergeCell ref="B11:B14"/>
    <mergeCell ref="B15:B1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Smith</dc:creator>
  <cp:lastModifiedBy>Kilic, Ali U</cp:lastModifiedBy>
  <dcterms:created xsi:type="dcterms:W3CDTF">2018-09-25T19:48:17Z</dcterms:created>
  <dcterms:modified xsi:type="dcterms:W3CDTF">2024-10-03T19:39:00Z</dcterms:modified>
</cp:coreProperties>
</file>