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Kilic\Desktop\Energetics\Wind Turbine\"/>
    </mc:Choice>
  </mc:AlternateContent>
  <xr:revisionPtr revIDLastSave="0" documentId="13_ncr:1_{E28191B9-42F2-41D4-A21C-8C98C89C5AC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periment1" sheetId="3" r:id="rId1"/>
    <sheet name="Experiment2" sheetId="2" r:id="rId2"/>
    <sheet name="Experiment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N11" i="1" s="1"/>
  <c r="J12" i="1"/>
  <c r="J13" i="1"/>
  <c r="J14" i="1"/>
  <c r="J9" i="1"/>
  <c r="P4" i="1"/>
  <c r="P5" i="1"/>
  <c r="P6" i="1"/>
  <c r="P7" i="1"/>
  <c r="P8" i="1"/>
  <c r="P9" i="1"/>
  <c r="P10" i="1"/>
  <c r="P3" i="1"/>
  <c r="N4" i="1"/>
  <c r="N5" i="1"/>
  <c r="N6" i="1"/>
  <c r="N7" i="1"/>
  <c r="N8" i="1"/>
  <c r="N9" i="1"/>
  <c r="N10" i="1"/>
  <c r="N12" i="1"/>
  <c r="N13" i="1"/>
  <c r="N14" i="1"/>
  <c r="N3" i="1"/>
  <c r="O4" i="1"/>
  <c r="O5" i="1"/>
  <c r="O6" i="1"/>
  <c r="O7" i="1"/>
  <c r="O8" i="1"/>
  <c r="O9" i="1"/>
  <c r="O10" i="1"/>
  <c r="O13" i="1"/>
  <c r="O3" i="1"/>
  <c r="M4" i="1"/>
  <c r="M5" i="1"/>
  <c r="M6" i="1"/>
  <c r="M7" i="1"/>
  <c r="M8" i="1"/>
  <c r="M9" i="1"/>
  <c r="M10" i="1"/>
  <c r="M11" i="1"/>
  <c r="M12" i="1"/>
  <c r="M13" i="1"/>
  <c r="M14" i="1"/>
  <c r="M3" i="1"/>
  <c r="E4" i="1"/>
  <c r="E5" i="1"/>
  <c r="E6" i="1"/>
  <c r="E7" i="1"/>
  <c r="E8" i="1"/>
  <c r="E9" i="1"/>
  <c r="E10" i="1"/>
  <c r="E11" i="1"/>
  <c r="E12" i="1"/>
  <c r="E13" i="1"/>
  <c r="E14" i="1"/>
  <c r="E3" i="1"/>
  <c r="L4" i="1"/>
  <c r="L5" i="1"/>
  <c r="L6" i="1"/>
  <c r="L7" i="1"/>
  <c r="L8" i="1"/>
  <c r="L9" i="1"/>
  <c r="L10" i="1"/>
  <c r="L11" i="1"/>
  <c r="P11" i="1" s="1"/>
  <c r="L12" i="1"/>
  <c r="P12" i="1" s="1"/>
  <c r="L13" i="1"/>
  <c r="P13" i="1" s="1"/>
  <c r="L14" i="1"/>
  <c r="O14" i="1" s="1"/>
  <c r="L3" i="1"/>
  <c r="K4" i="1"/>
  <c r="K5" i="1"/>
  <c r="K6" i="1"/>
  <c r="K7" i="1"/>
  <c r="K8" i="1"/>
  <c r="K9" i="1"/>
  <c r="K10" i="1"/>
  <c r="K11" i="1"/>
  <c r="K12" i="1"/>
  <c r="K13" i="1"/>
  <c r="K14" i="1"/>
  <c r="K3" i="1"/>
  <c r="H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F3" i="1"/>
  <c r="G5" i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4" i="1"/>
  <c r="I4" i="1" s="1"/>
  <c r="I3" i="1"/>
  <c r="J4" i="1"/>
  <c r="J5" i="1"/>
  <c r="J6" i="1"/>
  <c r="J7" i="1"/>
  <c r="J8" i="1"/>
  <c r="J3" i="1"/>
  <c r="I5" i="1"/>
  <c r="N11" i="2"/>
  <c r="N3" i="2"/>
  <c r="N4" i="2"/>
  <c r="N5" i="2"/>
  <c r="N6" i="2"/>
  <c r="N7" i="2"/>
  <c r="N8" i="2"/>
  <c r="N9" i="2"/>
  <c r="N10" i="2"/>
  <c r="N12" i="2"/>
  <c r="N13" i="2"/>
  <c r="N14" i="2"/>
  <c r="N15" i="2"/>
  <c r="N16" i="2"/>
  <c r="N17" i="2"/>
  <c r="N18" i="2"/>
  <c r="N19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4" i="2"/>
  <c r="F6" i="2"/>
  <c r="F9" i="2"/>
  <c r="F14" i="2"/>
  <c r="D3" i="2"/>
  <c r="F3" i="2" s="1"/>
  <c r="D4" i="2"/>
  <c r="D5" i="2"/>
  <c r="F5" i="2" s="1"/>
  <c r="D6" i="2"/>
  <c r="D7" i="2"/>
  <c r="F7" i="2" s="1"/>
  <c r="D8" i="2"/>
  <c r="F8" i="2" s="1"/>
  <c r="D9" i="2"/>
  <c r="D10" i="2"/>
  <c r="F10" i="2" s="1"/>
  <c r="D11" i="2"/>
  <c r="F11" i="2" s="1"/>
  <c r="D12" i="2"/>
  <c r="F12" i="2" s="1"/>
  <c r="D13" i="2"/>
  <c r="F13" i="2" s="1"/>
  <c r="D14" i="2"/>
  <c r="D15" i="2"/>
  <c r="F15" i="2" s="1"/>
  <c r="D16" i="2"/>
  <c r="F16" i="2" s="1"/>
  <c r="D17" i="2"/>
  <c r="F17" i="2" s="1"/>
  <c r="D18" i="2"/>
  <c r="F18" i="2" s="1"/>
  <c r="D19" i="2"/>
  <c r="F19" i="2" s="1"/>
  <c r="D2" i="2"/>
  <c r="F2" i="2" s="1"/>
  <c r="E2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B19" i="2"/>
  <c r="B18" i="2"/>
  <c r="B17" i="2"/>
  <c r="B16" i="2"/>
  <c r="B15" i="2"/>
  <c r="B14" i="2"/>
  <c r="B13" i="2"/>
  <c r="B12" i="2"/>
  <c r="B11" i="2"/>
  <c r="B10" i="2"/>
  <c r="B9" i="2"/>
  <c r="I2" i="2"/>
  <c r="L2" i="2" s="1"/>
  <c r="M2" i="2"/>
  <c r="O12" i="1" l="1"/>
  <c r="O11" i="1"/>
  <c r="P14" i="1"/>
</calcChain>
</file>

<file path=xl/sharedStrings.xml><?xml version="1.0" encoding="utf-8"?>
<sst xmlns="http://schemas.openxmlformats.org/spreadsheetml/2006/main" count="59" uniqueCount="44">
  <si>
    <t>Run No.</t>
  </si>
  <si>
    <t>Blade Pitch (clicks)</t>
  </si>
  <si>
    <t>Electrical Frequency (Hz)</t>
  </si>
  <si>
    <t>Shaft Frequency (Hz)</t>
  </si>
  <si>
    <t xml:space="preserve">Run No. </t>
  </si>
  <si>
    <t>Wind Tunnel Frequency (Hz)</t>
  </si>
  <si>
    <t>Low Speed Test Section Velocity, V (m/s)</t>
  </si>
  <si>
    <t>Rotational Speed,       n (rpm)</t>
  </si>
  <si>
    <r>
      <t>Load Resistance, R</t>
    </r>
    <r>
      <rPr>
        <b/>
        <vertAlign val="subscript"/>
        <sz val="11"/>
        <color theme="1"/>
        <rFont val="Times New Roman"/>
        <family val="1"/>
      </rPr>
      <t>L</t>
    </r>
    <r>
      <rPr>
        <b/>
        <sz val="11"/>
        <color theme="1"/>
        <rFont val="Times New Roman"/>
        <family val="1"/>
      </rPr>
      <t xml:space="preserve"> (W)</t>
    </r>
  </si>
  <si>
    <r>
      <t>RMS Voltage, E</t>
    </r>
    <r>
      <rPr>
        <b/>
        <vertAlign val="subscript"/>
        <sz val="11"/>
        <color theme="1"/>
        <rFont val="Times New Roman"/>
        <family val="1"/>
      </rPr>
      <t>RMS</t>
    </r>
    <r>
      <rPr>
        <b/>
        <sz val="11"/>
        <color theme="1"/>
        <rFont val="Times New Roman"/>
        <family val="1"/>
      </rPr>
      <t xml:space="preserve"> (V)</t>
    </r>
  </si>
  <si>
    <r>
      <t>Generated Power,    P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 xml:space="preserve"> (W)</t>
    </r>
  </si>
  <si>
    <r>
      <t>Power Loss, P</t>
    </r>
    <r>
      <rPr>
        <b/>
        <vertAlign val="subscript"/>
        <sz val="11"/>
        <color theme="1"/>
        <rFont val="Times New Roman"/>
        <family val="1"/>
      </rPr>
      <t>loss</t>
    </r>
    <r>
      <rPr>
        <b/>
        <sz val="11"/>
        <color theme="1"/>
        <rFont val="Times New Roman"/>
        <family val="1"/>
      </rPr>
      <t xml:space="preserve"> (W)</t>
    </r>
  </si>
  <si>
    <r>
      <t>Turbine Power, P</t>
    </r>
    <r>
      <rPr>
        <b/>
        <vertAlign val="subscript"/>
        <sz val="11"/>
        <color theme="1"/>
        <rFont val="Times New Roman"/>
        <family val="1"/>
      </rPr>
      <t>windmill</t>
    </r>
    <r>
      <rPr>
        <b/>
        <sz val="11"/>
        <color theme="1"/>
        <rFont val="Times New Roman"/>
        <family val="1"/>
      </rPr>
      <t xml:space="preserve"> (W)</t>
    </r>
  </si>
  <si>
    <r>
      <t>Wind Power, P</t>
    </r>
    <r>
      <rPr>
        <b/>
        <vertAlign val="subscript"/>
        <sz val="11"/>
        <color theme="1"/>
        <rFont val="Times New Roman"/>
        <family val="1"/>
      </rPr>
      <t>wind</t>
    </r>
    <r>
      <rPr>
        <b/>
        <sz val="11"/>
        <color theme="1"/>
        <rFont val="Times New Roman"/>
        <family val="1"/>
      </rPr>
      <t xml:space="preserve"> (W)</t>
    </r>
  </si>
  <si>
    <r>
      <t xml:space="preserve">Overall Efficiency, </t>
    </r>
    <r>
      <rPr>
        <b/>
        <sz val="11"/>
        <color theme="1"/>
        <rFont val="Symbol"/>
        <family val="1"/>
        <charset val="2"/>
      </rPr>
      <t>h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 xml:space="preserve"> (%)</t>
    </r>
  </si>
  <si>
    <r>
      <t xml:space="preserve">Generator Efficiency, </t>
    </r>
    <r>
      <rPr>
        <b/>
        <sz val="11"/>
        <color theme="1"/>
        <rFont val="Symbol"/>
        <family val="1"/>
        <charset val="2"/>
      </rPr>
      <t>h</t>
    </r>
    <r>
      <rPr>
        <b/>
        <vertAlign val="subscript"/>
        <sz val="11"/>
        <color theme="1"/>
        <rFont val="Times New Roman"/>
        <family val="1"/>
      </rPr>
      <t>gen</t>
    </r>
    <r>
      <rPr>
        <b/>
        <sz val="11"/>
        <color theme="1"/>
        <rFont val="Times New Roman"/>
        <family val="1"/>
      </rPr>
      <t xml:space="preserve"> (%)</t>
    </r>
  </si>
  <si>
    <r>
      <t xml:space="preserve">Windmill Efficiency, </t>
    </r>
    <r>
      <rPr>
        <b/>
        <sz val="11"/>
        <color theme="1"/>
        <rFont val="Symbol"/>
        <family val="1"/>
        <charset val="2"/>
      </rPr>
      <t>h</t>
    </r>
    <r>
      <rPr>
        <b/>
        <vertAlign val="subscript"/>
        <sz val="11"/>
        <color theme="1"/>
        <rFont val="Times New Roman"/>
        <family val="1"/>
      </rPr>
      <t>windmill</t>
    </r>
    <r>
      <rPr>
        <b/>
        <sz val="11"/>
        <color theme="1"/>
        <rFont val="Times New Roman"/>
        <family val="1"/>
      </rPr>
      <t xml:space="preserve"> (%)</t>
    </r>
  </si>
  <si>
    <r>
      <t>Generated Power,     P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 xml:space="preserve"> (W)</t>
    </r>
  </si>
  <si>
    <r>
      <t>Power Loss,    P</t>
    </r>
    <r>
      <rPr>
        <b/>
        <vertAlign val="subscript"/>
        <sz val="11"/>
        <color theme="1"/>
        <rFont val="Times New Roman"/>
        <family val="1"/>
      </rPr>
      <t>loss</t>
    </r>
    <r>
      <rPr>
        <b/>
        <sz val="11"/>
        <color theme="1"/>
        <rFont val="Times New Roman"/>
        <family val="1"/>
      </rPr>
      <t xml:space="preserve"> (W)</t>
    </r>
  </si>
  <si>
    <r>
      <t>Dynamic Pressure (in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O)</t>
    </r>
  </si>
  <si>
    <t>Velocity (m/s)</t>
  </si>
  <si>
    <t xml:space="preserve">Dynamic Pressure (inches of water) </t>
  </si>
  <si>
    <t>mbar</t>
  </si>
  <si>
    <t xml:space="preserve">Air Temperature: </t>
  </si>
  <si>
    <t>0C</t>
  </si>
  <si>
    <t xml:space="preserve">Air Specific Volume: </t>
  </si>
  <si>
    <t>m3/kg</t>
  </si>
  <si>
    <t>Relative Humidity:</t>
  </si>
  <si>
    <t>kg/kg</t>
  </si>
  <si>
    <t xml:space="preserve">Air Density: </t>
  </si>
  <si>
    <t>kg/m3</t>
  </si>
  <si>
    <t>Humidity Ratio</t>
  </si>
  <si>
    <t>%</t>
  </si>
  <si>
    <r>
      <rPr>
        <b/>
        <sz val="12"/>
        <color theme="1"/>
        <rFont val="Times New Roman"/>
        <family val="1"/>
      </rPr>
      <t xml:space="preserve">Hydrostatic pressure of 1” of water: </t>
    </r>
    <r>
      <rPr>
        <b/>
        <i/>
        <sz val="12"/>
        <color theme="1"/>
        <rFont val="Times New Roman"/>
        <family val="1"/>
      </rPr>
      <t>P=</t>
    </r>
    <r>
      <rPr>
        <b/>
        <i/>
        <sz val="12"/>
        <color theme="1"/>
        <rFont val="Symbol"/>
        <family val="1"/>
        <charset val="2"/>
      </rPr>
      <t>r</t>
    </r>
    <r>
      <rPr>
        <b/>
        <i/>
        <sz val="12"/>
        <color theme="1"/>
        <rFont val="Times New Roman"/>
        <family val="1"/>
      </rPr>
      <t>gh</t>
    </r>
    <r>
      <rPr>
        <b/>
        <sz val="12"/>
        <color theme="1"/>
        <rFont val="Times New Roman"/>
        <family val="1"/>
      </rPr>
      <t xml:space="preserve"> ; 1000x9.81x0.0254 = 249.2 Pa</t>
    </r>
  </si>
  <si>
    <t>Wind Velocity =</t>
  </si>
  <si>
    <t xml:space="preserve"> ; </t>
  </si>
  <si>
    <r>
      <t>Hydrostatic Pressure of 1” of water: P=</t>
    </r>
    <r>
      <rPr>
        <b/>
        <i/>
        <sz val="12"/>
        <color theme="1"/>
        <rFont val="Symbol"/>
        <family val="1"/>
        <charset val="2"/>
      </rPr>
      <t>r</t>
    </r>
    <r>
      <rPr>
        <b/>
        <i/>
        <sz val="12"/>
        <color theme="1"/>
        <rFont val="Times New Roman"/>
        <family val="1"/>
      </rPr>
      <t>gh = 249.2 Pa</t>
    </r>
  </si>
  <si>
    <t>Hydrostatic Pressure of 1” of water: P=rgh = 249.2 Pa</t>
  </si>
  <si>
    <t xml:space="preserve">Atmospheric pressure P: </t>
  </si>
  <si>
    <r>
      <rPr>
        <b/>
        <sz val="14"/>
        <color theme="1"/>
        <rFont val="Times New Roman"/>
        <family val="1"/>
      </rPr>
      <t>P=</t>
    </r>
    <r>
      <rPr>
        <b/>
        <sz val="14"/>
        <color theme="1"/>
        <rFont val="Symbol"/>
        <family val="1"/>
        <charset val="2"/>
      </rPr>
      <t>r</t>
    </r>
    <r>
      <rPr>
        <b/>
        <sz val="14"/>
        <color theme="1"/>
        <rFont val="Times New Roman"/>
        <family val="1"/>
      </rPr>
      <t>gh</t>
    </r>
  </si>
  <si>
    <t>249.2 Pa</t>
  </si>
  <si>
    <t>RPM</t>
  </si>
  <si>
    <t>Bank</t>
  </si>
  <si>
    <t>Load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</si>
</sst>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color theme="1"/>
      <name val="Symbol"/>
      <family val="1"/>
      <charset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1"/>
      <name val="Symbol"/>
      <family val="1"/>
      <charset val="2"/>
    </font>
    <font>
      <b/>
      <sz val="14"/>
      <color theme="1"/>
      <name val="Times New Roman"/>
      <family val="1"/>
    </font>
    <font>
      <b/>
      <sz val="14"/>
      <color theme="1"/>
      <name val="Symbol"/>
      <family val="1"/>
      <charset val="2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3" xfId="0" applyNumberFormat="1" applyFont="1" applyBorder="1"/>
    <xf numFmtId="2" fontId="1" fillId="0" borderId="3" xfId="0" applyNumberFormat="1" applyFont="1" applyBorder="1"/>
    <xf numFmtId="1" fontId="1" fillId="0" borderId="3" xfId="0" applyNumberFormat="1" applyFont="1" applyBorder="1"/>
    <xf numFmtId="164" fontId="1" fillId="0" borderId="4" xfId="0" applyNumberFormat="1" applyFon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3" fillId="0" borderId="10" xfId="0" applyFont="1" applyBorder="1"/>
    <xf numFmtId="0" fontId="1" fillId="0" borderId="0" xfId="0" applyFont="1" applyAlignment="1">
      <alignment vertical="center"/>
    </xf>
    <xf numFmtId="1" fontId="1" fillId="0" borderId="0" xfId="0" applyNumberFormat="1" applyFont="1"/>
    <xf numFmtId="2" fontId="1" fillId="0" borderId="0" xfId="0" applyNumberFormat="1" applyFont="1"/>
    <xf numFmtId="0" fontId="3" fillId="0" borderId="2" xfId="0" applyFont="1" applyBorder="1" applyAlignment="1">
      <alignment wrapText="1"/>
    </xf>
    <xf numFmtId="0" fontId="3" fillId="0" borderId="12" xfId="0" applyFont="1" applyBorder="1"/>
    <xf numFmtId="0" fontId="1" fillId="0" borderId="1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1" fontId="1" fillId="0" borderId="22" xfId="0" applyNumberFormat="1" applyFont="1" applyBorder="1"/>
    <xf numFmtId="1" fontId="1" fillId="0" borderId="23" xfId="0" applyNumberFormat="1" applyFont="1" applyBorder="1"/>
    <xf numFmtId="1" fontId="1" fillId="0" borderId="24" xfId="0" applyNumberFormat="1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6" xfId="0" applyFont="1" applyBorder="1"/>
    <xf numFmtId="0" fontId="3" fillId="2" borderId="2" xfId="0" applyFont="1" applyFill="1" applyBorder="1" applyAlignment="1">
      <alignment wrapText="1"/>
    </xf>
    <xf numFmtId="0" fontId="3" fillId="2" borderId="16" xfId="0" applyFont="1" applyFill="1" applyBorder="1" applyAlignment="1">
      <alignment wrapText="1"/>
    </xf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2" borderId="18" xfId="0" applyFont="1" applyFill="1" applyBorder="1" applyAlignment="1">
      <alignment wrapText="1"/>
    </xf>
    <xf numFmtId="0" fontId="3" fillId="2" borderId="17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" fillId="0" borderId="25" xfId="0" applyFont="1" applyBorder="1"/>
    <xf numFmtId="164" fontId="1" fillId="0" borderId="26" xfId="0" applyNumberFormat="1" applyFont="1" applyBorder="1"/>
    <xf numFmtId="164" fontId="1" fillId="0" borderId="20" xfId="0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/>
    <xf numFmtId="0" fontId="1" fillId="3" borderId="1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2" fillId="0" borderId="22" xfId="0" applyFont="1" applyBorder="1"/>
    <xf numFmtId="0" fontId="12" fillId="0" borderId="23" xfId="0" applyFont="1" applyBorder="1"/>
    <xf numFmtId="164" fontId="1" fillId="4" borderId="3" xfId="0" applyNumberFormat="1" applyFont="1" applyFill="1" applyBorder="1"/>
    <xf numFmtId="164" fontId="1" fillId="4" borderId="1" xfId="0" applyNumberFormat="1" applyFont="1" applyFill="1" applyBorder="1"/>
    <xf numFmtId="164" fontId="1" fillId="4" borderId="5" xfId="0" applyNumberFormat="1" applyFont="1" applyFill="1" applyBorder="1"/>
    <xf numFmtId="165" fontId="3" fillId="0" borderId="0" xfId="0" applyNumberFormat="1" applyFont="1"/>
    <xf numFmtId="0" fontId="1" fillId="4" borderId="7" xfId="0" applyFont="1" applyFill="1" applyBorder="1"/>
    <xf numFmtId="2" fontId="1" fillId="4" borderId="6" xfId="0" applyNumberFormat="1" applyFont="1" applyFill="1" applyBorder="1"/>
    <xf numFmtId="0" fontId="1" fillId="4" borderId="0" xfId="0" applyFont="1" applyFill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 Power vs Load Resistance for</a:t>
            </a:r>
            <a:r>
              <a:rPr lang="en-US" baseline="0"/>
              <a:t> Different Blade Pitches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Pitch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Experiment1!$C$2:$C$10</c:f>
              <c:numCache>
                <c:formatCode>General</c:formatCode>
                <c:ptCount val="9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</c:numCache>
            </c:numRef>
          </c:xVal>
          <c:yVal>
            <c:numRef>
              <c:f>Experiment1!$E$2:$E$10</c:f>
              <c:numCache>
                <c:formatCode>0.0</c:formatCode>
                <c:ptCount val="9"/>
                <c:pt idx="0">
                  <c:v>43.010666666666665</c:v>
                </c:pt>
                <c:pt idx="1">
                  <c:v>44.55</c:v>
                </c:pt>
                <c:pt idx="2">
                  <c:v>45.315200000000004</c:v>
                </c:pt>
                <c:pt idx="3">
                  <c:v>46.817999999999998</c:v>
                </c:pt>
                <c:pt idx="4">
                  <c:v>47.960999999999999</c:v>
                </c:pt>
                <c:pt idx="5">
                  <c:v>48.26314285714286</c:v>
                </c:pt>
                <c:pt idx="6">
                  <c:v>47.627999999999993</c:v>
                </c:pt>
                <c:pt idx="7">
                  <c:v>47.059599999999989</c:v>
                </c:pt>
                <c:pt idx="8">
                  <c:v>45.300500000000007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F-4305-B1A8-8E8FDC0B6AC8}"/>
            </c:ext>
          </c:extLst>
        </c:ser>
        <c:ser>
          <c:idx val="1"/>
          <c:order val="1"/>
          <c:tx>
            <c:v>Pitch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Experiment1!$C$11:$C$19</c:f>
              <c:numCache>
                <c:formatCode>General</c:formatCode>
                <c:ptCount val="9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</c:numCache>
            </c:numRef>
          </c:xVal>
          <c:yVal>
            <c:numRef>
              <c:f>Experiment1!$E$11:$E$19</c:f>
              <c:numCache>
                <c:formatCode>0.0</c:formatCode>
                <c:ptCount val="9"/>
                <c:pt idx="0">
                  <c:v>32.413500000000006</c:v>
                </c:pt>
                <c:pt idx="1">
                  <c:v>33.774727272727276</c:v>
                </c:pt>
                <c:pt idx="2">
                  <c:v>34.944799999999994</c:v>
                </c:pt>
                <c:pt idx="3">
                  <c:v>36.270222222222216</c:v>
                </c:pt>
                <c:pt idx="4">
                  <c:v>37.442250000000008</c:v>
                </c:pt>
                <c:pt idx="5">
                  <c:v>38.482571428571433</c:v>
                </c:pt>
                <c:pt idx="6">
                  <c:v>39.216333333333324</c:v>
                </c:pt>
                <c:pt idx="7">
                  <c:v>39.187600000000003</c:v>
                </c:pt>
                <c:pt idx="8">
                  <c:v>38.3645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CF-4305-B1A8-8E8FDC0B6AC8}"/>
            </c:ext>
          </c:extLst>
        </c:ser>
        <c:ser>
          <c:idx val="2"/>
          <c:order val="2"/>
          <c:tx>
            <c:v>Pitch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Experiment1!$C$20:$C$28</c:f>
              <c:numCache>
                <c:formatCode>General</c:formatCode>
                <c:ptCount val="9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</c:numCache>
            </c:numRef>
          </c:xVal>
          <c:yVal>
            <c:numRef>
              <c:f>Experiment1!$E$20:$E$28</c:f>
              <c:numCache>
                <c:formatCode>0.0</c:formatCode>
                <c:ptCount val="9"/>
                <c:pt idx="0">
                  <c:v>12.788166666666665</c:v>
                </c:pt>
                <c:pt idx="1">
                  <c:v>13.451636363636363</c:v>
                </c:pt>
                <c:pt idx="2">
                  <c:v>14.045</c:v>
                </c:pt>
                <c:pt idx="3">
                  <c:v>14.563555555555558</c:v>
                </c:pt>
                <c:pt idx="4">
                  <c:v>15.376000000000001</c:v>
                </c:pt>
                <c:pt idx="5">
                  <c:v>16.184000000000001</c:v>
                </c:pt>
                <c:pt idx="6">
                  <c:v>16.576333333333334</c:v>
                </c:pt>
                <c:pt idx="7">
                  <c:v>16.974400000000003</c:v>
                </c:pt>
                <c:pt idx="8">
                  <c:v>17.484500000000001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CF-4305-B1A8-8E8FDC0B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0191"/>
        <c:axId val="55496911"/>
      </c:scatterChart>
      <c:valAx>
        <c:axId val="5549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+mn-lt"/>
                    <a:cs typeface="Times New Roman" panose="02020603050405020304" pitchFamily="18" charset="0"/>
                  </a:rPr>
                  <a:t>Load Resistance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cs typeface="Times New Roman" panose="02020603050405020304" pitchFamily="18" charset="0"/>
                  </a:rPr>
                  <a:t>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cs typeface="Times New Roman" panose="02020603050405020304" pitchFamily="18" charset="0"/>
                    <a:sym typeface="Symbol" panose="05050102010706020507" pitchFamily="18" charset="2"/>
                  </a:rPr>
                  <a:t>)</a:t>
                </a:r>
                <a:endParaRPr lang="en-US" sz="1000">
                  <a:latin typeface="+mn-lt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6911"/>
        <c:crosses val="autoZero"/>
        <c:crossBetween val="midCat"/>
      </c:valAx>
      <c:valAx>
        <c:axId val="554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Generated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Load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Generated Power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Experiment2!$B$2:$B$19</c:f>
              <c:numCache>
                <c:formatCode>0</c:formatCode>
                <c:ptCount val="18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53.333333333333336</c:v>
                </c:pt>
                <c:pt idx="8">
                  <c:v>50</c:v>
                </c:pt>
                <c:pt idx="9">
                  <c:v>46.666666666666664</c:v>
                </c:pt>
                <c:pt idx="10">
                  <c:v>43.333333333333336</c:v>
                </c:pt>
                <c:pt idx="11">
                  <c:v>40</c:v>
                </c:pt>
                <c:pt idx="12">
                  <c:v>36.666666666666664</c:v>
                </c:pt>
                <c:pt idx="13">
                  <c:v>33.333333333333336</c:v>
                </c:pt>
                <c:pt idx="14">
                  <c:v>30</c:v>
                </c:pt>
                <c:pt idx="15">
                  <c:v>26.666666666666668</c:v>
                </c:pt>
                <c:pt idx="16">
                  <c:v>23.333333333333332</c:v>
                </c:pt>
                <c:pt idx="17">
                  <c:v>20</c:v>
                </c:pt>
              </c:numCache>
            </c:numRef>
          </c:xVal>
          <c:yVal>
            <c:numRef>
              <c:f>Experiment2!$G$2:$G$19</c:f>
              <c:numCache>
                <c:formatCode>0.0</c:formatCode>
                <c:ptCount val="18"/>
                <c:pt idx="0">
                  <c:v>22.755555555555556</c:v>
                </c:pt>
                <c:pt idx="1">
                  <c:v>24.8850625</c:v>
                </c:pt>
                <c:pt idx="2">
                  <c:v>27.280285714285714</c:v>
                </c:pt>
                <c:pt idx="3">
                  <c:v>30.200333333333337</c:v>
                </c:pt>
                <c:pt idx="4">
                  <c:v>33.64</c:v>
                </c:pt>
                <c:pt idx="5">
                  <c:v>37.675124999999994</c:v>
                </c:pt>
                <c:pt idx="6">
                  <c:v>42.672666666666672</c:v>
                </c:pt>
                <c:pt idx="7">
                  <c:v>44.286749999999998</c:v>
                </c:pt>
                <c:pt idx="8">
                  <c:v>45.125</c:v>
                </c:pt>
                <c:pt idx="9">
                  <c:v>45.936214285714279</c:v>
                </c:pt>
                <c:pt idx="10">
                  <c:v>46.316307692307682</c:v>
                </c:pt>
                <c:pt idx="11">
                  <c:v>47.088999999999999</c:v>
                </c:pt>
                <c:pt idx="12">
                  <c:v>47.651999999999994</c:v>
                </c:pt>
                <c:pt idx="13">
                  <c:v>48.240300000000005</c:v>
                </c:pt>
                <c:pt idx="14">
                  <c:v>47.376333333333342</c:v>
                </c:pt>
                <c:pt idx="15">
                  <c:v>46.99349999999999</c:v>
                </c:pt>
                <c:pt idx="16">
                  <c:v>46.388999999999996</c:v>
                </c:pt>
                <c:pt idx="17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0-48E4-93B4-EF19135CE896}"/>
            </c:ext>
          </c:extLst>
        </c:ser>
        <c:ser>
          <c:idx val="1"/>
          <c:order val="1"/>
          <c:tx>
            <c:v>Turbine Power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Experiment2!$B$2:$B$19</c:f>
              <c:numCache>
                <c:formatCode>0</c:formatCode>
                <c:ptCount val="18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53.333333333333336</c:v>
                </c:pt>
                <c:pt idx="8">
                  <c:v>50</c:v>
                </c:pt>
                <c:pt idx="9">
                  <c:v>46.666666666666664</c:v>
                </c:pt>
                <c:pt idx="10">
                  <c:v>43.333333333333336</c:v>
                </c:pt>
                <c:pt idx="11">
                  <c:v>40</c:v>
                </c:pt>
                <c:pt idx="12">
                  <c:v>36.666666666666664</c:v>
                </c:pt>
                <c:pt idx="13">
                  <c:v>33.333333333333336</c:v>
                </c:pt>
                <c:pt idx="14">
                  <c:v>30</c:v>
                </c:pt>
                <c:pt idx="15">
                  <c:v>26.666666666666668</c:v>
                </c:pt>
                <c:pt idx="16">
                  <c:v>23.333333333333332</c:v>
                </c:pt>
                <c:pt idx="17">
                  <c:v>20</c:v>
                </c:pt>
              </c:numCache>
            </c:numRef>
          </c:xVal>
          <c:yVal>
            <c:numRef>
              <c:f>Experiment2!$I$2:$I$19</c:f>
              <c:numCache>
                <c:formatCode>0.0</c:formatCode>
                <c:ptCount val="18"/>
                <c:pt idx="0">
                  <c:v>28.420277471774305</c:v>
                </c:pt>
                <c:pt idx="1">
                  <c:v>30.533938061656251</c:v>
                </c:pt>
                <c:pt idx="2">
                  <c:v>32.905798980035712</c:v>
                </c:pt>
                <c:pt idx="3">
                  <c:v>35.777229627052094</c:v>
                </c:pt>
                <c:pt idx="4">
                  <c:v>39.203168000000005</c:v>
                </c:pt>
                <c:pt idx="5">
                  <c:v>43.18652753125</c:v>
                </c:pt>
                <c:pt idx="6">
                  <c:v>48.116420945697925</c:v>
                </c:pt>
                <c:pt idx="7">
                  <c:v>49.697490343749998</c:v>
                </c:pt>
                <c:pt idx="8">
                  <c:v>50.516724539906249</c:v>
                </c:pt>
                <c:pt idx="9">
                  <c:v>51.308874083714279</c:v>
                </c:pt>
                <c:pt idx="10">
                  <c:v>51.66779718096393</c:v>
                </c:pt>
                <c:pt idx="11">
                  <c:v>52.418150367593753</c:v>
                </c:pt>
                <c:pt idx="12">
                  <c:v>52.954464927156245</c:v>
                </c:pt>
                <c:pt idx="13">
                  <c:v>53.511480271843752</c:v>
                </c:pt>
                <c:pt idx="14">
                  <c:v>52.610171526583343</c:v>
                </c:pt>
                <c:pt idx="15">
                  <c:v>52.188881211531239</c:v>
                </c:pt>
                <c:pt idx="16">
                  <c:v>51.538786750281247</c:v>
                </c:pt>
                <c:pt idx="17">
                  <c:v>50.096010078250004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0-48E4-93B4-EF19135CE896}"/>
            </c:ext>
          </c:extLst>
        </c:ser>
        <c:ser>
          <c:idx val="2"/>
          <c:order val="2"/>
          <c:tx>
            <c:v>Wind 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Experiment2!$B$2:$B$19</c:f>
              <c:numCache>
                <c:formatCode>0</c:formatCode>
                <c:ptCount val="18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53.333333333333336</c:v>
                </c:pt>
                <c:pt idx="8">
                  <c:v>50</c:v>
                </c:pt>
                <c:pt idx="9">
                  <c:v>46.666666666666664</c:v>
                </c:pt>
                <c:pt idx="10">
                  <c:v>43.333333333333336</c:v>
                </c:pt>
                <c:pt idx="11">
                  <c:v>40</c:v>
                </c:pt>
                <c:pt idx="12">
                  <c:v>36.666666666666664</c:v>
                </c:pt>
                <c:pt idx="13">
                  <c:v>33.333333333333336</c:v>
                </c:pt>
                <c:pt idx="14">
                  <c:v>30</c:v>
                </c:pt>
                <c:pt idx="15">
                  <c:v>26.666666666666668</c:v>
                </c:pt>
                <c:pt idx="16">
                  <c:v>23.333333333333332</c:v>
                </c:pt>
                <c:pt idx="17">
                  <c:v>20</c:v>
                </c:pt>
              </c:numCache>
            </c:numRef>
          </c:xVal>
          <c:yVal>
            <c:numRef>
              <c:f>Experiment2!$J$2:$J$19</c:f>
              <c:numCache>
                <c:formatCode>0.0</c:formatCode>
                <c:ptCount val="18"/>
                <c:pt idx="0">
                  <c:v>144.18222544082843</c:v>
                </c:pt>
                <c:pt idx="1">
                  <c:v>144.18222544082843</c:v>
                </c:pt>
                <c:pt idx="2">
                  <c:v>144.18222544082843</c:v>
                </c:pt>
                <c:pt idx="3">
                  <c:v>144.18222544082843</c:v>
                </c:pt>
                <c:pt idx="4">
                  <c:v>144.18222544082843</c:v>
                </c:pt>
                <c:pt idx="5">
                  <c:v>144.18222544082843</c:v>
                </c:pt>
                <c:pt idx="6">
                  <c:v>144.18222544082843</c:v>
                </c:pt>
                <c:pt idx="7">
                  <c:v>144.18222544082843</c:v>
                </c:pt>
                <c:pt idx="8">
                  <c:v>144.18222544082843</c:v>
                </c:pt>
                <c:pt idx="9">
                  <c:v>144.18222544082843</c:v>
                </c:pt>
                <c:pt idx="10">
                  <c:v>144.18222544082843</c:v>
                </c:pt>
                <c:pt idx="11">
                  <c:v>144.18222544082843</c:v>
                </c:pt>
                <c:pt idx="12">
                  <c:v>144.18222544082843</c:v>
                </c:pt>
                <c:pt idx="13">
                  <c:v>144.18222544082843</c:v>
                </c:pt>
                <c:pt idx="14">
                  <c:v>144.18222544082843</c:v>
                </c:pt>
                <c:pt idx="15">
                  <c:v>144.18222544082843</c:v>
                </c:pt>
                <c:pt idx="16">
                  <c:v>144.18222544082843</c:v>
                </c:pt>
                <c:pt idx="17">
                  <c:v>144.18222544082843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0-48E4-93B4-EF19135C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68320"/>
        <c:axId val="837211600"/>
      </c:scatterChart>
      <c:valAx>
        <c:axId val="8841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Resistance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cs typeface="Times New Roman" panose="02020603050405020304" pitchFamily="18" charset="0"/>
                  </a:rPr>
                  <a:t>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cs typeface="Times New Roman" panose="02020603050405020304" pitchFamily="18" charset="0"/>
                    <a:sym typeface="Symbol" panose="05050102010706020507" pitchFamily="18" charset="2"/>
                  </a:rPr>
                  <a:t>)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11600"/>
        <c:crosses val="autoZero"/>
        <c:crossBetween val="midCat"/>
      </c:valAx>
      <c:valAx>
        <c:axId val="8372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6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</a:t>
            </a:r>
            <a:r>
              <a:rPr lang="en-US" baseline="0"/>
              <a:t> Efficiencies vs Load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 Efficiency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Experiment2!$B$2:$B$19</c:f>
              <c:numCache>
                <c:formatCode>0</c:formatCode>
                <c:ptCount val="18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53.333333333333336</c:v>
                </c:pt>
                <c:pt idx="8">
                  <c:v>50</c:v>
                </c:pt>
                <c:pt idx="9">
                  <c:v>46.666666666666664</c:v>
                </c:pt>
                <c:pt idx="10">
                  <c:v>43.333333333333336</c:v>
                </c:pt>
                <c:pt idx="11">
                  <c:v>40</c:v>
                </c:pt>
                <c:pt idx="12">
                  <c:v>36.666666666666664</c:v>
                </c:pt>
                <c:pt idx="13">
                  <c:v>33.333333333333336</c:v>
                </c:pt>
                <c:pt idx="14">
                  <c:v>30</c:v>
                </c:pt>
                <c:pt idx="15">
                  <c:v>26.666666666666668</c:v>
                </c:pt>
                <c:pt idx="16">
                  <c:v>23.333333333333332</c:v>
                </c:pt>
                <c:pt idx="17">
                  <c:v>20</c:v>
                </c:pt>
              </c:numCache>
            </c:numRef>
          </c:xVal>
          <c:yVal>
            <c:numRef>
              <c:f>Experiment2!$K$2:$K$19</c:f>
              <c:numCache>
                <c:formatCode>0.0</c:formatCode>
                <c:ptCount val="18"/>
                <c:pt idx="0">
                  <c:v>15.782497104606216</c:v>
                </c:pt>
                <c:pt idx="1">
                  <c:v>17.25945235199098</c:v>
                </c:pt>
                <c:pt idx="2">
                  <c:v>18.920699573666511</c:v>
                </c:pt>
                <c:pt idx="3">
                  <c:v>20.945947561148849</c:v>
                </c:pt>
                <c:pt idx="4">
                  <c:v>23.33158605171181</c:v>
                </c:pt>
                <c:pt idx="5">
                  <c:v>26.130214653582009</c:v>
                </c:pt>
                <c:pt idx="6">
                  <c:v>29.596343471740415</c:v>
                </c:pt>
                <c:pt idx="7">
                  <c:v>30.715818031380731</c:v>
                </c:pt>
                <c:pt idx="8">
                  <c:v>31.297200374063479</c:v>
                </c:pt>
                <c:pt idx="9">
                  <c:v>31.859831643787633</c:v>
                </c:pt>
                <c:pt idx="10">
                  <c:v>32.123451799067723</c:v>
                </c:pt>
                <c:pt idx="11">
                  <c:v>32.659365505025484</c:v>
                </c:pt>
                <c:pt idx="12">
                  <c:v>33.049843595011026</c:v>
                </c:pt>
                <c:pt idx="13">
                  <c:v>33.457868924209073</c:v>
                </c:pt>
                <c:pt idx="14">
                  <c:v>32.858650356160801</c:v>
                </c:pt>
                <c:pt idx="15">
                  <c:v>32.593129878749068</c:v>
                </c:pt>
                <c:pt idx="16">
                  <c:v>32.173868767920901</c:v>
                </c:pt>
                <c:pt idx="17">
                  <c:v>31.210504528151944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C-4467-8E6D-51EA5C4F4D0E}"/>
            </c:ext>
          </c:extLst>
        </c:ser>
        <c:ser>
          <c:idx val="1"/>
          <c:order val="1"/>
          <c:tx>
            <c:v>Windmill Efficiency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Experiment2!$B$2:$B$19</c:f>
              <c:numCache>
                <c:formatCode>0</c:formatCode>
                <c:ptCount val="18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53.333333333333336</c:v>
                </c:pt>
                <c:pt idx="8">
                  <c:v>50</c:v>
                </c:pt>
                <c:pt idx="9">
                  <c:v>46.666666666666664</c:v>
                </c:pt>
                <c:pt idx="10">
                  <c:v>43.333333333333336</c:v>
                </c:pt>
                <c:pt idx="11">
                  <c:v>40</c:v>
                </c:pt>
                <c:pt idx="12">
                  <c:v>36.666666666666664</c:v>
                </c:pt>
                <c:pt idx="13">
                  <c:v>33.333333333333336</c:v>
                </c:pt>
                <c:pt idx="14">
                  <c:v>30</c:v>
                </c:pt>
                <c:pt idx="15">
                  <c:v>26.666666666666668</c:v>
                </c:pt>
                <c:pt idx="16">
                  <c:v>23.333333333333332</c:v>
                </c:pt>
                <c:pt idx="17">
                  <c:v>20</c:v>
                </c:pt>
              </c:numCache>
            </c:numRef>
          </c:xVal>
          <c:yVal>
            <c:numRef>
              <c:f>Experiment2!$M$2:$M$19</c:f>
              <c:numCache>
                <c:formatCode>0.0</c:formatCode>
                <c:ptCount val="18"/>
                <c:pt idx="0">
                  <c:v>19.711359971647703</c:v>
                </c:pt>
                <c:pt idx="1">
                  <c:v>21.177324714125188</c:v>
                </c:pt>
                <c:pt idx="2">
                  <c:v>22.822368623752492</c:v>
                </c:pt>
                <c:pt idx="3">
                  <c:v>24.813897495107582</c:v>
                </c:pt>
                <c:pt idx="4">
                  <c:v>27.190014497375586</c:v>
                </c:pt>
                <c:pt idx="5">
                  <c:v>29.952740290427482</c:v>
                </c:pt>
                <c:pt idx="6">
                  <c:v>33.371950528981557</c:v>
                </c:pt>
                <c:pt idx="7">
                  <c:v>34.468527720253263</c:v>
                </c:pt>
                <c:pt idx="8">
                  <c:v>35.036721333336629</c:v>
                </c:pt>
                <c:pt idx="9">
                  <c:v>35.586129931647612</c:v>
                </c:pt>
                <c:pt idx="10">
                  <c:v>35.835067063913577</c:v>
                </c:pt>
                <c:pt idx="11">
                  <c:v>36.355487097891867</c:v>
                </c:pt>
                <c:pt idx="12">
                  <c:v>36.727457053219403</c:v>
                </c:pt>
                <c:pt idx="13">
                  <c:v>37.113784385166504</c:v>
                </c:pt>
                <c:pt idx="14">
                  <c:v>36.488666592383993</c:v>
                </c:pt>
                <c:pt idx="15">
                  <c:v>36.196473630481769</c:v>
                </c:pt>
                <c:pt idx="16">
                  <c:v>35.745589716558001</c:v>
                </c:pt>
                <c:pt idx="17">
                  <c:v>34.744927764212605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C-4467-8E6D-51EA5C4F4D0E}"/>
            </c:ext>
          </c:extLst>
        </c:ser>
        <c:ser>
          <c:idx val="2"/>
          <c:order val="2"/>
          <c:tx>
            <c:v>Generator 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Experiment2!$B$2:$B$19</c:f>
              <c:numCache>
                <c:formatCode>0</c:formatCode>
                <c:ptCount val="18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53.333333333333336</c:v>
                </c:pt>
                <c:pt idx="8">
                  <c:v>50</c:v>
                </c:pt>
                <c:pt idx="9">
                  <c:v>46.666666666666664</c:v>
                </c:pt>
                <c:pt idx="10">
                  <c:v>43.333333333333336</c:v>
                </c:pt>
                <c:pt idx="11">
                  <c:v>40</c:v>
                </c:pt>
                <c:pt idx="12">
                  <c:v>36.666666666666664</c:v>
                </c:pt>
                <c:pt idx="13">
                  <c:v>33.333333333333336</c:v>
                </c:pt>
                <c:pt idx="14">
                  <c:v>30</c:v>
                </c:pt>
                <c:pt idx="15">
                  <c:v>26.666666666666668</c:v>
                </c:pt>
                <c:pt idx="16">
                  <c:v>23.333333333333332</c:v>
                </c:pt>
                <c:pt idx="17">
                  <c:v>20</c:v>
                </c:pt>
              </c:numCache>
            </c:numRef>
          </c:xVal>
          <c:yVal>
            <c:numRef>
              <c:f>Experiment2!$L$2:$L$19</c:f>
              <c:numCache>
                <c:formatCode>0.0</c:formatCode>
                <c:ptCount val="18"/>
                <c:pt idx="0">
                  <c:v>80.068027408090273</c:v>
                </c:pt>
                <c:pt idx="1">
                  <c:v>81.499682254383146</c:v>
                </c:pt>
                <c:pt idx="2">
                  <c:v>82.904188805252659</c:v>
                </c:pt>
                <c:pt idx="3">
                  <c:v>84.412162842530662</c:v>
                </c:pt>
                <c:pt idx="4">
                  <c:v>85.809391730790736</c:v>
                </c:pt>
                <c:pt idx="5">
                  <c:v>87.238143823297847</c:v>
                </c:pt>
                <c:pt idx="6">
                  <c:v>88.686285945551035</c:v>
                </c:pt>
                <c:pt idx="7">
                  <c:v>89.112648734725369</c:v>
                </c:pt>
                <c:pt idx="8">
                  <c:v>89.326852465173204</c:v>
                </c:pt>
                <c:pt idx="9">
                  <c:v>89.52879030392657</c:v>
                </c:pt>
                <c:pt idx="10">
                  <c:v>89.642505040590521</c:v>
                </c:pt>
                <c:pt idx="11">
                  <c:v>89.833387232815497</c:v>
                </c:pt>
                <c:pt idx="12">
                  <c:v>89.986746283905845</c:v>
                </c:pt>
                <c:pt idx="13">
                  <c:v>90.1494403722984</c:v>
                </c:pt>
                <c:pt idx="14">
                  <c:v>90.051661035536824</c:v>
                </c:pt>
                <c:pt idx="15">
                  <c:v>90.045041988017715</c:v>
                </c:pt>
                <c:pt idx="16">
                  <c:v>90.007939505380094</c:v>
                </c:pt>
                <c:pt idx="17">
                  <c:v>89.827513068825183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3C-4467-8E6D-51EA5C4F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58079"/>
        <c:axId val="999159039"/>
      </c:scatterChart>
      <c:valAx>
        <c:axId val="99915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Resistance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cs typeface="Times New Roman" panose="02020603050405020304" pitchFamily="18" charset="0"/>
                  </a:rPr>
                  <a:t>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cs typeface="Times New Roman" panose="02020603050405020304" pitchFamily="18" charset="0"/>
                    <a:sym typeface="Symbol" panose="05050102010706020507" pitchFamily="18" charset="2"/>
                  </a:rPr>
                  <a:t>)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59039"/>
        <c:crosses val="autoZero"/>
        <c:crossBetween val="midCat"/>
      </c:valAx>
      <c:valAx>
        <c:axId val="9991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5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Power vs Wind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 Ohm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Experiment3!$E$3:$E$8</c:f>
              <c:numCache>
                <c:formatCode>0.00</c:formatCode>
                <c:ptCount val="6"/>
                <c:pt idx="0">
                  <c:v>5.9879999999999995</c:v>
                </c:pt>
                <c:pt idx="1">
                  <c:v>6.9859999999999998</c:v>
                </c:pt>
                <c:pt idx="2">
                  <c:v>7.984</c:v>
                </c:pt>
                <c:pt idx="3">
                  <c:v>8.9819999999999993</c:v>
                </c:pt>
                <c:pt idx="4">
                  <c:v>9.98</c:v>
                </c:pt>
                <c:pt idx="5">
                  <c:v>10.978</c:v>
                </c:pt>
              </c:numCache>
            </c:numRef>
          </c:xVal>
          <c:yVal>
            <c:numRef>
              <c:f>Experiment3!$J$3:$J$8</c:f>
              <c:numCache>
                <c:formatCode>0.0</c:formatCode>
                <c:ptCount val="6"/>
                <c:pt idx="0">
                  <c:v>11.041333333333332</c:v>
                </c:pt>
                <c:pt idx="1">
                  <c:v>17.480333333333331</c:v>
                </c:pt>
                <c:pt idx="2">
                  <c:v>25.761333333333333</c:v>
                </c:pt>
                <c:pt idx="3">
                  <c:v>35.643000000000008</c:v>
                </c:pt>
                <c:pt idx="4">
                  <c:v>47.125333333333337</c:v>
                </c:pt>
                <c:pt idx="5">
                  <c:v>59.080333333333336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4203-85ED-6F103A697D09}"/>
            </c:ext>
          </c:extLst>
        </c:ser>
        <c:ser>
          <c:idx val="1"/>
          <c:order val="1"/>
          <c:tx>
            <c:v>40 Ohm Load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Experiment3!$E$9:$E$14</c:f>
              <c:numCache>
                <c:formatCode>0.00</c:formatCode>
                <c:ptCount val="6"/>
                <c:pt idx="0">
                  <c:v>5.9879999999999995</c:v>
                </c:pt>
                <c:pt idx="1">
                  <c:v>6.9859999999999998</c:v>
                </c:pt>
                <c:pt idx="2">
                  <c:v>7.984</c:v>
                </c:pt>
                <c:pt idx="3">
                  <c:v>8.9819999999999993</c:v>
                </c:pt>
                <c:pt idx="4">
                  <c:v>9.98</c:v>
                </c:pt>
                <c:pt idx="5">
                  <c:v>10.978</c:v>
                </c:pt>
              </c:numCache>
            </c:numRef>
          </c:xVal>
          <c:yVal>
            <c:numRef>
              <c:f>Experiment3!$J$9:$J$14</c:f>
              <c:numCache>
                <c:formatCode>0.0</c:formatCode>
                <c:ptCount val="6"/>
                <c:pt idx="0">
                  <c:v>11.236000000000001</c:v>
                </c:pt>
                <c:pt idx="1">
                  <c:v>17.689</c:v>
                </c:pt>
                <c:pt idx="2">
                  <c:v>25.760250000000003</c:v>
                </c:pt>
                <c:pt idx="3">
                  <c:v>35.532250000000005</c:v>
                </c:pt>
                <c:pt idx="4">
                  <c:v>46.440250000000006</c:v>
                </c:pt>
                <c:pt idx="5">
                  <c:v>58.081000000000003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D6-4203-85ED-6F103A69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88431"/>
        <c:axId val="886804384"/>
      </c:scatterChart>
      <c:valAx>
        <c:axId val="995488431"/>
        <c:scaling>
          <c:orientation val="minMax"/>
          <c:max val="11"/>
          <c:min val="5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04384"/>
        <c:crosses val="autoZero"/>
        <c:crossBetween val="midCat"/>
      </c:valAx>
      <c:valAx>
        <c:axId val="8868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Generated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8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Efficiencies</a:t>
            </a:r>
            <a:r>
              <a:rPr lang="en-US" baseline="0"/>
              <a:t> vs Wind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 Efficiency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Experiment3!$E$3:$E$8</c:f>
              <c:numCache>
                <c:formatCode>0.00</c:formatCode>
                <c:ptCount val="6"/>
                <c:pt idx="0">
                  <c:v>5.9879999999999995</c:v>
                </c:pt>
                <c:pt idx="1">
                  <c:v>6.9859999999999998</c:v>
                </c:pt>
                <c:pt idx="2">
                  <c:v>7.984</c:v>
                </c:pt>
                <c:pt idx="3">
                  <c:v>8.9819999999999993</c:v>
                </c:pt>
                <c:pt idx="4">
                  <c:v>9.98</c:v>
                </c:pt>
                <c:pt idx="5">
                  <c:v>10.978</c:v>
                </c:pt>
              </c:numCache>
            </c:numRef>
          </c:xVal>
          <c:yVal>
            <c:numRef>
              <c:f>Experiment3!$N$3:$N$8</c:f>
              <c:numCache>
                <c:formatCode>0.0</c:formatCode>
                <c:ptCount val="6"/>
                <c:pt idx="0">
                  <c:v>33.331481315141644</c:v>
                </c:pt>
                <c:pt idx="1">
                  <c:v>33.230925346672095</c:v>
                </c:pt>
                <c:pt idx="2">
                  <c:v>32.808412826096635</c:v>
                </c:pt>
                <c:pt idx="3">
                  <c:v>31.881119792714092</c:v>
                </c:pt>
                <c:pt idx="4">
                  <c:v>30.728494279689787</c:v>
                </c:pt>
                <c:pt idx="5">
                  <c:v>28.943545266645003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1-4C8C-95F9-666345FB6131}"/>
            </c:ext>
          </c:extLst>
        </c:ser>
        <c:ser>
          <c:idx val="1"/>
          <c:order val="1"/>
          <c:tx>
            <c:v>Generator Efficiency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Experiment3!$E$3:$E$8</c:f>
              <c:numCache>
                <c:formatCode>0.00</c:formatCode>
                <c:ptCount val="6"/>
                <c:pt idx="0">
                  <c:v>5.9879999999999995</c:v>
                </c:pt>
                <c:pt idx="1">
                  <c:v>6.9859999999999998</c:v>
                </c:pt>
                <c:pt idx="2">
                  <c:v>7.984</c:v>
                </c:pt>
                <c:pt idx="3">
                  <c:v>8.9819999999999993</c:v>
                </c:pt>
                <c:pt idx="4">
                  <c:v>9.98</c:v>
                </c:pt>
                <c:pt idx="5">
                  <c:v>10.978</c:v>
                </c:pt>
              </c:numCache>
            </c:numRef>
          </c:xVal>
          <c:yVal>
            <c:numRef>
              <c:f>Experiment3!$O$3:$O$8</c:f>
              <c:numCache>
                <c:formatCode>0.0</c:formatCode>
                <c:ptCount val="6"/>
                <c:pt idx="0">
                  <c:v>75.386186408116941</c:v>
                </c:pt>
                <c:pt idx="1">
                  <c:v>80.617406092309125</c:v>
                </c:pt>
                <c:pt idx="2">
                  <c:v>84.69915900895127</c:v>
                </c:pt>
                <c:pt idx="3">
                  <c:v>87.725714953833759</c:v>
                </c:pt>
                <c:pt idx="4">
                  <c:v>89.998399114212134</c:v>
                </c:pt>
                <c:pt idx="5">
                  <c:v>91.567485046877437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21-4C8C-95F9-666345FB6131}"/>
            </c:ext>
          </c:extLst>
        </c:ser>
        <c:ser>
          <c:idx val="2"/>
          <c:order val="2"/>
          <c:tx>
            <c:v>Windmill 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Experiment3!$E$3:$E$8</c:f>
              <c:numCache>
                <c:formatCode>0.00</c:formatCode>
                <c:ptCount val="6"/>
                <c:pt idx="0">
                  <c:v>5.9879999999999995</c:v>
                </c:pt>
                <c:pt idx="1">
                  <c:v>6.9859999999999998</c:v>
                </c:pt>
                <c:pt idx="2">
                  <c:v>7.984</c:v>
                </c:pt>
                <c:pt idx="3">
                  <c:v>8.9819999999999993</c:v>
                </c:pt>
                <c:pt idx="4">
                  <c:v>9.98</c:v>
                </c:pt>
                <c:pt idx="5">
                  <c:v>10.978</c:v>
                </c:pt>
              </c:numCache>
            </c:numRef>
          </c:xVal>
          <c:yVal>
            <c:numRef>
              <c:f>Experiment3!$P$3:$P$8</c:f>
              <c:numCache>
                <c:formatCode>0.0</c:formatCode>
                <c:ptCount val="6"/>
                <c:pt idx="0">
                  <c:v>44.214308885046343</c:v>
                </c:pt>
                <c:pt idx="1">
                  <c:v>41.220534072532402</c:v>
                </c:pt>
                <c:pt idx="2">
                  <c:v>38.735228554783333</c:v>
                </c:pt>
                <c:pt idx="3">
                  <c:v>36.34181814248165</c:v>
                </c:pt>
                <c:pt idx="4">
                  <c:v>34.143378751319688</c:v>
                </c:pt>
                <c:pt idx="5">
                  <c:v>31.608976976737459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21-4C8C-95F9-666345FB6131}"/>
            </c:ext>
          </c:extLst>
        </c:ser>
        <c:ser>
          <c:idx val="3"/>
          <c:order val="3"/>
          <c:tx>
            <c:v>Overall Efficiency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Experiment3!$E$9:$E$14</c:f>
              <c:numCache>
                <c:formatCode>0.00</c:formatCode>
                <c:ptCount val="6"/>
                <c:pt idx="0">
                  <c:v>5.9879999999999995</c:v>
                </c:pt>
                <c:pt idx="1">
                  <c:v>6.9859999999999998</c:v>
                </c:pt>
                <c:pt idx="2">
                  <c:v>7.984</c:v>
                </c:pt>
                <c:pt idx="3">
                  <c:v>8.9819999999999993</c:v>
                </c:pt>
                <c:pt idx="4">
                  <c:v>9.98</c:v>
                </c:pt>
                <c:pt idx="5">
                  <c:v>10.978</c:v>
                </c:pt>
              </c:numCache>
            </c:numRef>
          </c:xVal>
          <c:yVal>
            <c:numRef>
              <c:f>Experiment3!$N$9:$N$14</c:f>
              <c:numCache>
                <c:formatCode>0.0</c:formatCode>
                <c:ptCount val="6"/>
                <c:pt idx="0">
                  <c:v>33.919139360306573</c:v>
                </c:pt>
                <c:pt idx="1">
                  <c:v>33.627610369212036</c:v>
                </c:pt>
                <c:pt idx="2">
                  <c:v>32.807033144122556</c:v>
                </c:pt>
                <c:pt idx="3">
                  <c:v>31.782058714324418</c:v>
                </c:pt>
                <c:pt idx="4">
                  <c:v>30.281779576569512</c:v>
                </c:pt>
                <c:pt idx="5">
                  <c:v>28.453970344875202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21-4C8C-95F9-666345FB6131}"/>
            </c:ext>
          </c:extLst>
        </c:ser>
        <c:ser>
          <c:idx val="4"/>
          <c:order val="4"/>
          <c:tx>
            <c:v>Generator Efficiency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Experiment3!$E$9:$E$14</c:f>
              <c:numCache>
                <c:formatCode>0.00</c:formatCode>
                <c:ptCount val="6"/>
                <c:pt idx="0">
                  <c:v>5.9879999999999995</c:v>
                </c:pt>
                <c:pt idx="1">
                  <c:v>6.9859999999999998</c:v>
                </c:pt>
                <c:pt idx="2">
                  <c:v>7.984</c:v>
                </c:pt>
                <c:pt idx="3">
                  <c:v>8.9819999999999993</c:v>
                </c:pt>
                <c:pt idx="4">
                  <c:v>9.98</c:v>
                </c:pt>
                <c:pt idx="5">
                  <c:v>10.978</c:v>
                </c:pt>
              </c:numCache>
            </c:numRef>
          </c:xVal>
          <c:yVal>
            <c:numRef>
              <c:f>Experiment3!$O$9:$O$14</c:f>
              <c:numCache>
                <c:formatCode>0.0</c:formatCode>
                <c:ptCount val="6"/>
                <c:pt idx="0">
                  <c:v>74.643335088426326</c:v>
                </c:pt>
                <c:pt idx="1">
                  <c:v>80.129868207269155</c:v>
                </c:pt>
                <c:pt idx="2">
                  <c:v>84.301700718645606</c:v>
                </c:pt>
                <c:pt idx="3">
                  <c:v>87.449070270460908</c:v>
                </c:pt>
                <c:pt idx="4">
                  <c:v>89.69892119719475</c:v>
                </c:pt>
                <c:pt idx="5">
                  <c:v>91.299313541203162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921-4C8C-95F9-666345FB6131}"/>
            </c:ext>
          </c:extLst>
        </c:ser>
        <c:ser>
          <c:idx val="5"/>
          <c:order val="5"/>
          <c:tx>
            <c:v>Windmill Efficiency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Experiment3!$E$9:$E$14</c:f>
              <c:numCache>
                <c:formatCode>0.00</c:formatCode>
                <c:ptCount val="6"/>
                <c:pt idx="0">
                  <c:v>5.9879999999999995</c:v>
                </c:pt>
                <c:pt idx="1">
                  <c:v>6.9859999999999998</c:v>
                </c:pt>
                <c:pt idx="2">
                  <c:v>7.984</c:v>
                </c:pt>
                <c:pt idx="3">
                  <c:v>8.9819999999999993</c:v>
                </c:pt>
                <c:pt idx="4">
                  <c:v>9.98</c:v>
                </c:pt>
                <c:pt idx="5">
                  <c:v>10.978</c:v>
                </c:pt>
              </c:numCache>
            </c:numRef>
          </c:xVal>
          <c:yVal>
            <c:numRef>
              <c:f>Experiment3!$P$9:$P$14</c:f>
              <c:numCache>
                <c:formatCode>0.0</c:formatCode>
                <c:ptCount val="6"/>
                <c:pt idx="0">
                  <c:v>45.441618223682291</c:v>
                </c:pt>
                <c:pt idx="1">
                  <c:v>41.966386718905682</c:v>
                </c:pt>
                <c:pt idx="2">
                  <c:v>38.91621742438511</c:v>
                </c:pt>
                <c:pt idx="3">
                  <c:v>36.343506701705849</c:v>
                </c:pt>
                <c:pt idx="4">
                  <c:v>33.759357606985965</c:v>
                </c:pt>
                <c:pt idx="5">
                  <c:v>31.165590672304443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921-4C8C-95F9-666345FB6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58079"/>
        <c:axId val="999158559"/>
      </c:scatterChart>
      <c:valAx>
        <c:axId val="999158079"/>
        <c:scaling>
          <c:orientation val="minMax"/>
          <c:max val="11"/>
          <c:min val="5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58559"/>
        <c:crosses val="autoZero"/>
        <c:crossBetween val="midCat"/>
        <c:majorUnit val="1"/>
      </c:valAx>
      <c:valAx>
        <c:axId val="9991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5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171450</xdr:colOff>
      <xdr:row>11</xdr:row>
      <xdr:rowOff>171450</xdr:rowOff>
    </xdr:from>
    <xdr:ext cx="5124450" cy="612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552950" y="3295650"/>
              <a:ext cx="5124450" cy="612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8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n-US" sz="2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𝜗</m:t>
                      </m:r>
                    </m:den>
                  </m:f>
                  <m:d>
                    <m:dPr>
                      <m:ctrlP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1+</m:t>
                      </m:r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𝜔</m:t>
                      </m:r>
                    </m:e>
                  </m:d>
                  <m:f>
                    <m:fPr>
                      <m:ctrlP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num>
                    <m:den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1013.25</m:t>
                      </m:r>
                    </m:den>
                  </m:f>
                </m:oMath>
              </a14:m>
              <a:r>
                <a:rPr lang="en-US" sz="2800"/>
                <a:t> kg/m3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52950" y="3295650"/>
              <a:ext cx="5124450" cy="612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=1/𝜗 (1+𝜔)  𝑃/1013.25</a:t>
              </a:r>
              <a:r>
                <a:rPr lang="en-US" sz="2800"/>
                <a:t> kg/m3</a:t>
              </a:r>
            </a:p>
          </xdr:txBody>
        </xdr:sp>
      </mc:Fallback>
    </mc:AlternateContent>
    <xdr:clientData/>
  </xdr:oneCellAnchor>
  <xdr:twoCellAnchor>
    <xdr:from>
      <xdr:col>13</xdr:col>
      <xdr:colOff>171450</xdr:colOff>
      <xdr:row>1</xdr:row>
      <xdr:rowOff>19050</xdr:rowOff>
    </xdr:from>
    <xdr:to>
      <xdr:col>14</xdr:col>
      <xdr:colOff>76200</xdr:colOff>
      <xdr:row>1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61975"/>
          <a:ext cx="5524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</xdr:row>
      <xdr:rowOff>0</xdr:rowOff>
    </xdr:from>
    <xdr:to>
      <xdr:col>11</xdr:col>
      <xdr:colOff>38100</xdr:colOff>
      <xdr:row>3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057275"/>
          <a:ext cx="381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464820</xdr:colOff>
      <xdr:row>8</xdr:row>
      <xdr:rowOff>255270</xdr:rowOff>
    </xdr:from>
    <xdr:to>
      <xdr:col>17</xdr:col>
      <xdr:colOff>541020</xdr:colOff>
      <xdr:row>19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C31158-D84B-06EE-126A-8259C2DBF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198120</xdr:colOff>
      <xdr:row>5</xdr:row>
      <xdr:rowOff>114300</xdr:rowOff>
    </xdr:from>
    <xdr:ext cx="2075120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0599420" y="1394460"/>
              <a:ext cx="2075120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1" i="1">
                        <a:latin typeface="Cambria Math" panose="02040503050406030204" pitchFamily="18" charset="0"/>
                      </a:rPr>
                      <m:t>𝑽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𝑷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)/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𝝆</m:t>
                        </m:r>
                      </m:e>
                    </m:rad>
                  </m:oMath>
                </m:oMathPara>
              </a14:m>
              <a:endParaRPr lang="en-US" sz="24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0599420" y="1394460"/>
              <a:ext cx="2075120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1" i="0">
                  <a:latin typeface="Cambria Math" panose="02040503050406030204" pitchFamily="18" charset="0"/>
                </a:rPr>
                <a:t>𝑽=√((𝟐</a:t>
              </a:r>
              <a:r>
                <a:rPr lang="en-US" sz="2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∆𝑷)/𝝆)</a:t>
              </a:r>
              <a:endParaRPr lang="en-US" sz="2400" b="1"/>
            </a:p>
          </xdr:txBody>
        </xdr:sp>
      </mc:Fallback>
    </mc:AlternateContent>
    <xdr:clientData/>
  </xdr:oneCellAnchor>
  <xdr:twoCellAnchor>
    <xdr:from>
      <xdr:col>3</xdr:col>
      <xdr:colOff>57150</xdr:colOff>
      <xdr:row>20</xdr:row>
      <xdr:rowOff>71437</xdr:rowOff>
    </xdr:from>
    <xdr:to>
      <xdr:col>9</xdr:col>
      <xdr:colOff>600075</xdr:colOff>
      <xdr:row>35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A497F-4E5E-74FE-0F9C-3D80112A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300037</xdr:colOff>
      <xdr:row>17</xdr:row>
      <xdr:rowOff>71437</xdr:rowOff>
    </xdr:from>
    <xdr:to>
      <xdr:col>17</xdr:col>
      <xdr:colOff>2347912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2647FA-882C-2D09-1159-DA687F7EE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552450</xdr:colOff>
      <xdr:row>21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5314950"/>
          <a:ext cx="5524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38100</xdr:colOff>
      <xdr:row>21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5514975"/>
          <a:ext cx="381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8</xdr:row>
      <xdr:rowOff>0</xdr:rowOff>
    </xdr:from>
    <xdr:to>
      <xdr:col>3</xdr:col>
      <xdr:colOff>1533525</xdr:colOff>
      <xdr:row>8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000250" y="2628900"/>
          <a:ext cx="15144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13</xdr:row>
      <xdr:rowOff>180975</xdr:rowOff>
    </xdr:from>
    <xdr:to>
      <xdr:col>4</xdr:col>
      <xdr:colOff>9525</xdr:colOff>
      <xdr:row>14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571500" y="3762375"/>
          <a:ext cx="2962275" cy="952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19</xdr:row>
      <xdr:rowOff>119062</xdr:rowOff>
    </xdr:from>
    <xdr:to>
      <xdr:col>11</xdr:col>
      <xdr:colOff>571500</xdr:colOff>
      <xdr:row>31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74382-8783-827F-33BE-AFB077721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585787</xdr:colOff>
      <xdr:row>14</xdr:row>
      <xdr:rowOff>157162</xdr:rowOff>
    </xdr:from>
    <xdr:to>
      <xdr:col>19</xdr:col>
      <xdr:colOff>366712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47B06-655C-803E-6B31-4231E3544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8"/>
  <sheetViews>
    <sheetView workbookViewId="0">
      <selection activeCell="G4" sqref="G4"/>
    </sheetView>
  </sheetViews>
  <sheetFormatPr defaultColWidth="8.88671875" defaultRowHeight="13.8" x14ac:dyDescent="0.25"/>
  <cols>
    <col min="1" max="2" width="8.88671875" style="1"/>
    <col min="3" max="3" width="10.5546875" style="1" customWidth="1"/>
    <col min="4" max="4" width="8.88671875" style="1"/>
    <col min="5" max="5" width="10.109375" style="1" customWidth="1"/>
    <col min="6" max="6" width="9.5546875" style="1" bestFit="1" customWidth="1"/>
    <col min="7" max="7" width="8.88671875" style="1"/>
    <col min="8" max="8" width="30.6640625" style="1" customWidth="1"/>
    <col min="9" max="9" width="21.88671875" style="1" customWidth="1"/>
    <col min="10" max="10" width="11.44140625" style="1" customWidth="1"/>
    <col min="11" max="11" width="9.33203125" style="1" customWidth="1"/>
    <col min="12" max="12" width="9.5546875" style="1" customWidth="1"/>
    <col min="13" max="13" width="8.88671875" style="1"/>
    <col min="14" max="14" width="9.6640625" style="1" customWidth="1"/>
    <col min="15" max="15" width="9.44140625" style="1" customWidth="1"/>
    <col min="16" max="16" width="8" style="1" customWidth="1"/>
    <col min="17" max="17" width="10.6640625" style="1" customWidth="1"/>
    <col min="18" max="18" width="8.88671875" style="1"/>
    <col min="19" max="19" width="9.44140625" style="1" customWidth="1"/>
    <col min="20" max="20" width="10.33203125" style="1" customWidth="1"/>
    <col min="21" max="21" width="10.6640625" style="1" customWidth="1"/>
    <col min="22" max="23" width="8.88671875" style="1"/>
    <col min="24" max="24" width="10.33203125" style="1" customWidth="1"/>
    <col min="25" max="25" width="9.33203125" style="1" customWidth="1"/>
    <col min="26" max="26" width="8.88671875" style="1"/>
    <col min="27" max="27" width="9.33203125" style="1" customWidth="1"/>
    <col min="28" max="28" width="9.44140625" style="1" customWidth="1"/>
    <col min="29" max="29" width="8.88671875" style="1"/>
    <col min="30" max="30" width="9.5546875" style="1" customWidth="1"/>
    <col min="31" max="31" width="9.6640625" style="1" customWidth="1"/>
    <col min="32" max="32" width="8.88671875" style="1"/>
    <col min="33" max="33" width="10.6640625" style="1" customWidth="1"/>
    <col min="34" max="34" width="8.88671875" style="1"/>
    <col min="35" max="36" width="9.5546875" style="1" customWidth="1"/>
    <col min="37" max="37" width="10.6640625" style="1" customWidth="1"/>
    <col min="38" max="16384" width="8.88671875" style="1"/>
  </cols>
  <sheetData>
    <row r="1" spans="1:37" ht="43.2" customHeight="1" thickBot="1" x14ac:dyDescent="0.4">
      <c r="A1" s="30" t="s">
        <v>0</v>
      </c>
      <c r="B1" s="31" t="s">
        <v>1</v>
      </c>
      <c r="C1" s="30" t="s">
        <v>8</v>
      </c>
      <c r="D1" s="31" t="s">
        <v>9</v>
      </c>
      <c r="E1" s="30" t="s">
        <v>17</v>
      </c>
      <c r="F1" s="1" t="s">
        <v>41</v>
      </c>
      <c r="G1" s="42" t="s">
        <v>42</v>
      </c>
      <c r="H1" s="42"/>
      <c r="I1" s="43"/>
      <c r="J1" s="43"/>
      <c r="K1" s="43"/>
      <c r="L1" s="43"/>
      <c r="M1" s="11"/>
      <c r="N1" s="11"/>
      <c r="O1" s="11"/>
      <c r="P1" s="11"/>
      <c r="Q1" s="11"/>
      <c r="R1" s="11"/>
      <c r="S1" s="11"/>
      <c r="T1" s="11"/>
      <c r="U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20.399999999999999" x14ac:dyDescent="0.35">
      <c r="A2" s="32">
        <v>1</v>
      </c>
      <c r="B2" s="58">
        <v>1</v>
      </c>
      <c r="C2" s="19">
        <v>60</v>
      </c>
      <c r="D2" s="2">
        <v>50.8</v>
      </c>
      <c r="E2" s="3">
        <f>D2^2/C2</f>
        <v>43.010666666666665</v>
      </c>
      <c r="F2" s="1">
        <v>1345</v>
      </c>
      <c r="G2" s="42">
        <f>C2*3</f>
        <v>180</v>
      </c>
      <c r="H2" s="42" t="s">
        <v>38</v>
      </c>
      <c r="I2" s="42"/>
      <c r="J2" s="42" t="s">
        <v>22</v>
      </c>
      <c r="L2" s="42" t="s">
        <v>34</v>
      </c>
      <c r="X2" s="12"/>
      <c r="AK2" s="10"/>
    </row>
    <row r="3" spans="1:37" ht="20.399999999999999" x14ac:dyDescent="0.35">
      <c r="A3" s="33">
        <v>2</v>
      </c>
      <c r="B3" s="59"/>
      <c r="C3" s="20">
        <v>55</v>
      </c>
      <c r="D3" s="8">
        <v>49.5</v>
      </c>
      <c r="E3" s="3">
        <f t="shared" ref="E3:E27" si="0">D3^2/C3</f>
        <v>44.55</v>
      </c>
      <c r="F3" s="1">
        <v>1330</v>
      </c>
      <c r="G3" s="42">
        <f t="shared" ref="G3:G28" si="1">C3*3</f>
        <v>165</v>
      </c>
      <c r="H3" s="42" t="s">
        <v>27</v>
      </c>
      <c r="I3" s="42"/>
      <c r="J3" s="42" t="s">
        <v>32</v>
      </c>
      <c r="L3" s="42"/>
      <c r="X3" s="12"/>
      <c r="AK3" s="10"/>
    </row>
    <row r="4" spans="1:37" ht="20.399999999999999" x14ac:dyDescent="0.35">
      <c r="A4" s="33">
        <v>3</v>
      </c>
      <c r="B4" s="59"/>
      <c r="C4" s="19">
        <v>50</v>
      </c>
      <c r="D4" s="8">
        <v>47.6</v>
      </c>
      <c r="E4" s="3">
        <f t="shared" si="0"/>
        <v>45.315200000000004</v>
      </c>
      <c r="F4" s="1">
        <v>1310</v>
      </c>
      <c r="G4" s="42">
        <f t="shared" si="1"/>
        <v>150</v>
      </c>
      <c r="H4" s="42" t="s">
        <v>23</v>
      </c>
      <c r="I4" s="42"/>
      <c r="J4" s="42" t="s">
        <v>24</v>
      </c>
      <c r="L4" s="42" t="s">
        <v>37</v>
      </c>
      <c r="Q4" s="46" t="s">
        <v>39</v>
      </c>
      <c r="R4" s="46" t="s">
        <v>40</v>
      </c>
      <c r="X4" s="12"/>
      <c r="AK4" s="10"/>
    </row>
    <row r="5" spans="1:37" ht="20.399999999999999" x14ac:dyDescent="0.35">
      <c r="A5" s="33">
        <v>4</v>
      </c>
      <c r="B5" s="59"/>
      <c r="C5" s="20">
        <v>45</v>
      </c>
      <c r="D5" s="8">
        <v>45.9</v>
      </c>
      <c r="E5" s="3">
        <f t="shared" si="0"/>
        <v>46.817999999999998</v>
      </c>
      <c r="F5" s="1">
        <v>1288</v>
      </c>
      <c r="G5" s="42">
        <f t="shared" si="1"/>
        <v>135</v>
      </c>
      <c r="H5" s="42"/>
      <c r="I5" s="42"/>
      <c r="J5" s="42"/>
      <c r="L5" s="42"/>
      <c r="X5" s="12"/>
      <c r="AK5" s="10"/>
    </row>
    <row r="6" spans="1:37" ht="20.399999999999999" x14ac:dyDescent="0.35">
      <c r="A6" s="33">
        <v>5</v>
      </c>
      <c r="B6" s="59"/>
      <c r="C6" s="19">
        <v>40</v>
      </c>
      <c r="D6" s="8">
        <v>43.8</v>
      </c>
      <c r="E6" s="3">
        <f t="shared" si="0"/>
        <v>47.960999999999999</v>
      </c>
      <c r="F6" s="1">
        <v>1263</v>
      </c>
      <c r="G6" s="42">
        <f t="shared" si="1"/>
        <v>120</v>
      </c>
      <c r="H6" s="42" t="s">
        <v>25</v>
      </c>
      <c r="I6" s="42"/>
      <c r="J6" s="42" t="s">
        <v>26</v>
      </c>
      <c r="L6" s="42"/>
      <c r="X6" s="12"/>
      <c r="AK6" s="10"/>
    </row>
    <row r="7" spans="1:37" ht="20.399999999999999" x14ac:dyDescent="0.35">
      <c r="A7" s="33">
        <v>6</v>
      </c>
      <c r="B7" s="59"/>
      <c r="C7" s="20">
        <v>35</v>
      </c>
      <c r="D7" s="8">
        <v>41.1</v>
      </c>
      <c r="E7" s="3">
        <f t="shared" si="0"/>
        <v>48.26314285714286</v>
      </c>
      <c r="F7" s="1">
        <v>1234</v>
      </c>
      <c r="G7" s="42">
        <f t="shared" si="1"/>
        <v>105</v>
      </c>
      <c r="H7" s="42" t="s">
        <v>31</v>
      </c>
      <c r="I7" s="42"/>
      <c r="J7" s="42" t="s">
        <v>28</v>
      </c>
      <c r="L7" s="42"/>
      <c r="X7" s="12"/>
      <c r="AK7" s="10"/>
    </row>
    <row r="8" spans="1:37" ht="20.399999999999999" x14ac:dyDescent="0.35">
      <c r="A8" s="33">
        <v>7</v>
      </c>
      <c r="B8" s="59"/>
      <c r="C8" s="19">
        <v>30</v>
      </c>
      <c r="D8" s="8">
        <v>37.799999999999997</v>
      </c>
      <c r="E8" s="3">
        <f t="shared" si="0"/>
        <v>47.627999999999993</v>
      </c>
      <c r="F8" s="1">
        <v>1195</v>
      </c>
      <c r="G8" s="42">
        <f t="shared" si="1"/>
        <v>90</v>
      </c>
      <c r="H8" s="42"/>
      <c r="I8" s="42"/>
      <c r="J8" s="42"/>
      <c r="L8" s="42"/>
      <c r="X8" s="12"/>
      <c r="AK8" s="10"/>
    </row>
    <row r="9" spans="1:37" ht="20.399999999999999" x14ac:dyDescent="0.35">
      <c r="A9" s="33">
        <v>8</v>
      </c>
      <c r="B9" s="59"/>
      <c r="C9" s="20">
        <v>25</v>
      </c>
      <c r="D9" s="8">
        <v>34.299999999999997</v>
      </c>
      <c r="E9" s="3">
        <f t="shared" si="0"/>
        <v>47.059599999999989</v>
      </c>
      <c r="F9" s="1">
        <v>1154</v>
      </c>
      <c r="G9" s="42">
        <f t="shared" si="1"/>
        <v>75</v>
      </c>
      <c r="H9" s="42"/>
      <c r="I9" s="42"/>
      <c r="J9" s="42"/>
      <c r="L9" s="42"/>
      <c r="X9" s="12"/>
      <c r="AK9" s="10"/>
    </row>
    <row r="10" spans="1:37" ht="21" thickBot="1" x14ac:dyDescent="0.4">
      <c r="A10" s="34">
        <v>9</v>
      </c>
      <c r="B10" s="60"/>
      <c r="C10" s="39">
        <v>20</v>
      </c>
      <c r="D10" s="40">
        <v>30.1</v>
      </c>
      <c r="E10" s="3">
        <f t="shared" si="0"/>
        <v>45.300500000000007</v>
      </c>
      <c r="F10" s="1">
        <v>1107</v>
      </c>
      <c r="G10" s="42">
        <f t="shared" si="1"/>
        <v>60</v>
      </c>
      <c r="H10" s="42" t="s">
        <v>29</v>
      </c>
      <c r="I10" s="42"/>
      <c r="J10" s="42" t="s">
        <v>30</v>
      </c>
      <c r="L10" s="42"/>
      <c r="X10" s="12"/>
      <c r="AK10" s="10"/>
    </row>
    <row r="11" spans="1:37" ht="20.399999999999999" x14ac:dyDescent="0.35">
      <c r="A11" s="32">
        <v>1</v>
      </c>
      <c r="B11" s="58">
        <v>2</v>
      </c>
      <c r="C11" s="26">
        <v>60</v>
      </c>
      <c r="D11" s="4">
        <v>44.1</v>
      </c>
      <c r="E11" s="3">
        <f t="shared" si="0"/>
        <v>32.413500000000006</v>
      </c>
      <c r="F11" s="1">
        <v>1190</v>
      </c>
      <c r="G11" s="42">
        <f t="shared" si="1"/>
        <v>180</v>
      </c>
      <c r="H11" s="42"/>
      <c r="I11" s="42"/>
      <c r="J11" s="42"/>
      <c r="K11" s="42"/>
      <c r="L11" s="42"/>
      <c r="X11" s="12"/>
      <c r="AK11" s="10"/>
    </row>
    <row r="12" spans="1:37" ht="20.399999999999999" x14ac:dyDescent="0.35">
      <c r="A12" s="33">
        <v>2</v>
      </c>
      <c r="B12" s="59"/>
      <c r="C12" s="27">
        <v>55</v>
      </c>
      <c r="D12" s="8">
        <v>43.1</v>
      </c>
      <c r="E12" s="3">
        <f t="shared" si="0"/>
        <v>33.774727272727276</v>
      </c>
      <c r="F12" s="1">
        <v>1177</v>
      </c>
      <c r="G12" s="42">
        <f t="shared" si="1"/>
        <v>165</v>
      </c>
      <c r="X12" s="12"/>
      <c r="AK12" s="10"/>
    </row>
    <row r="13" spans="1:37" ht="20.399999999999999" x14ac:dyDescent="0.35">
      <c r="A13" s="33">
        <v>3</v>
      </c>
      <c r="B13" s="59"/>
      <c r="C13" s="27">
        <v>50</v>
      </c>
      <c r="D13" s="8">
        <v>41.8</v>
      </c>
      <c r="E13" s="3">
        <f t="shared" si="0"/>
        <v>34.944799999999994</v>
      </c>
      <c r="F13" s="1">
        <v>1166</v>
      </c>
      <c r="G13" s="42">
        <f t="shared" si="1"/>
        <v>150</v>
      </c>
      <c r="X13" s="12"/>
      <c r="AK13" s="10"/>
    </row>
    <row r="14" spans="1:37" ht="20.399999999999999" x14ac:dyDescent="0.35">
      <c r="A14" s="33">
        <v>4</v>
      </c>
      <c r="B14" s="59"/>
      <c r="C14" s="27">
        <v>45</v>
      </c>
      <c r="D14" s="8">
        <v>40.4</v>
      </c>
      <c r="E14" s="3">
        <f t="shared" si="0"/>
        <v>36.270222222222216</v>
      </c>
      <c r="F14" s="1">
        <v>1148</v>
      </c>
      <c r="G14" s="42">
        <f t="shared" si="1"/>
        <v>135</v>
      </c>
      <c r="X14" s="12"/>
      <c r="AK14" s="10"/>
    </row>
    <row r="15" spans="1:37" ht="20.399999999999999" x14ac:dyDescent="0.35">
      <c r="A15" s="33">
        <v>5</v>
      </c>
      <c r="B15" s="59"/>
      <c r="C15" s="27">
        <v>40</v>
      </c>
      <c r="D15" s="8">
        <v>38.700000000000003</v>
      </c>
      <c r="E15" s="3">
        <f t="shared" si="0"/>
        <v>37.442250000000008</v>
      </c>
      <c r="F15" s="1">
        <v>1132</v>
      </c>
      <c r="G15" s="42">
        <f t="shared" si="1"/>
        <v>120</v>
      </c>
      <c r="X15" s="12"/>
      <c r="AK15" s="10"/>
    </row>
    <row r="16" spans="1:37" ht="20.399999999999999" x14ac:dyDescent="0.35">
      <c r="A16" s="33">
        <v>6</v>
      </c>
      <c r="B16" s="59"/>
      <c r="C16" s="27">
        <v>35</v>
      </c>
      <c r="D16" s="8">
        <v>36.700000000000003</v>
      </c>
      <c r="E16" s="3">
        <f t="shared" si="0"/>
        <v>38.482571428571433</v>
      </c>
      <c r="F16" s="1">
        <v>1110</v>
      </c>
      <c r="G16" s="42">
        <f t="shared" si="1"/>
        <v>105</v>
      </c>
      <c r="X16" s="12"/>
      <c r="AK16" s="10"/>
    </row>
    <row r="17" spans="1:37" ht="20.399999999999999" x14ac:dyDescent="0.35">
      <c r="A17" s="33">
        <v>7</v>
      </c>
      <c r="B17" s="59"/>
      <c r="C17" s="27">
        <v>30</v>
      </c>
      <c r="D17" s="8">
        <v>34.299999999999997</v>
      </c>
      <c r="E17" s="3">
        <f t="shared" si="0"/>
        <v>39.216333333333324</v>
      </c>
      <c r="F17" s="1">
        <v>1085</v>
      </c>
      <c r="G17" s="42">
        <f t="shared" si="1"/>
        <v>90</v>
      </c>
      <c r="X17" s="12"/>
      <c r="AK17" s="10"/>
    </row>
    <row r="18" spans="1:37" ht="20.399999999999999" x14ac:dyDescent="0.35">
      <c r="A18" s="33">
        <v>8</v>
      </c>
      <c r="B18" s="59"/>
      <c r="C18" s="27">
        <v>25</v>
      </c>
      <c r="D18" s="8">
        <v>31.3</v>
      </c>
      <c r="E18" s="3">
        <f t="shared" si="0"/>
        <v>39.187600000000003</v>
      </c>
      <c r="F18" s="1">
        <v>1054</v>
      </c>
      <c r="G18" s="42">
        <f t="shared" si="1"/>
        <v>75</v>
      </c>
    </row>
    <row r="19" spans="1:37" ht="21" thickBot="1" x14ac:dyDescent="0.4">
      <c r="A19" s="34">
        <v>9</v>
      </c>
      <c r="B19" s="61"/>
      <c r="C19" s="28">
        <v>20</v>
      </c>
      <c r="D19" s="9">
        <v>27.7</v>
      </c>
      <c r="E19" s="3">
        <f t="shared" si="0"/>
        <v>38.3645</v>
      </c>
      <c r="F19" s="1">
        <v>1018</v>
      </c>
      <c r="G19" s="42">
        <f t="shared" si="1"/>
        <v>60</v>
      </c>
    </row>
    <row r="20" spans="1:37" ht="20.399999999999999" x14ac:dyDescent="0.35">
      <c r="A20" s="32">
        <v>1</v>
      </c>
      <c r="B20" s="58">
        <v>3</v>
      </c>
      <c r="C20" s="29">
        <v>60</v>
      </c>
      <c r="D20" s="4">
        <v>27.7</v>
      </c>
      <c r="E20" s="3">
        <f t="shared" si="0"/>
        <v>12.788166666666665</v>
      </c>
      <c r="F20" s="1">
        <v>760</v>
      </c>
      <c r="G20" s="42">
        <f t="shared" si="1"/>
        <v>180</v>
      </c>
    </row>
    <row r="21" spans="1:37" ht="20.399999999999999" x14ac:dyDescent="0.35">
      <c r="A21" s="33">
        <v>2</v>
      </c>
      <c r="B21" s="59"/>
      <c r="C21" s="20">
        <v>55</v>
      </c>
      <c r="D21" s="8">
        <v>27.2</v>
      </c>
      <c r="E21" s="3">
        <f t="shared" si="0"/>
        <v>13.451636363636363</v>
      </c>
      <c r="F21" s="1">
        <v>747</v>
      </c>
      <c r="G21" s="42">
        <f t="shared" si="1"/>
        <v>165</v>
      </c>
    </row>
    <row r="22" spans="1:37" ht="20.399999999999999" x14ac:dyDescent="0.35">
      <c r="A22" s="33">
        <v>3</v>
      </c>
      <c r="B22" s="59"/>
      <c r="C22" s="20">
        <v>50</v>
      </c>
      <c r="D22" s="8">
        <v>26.5</v>
      </c>
      <c r="E22" s="3">
        <f t="shared" si="0"/>
        <v>14.045</v>
      </c>
      <c r="F22" s="1">
        <v>742</v>
      </c>
      <c r="G22" s="42">
        <f t="shared" si="1"/>
        <v>150</v>
      </c>
    </row>
    <row r="23" spans="1:37" ht="20.399999999999999" x14ac:dyDescent="0.35">
      <c r="A23" s="33">
        <v>4</v>
      </c>
      <c r="B23" s="59"/>
      <c r="C23" s="20">
        <v>45</v>
      </c>
      <c r="D23" s="8">
        <v>25.6</v>
      </c>
      <c r="E23" s="3">
        <f t="shared" si="0"/>
        <v>14.563555555555558</v>
      </c>
      <c r="F23" s="1">
        <v>736</v>
      </c>
      <c r="G23" s="42">
        <f t="shared" si="1"/>
        <v>135</v>
      </c>
    </row>
    <row r="24" spans="1:37" ht="20.399999999999999" x14ac:dyDescent="0.35">
      <c r="A24" s="33">
        <v>5</v>
      </c>
      <c r="B24" s="59"/>
      <c r="C24" s="20">
        <v>40</v>
      </c>
      <c r="D24" s="8">
        <v>24.8</v>
      </c>
      <c r="E24" s="3">
        <f t="shared" si="0"/>
        <v>15.376000000000001</v>
      </c>
      <c r="F24" s="1">
        <v>732</v>
      </c>
      <c r="G24" s="42">
        <f t="shared" si="1"/>
        <v>120</v>
      </c>
    </row>
    <row r="25" spans="1:37" ht="20.399999999999999" x14ac:dyDescent="0.35">
      <c r="A25" s="33">
        <v>6</v>
      </c>
      <c r="B25" s="59"/>
      <c r="C25" s="20">
        <v>35</v>
      </c>
      <c r="D25" s="8">
        <v>23.8</v>
      </c>
      <c r="E25" s="3">
        <f t="shared" si="0"/>
        <v>16.184000000000001</v>
      </c>
      <c r="F25" s="1">
        <v>720</v>
      </c>
      <c r="G25" s="42">
        <f t="shared" si="1"/>
        <v>105</v>
      </c>
    </row>
    <row r="26" spans="1:37" ht="20.399999999999999" x14ac:dyDescent="0.35">
      <c r="A26" s="33">
        <v>7</v>
      </c>
      <c r="B26" s="59"/>
      <c r="C26" s="20">
        <v>30</v>
      </c>
      <c r="D26" s="8">
        <v>22.3</v>
      </c>
      <c r="E26" s="3">
        <f t="shared" si="0"/>
        <v>16.576333333333334</v>
      </c>
      <c r="F26" s="1">
        <v>712</v>
      </c>
      <c r="G26" s="42">
        <f t="shared" si="1"/>
        <v>90</v>
      </c>
    </row>
    <row r="27" spans="1:37" ht="20.399999999999999" x14ac:dyDescent="0.35">
      <c r="A27" s="33">
        <v>8</v>
      </c>
      <c r="B27" s="59"/>
      <c r="C27" s="20">
        <v>25</v>
      </c>
      <c r="D27" s="8">
        <v>20.6</v>
      </c>
      <c r="E27" s="3">
        <f t="shared" si="0"/>
        <v>16.974400000000003</v>
      </c>
      <c r="F27" s="1">
        <v>699</v>
      </c>
      <c r="G27" s="42">
        <f t="shared" si="1"/>
        <v>75</v>
      </c>
    </row>
    <row r="28" spans="1:37" ht="21" thickBot="1" x14ac:dyDescent="0.4">
      <c r="A28" s="34">
        <v>9</v>
      </c>
      <c r="B28" s="61"/>
      <c r="C28" s="21">
        <v>20</v>
      </c>
      <c r="D28" s="9">
        <v>18.7</v>
      </c>
      <c r="E28" s="3">
        <f>D28^2/C28</f>
        <v>17.484500000000001</v>
      </c>
      <c r="F28" s="1">
        <v>684</v>
      </c>
      <c r="G28" s="42">
        <f t="shared" si="1"/>
        <v>60</v>
      </c>
    </row>
  </sheetData>
  <mergeCells count="3">
    <mergeCell ref="B2:B10"/>
    <mergeCell ref="B11:B19"/>
    <mergeCell ref="B20:B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8"/>
  <sheetViews>
    <sheetView zoomScaleNormal="100" workbookViewId="0">
      <selection activeCell="M2" sqref="M2"/>
    </sheetView>
  </sheetViews>
  <sheetFormatPr defaultColWidth="8.88671875" defaultRowHeight="13.8" x14ac:dyDescent="0.25"/>
  <cols>
    <col min="1" max="1" width="8.88671875" style="1"/>
    <col min="2" max="2" width="10.6640625" style="1" customWidth="1"/>
    <col min="3" max="3" width="10.109375" style="1" customWidth="1"/>
    <col min="4" max="4" width="9.88671875" style="1" customWidth="1"/>
    <col min="5" max="5" width="9.5546875" style="1" customWidth="1"/>
    <col min="6" max="6" width="10.6640625" style="1" customWidth="1"/>
    <col min="7" max="7" width="10" style="1" customWidth="1"/>
    <col min="8" max="8" width="8.88671875" style="1"/>
    <col min="9" max="9" width="11.44140625" style="1" customWidth="1"/>
    <col min="10" max="10" width="10.109375" style="1" customWidth="1"/>
    <col min="11" max="11" width="9.88671875" style="1" customWidth="1"/>
    <col min="12" max="12" width="10.33203125" style="1" customWidth="1"/>
    <col min="13" max="13" width="12.109375" style="1" customWidth="1"/>
    <col min="14" max="14" width="9.6640625" style="1" customWidth="1"/>
    <col min="15" max="15" width="9.44140625" style="1" customWidth="1"/>
    <col min="16" max="16" width="8" style="1" customWidth="1"/>
    <col min="17" max="17" width="10.6640625" style="1" customWidth="1"/>
    <col min="18" max="18" width="43.44140625" style="1" customWidth="1"/>
    <col min="19" max="19" width="9.44140625" style="1" customWidth="1"/>
    <col min="20" max="20" width="10.33203125" style="1" customWidth="1"/>
    <col min="21" max="21" width="10.6640625" style="1" customWidth="1"/>
    <col min="22" max="23" width="8.88671875" style="1"/>
    <col min="24" max="24" width="10.33203125" style="1" customWidth="1"/>
    <col min="25" max="25" width="9.33203125" style="1" customWidth="1"/>
    <col min="26" max="26" width="8.88671875" style="1"/>
    <col min="27" max="27" width="9.33203125" style="1" customWidth="1"/>
    <col min="28" max="28" width="9.44140625" style="1" customWidth="1"/>
    <col min="29" max="29" width="8.88671875" style="1"/>
    <col min="30" max="30" width="9.5546875" style="1" customWidth="1"/>
    <col min="31" max="31" width="9.6640625" style="1" customWidth="1"/>
    <col min="32" max="32" width="8.88671875" style="1"/>
    <col min="33" max="33" width="10.6640625" style="1" customWidth="1"/>
    <col min="34" max="34" width="8.88671875" style="1"/>
    <col min="35" max="36" width="9.5546875" style="1" customWidth="1"/>
    <col min="37" max="37" width="10.6640625" style="1" customWidth="1"/>
    <col min="38" max="16384" width="8.88671875" style="1"/>
  </cols>
  <sheetData>
    <row r="1" spans="1:37" ht="43.2" customHeight="1" thickBot="1" x14ac:dyDescent="0.4">
      <c r="A1" s="35" t="s">
        <v>0</v>
      </c>
      <c r="B1" s="36" t="s">
        <v>8</v>
      </c>
      <c r="C1" s="35" t="s">
        <v>2</v>
      </c>
      <c r="D1" s="36" t="s">
        <v>3</v>
      </c>
      <c r="E1" s="35" t="s">
        <v>9</v>
      </c>
      <c r="F1" s="36" t="s">
        <v>7</v>
      </c>
      <c r="G1" s="35" t="s">
        <v>10</v>
      </c>
      <c r="H1" s="36" t="s">
        <v>11</v>
      </c>
      <c r="I1" s="35" t="s">
        <v>12</v>
      </c>
      <c r="J1" s="30" t="s">
        <v>13</v>
      </c>
      <c r="K1" s="35" t="s">
        <v>14</v>
      </c>
      <c r="L1" s="36" t="s">
        <v>15</v>
      </c>
      <c r="M1" s="35" t="s">
        <v>16</v>
      </c>
      <c r="N1" s="1" t="s">
        <v>43</v>
      </c>
      <c r="O1" s="37" t="s">
        <v>19</v>
      </c>
      <c r="P1" s="38" t="s">
        <v>20</v>
      </c>
      <c r="R1" s="44" t="s">
        <v>33</v>
      </c>
    </row>
    <row r="2" spans="1:37" ht="14.4" thickBot="1" x14ac:dyDescent="0.3">
      <c r="A2" s="32">
        <v>1</v>
      </c>
      <c r="B2" s="23">
        <v>180</v>
      </c>
      <c r="C2" s="51">
        <v>201.3</v>
      </c>
      <c r="D2" s="5">
        <f>C2/8</f>
        <v>25.162500000000001</v>
      </c>
      <c r="E2" s="51">
        <v>64</v>
      </c>
      <c r="F2" s="6">
        <f>D2*60</f>
        <v>1509.75</v>
      </c>
      <c r="G2" s="4">
        <f>E2^2/B2</f>
        <v>22.755555555555556</v>
      </c>
      <c r="H2" s="4">
        <f>(2*10^(-9))*F2^3-(8*10^(-6))*F2^2+0.012*F2-1.1</f>
        <v>5.6647219162187508</v>
      </c>
      <c r="I2" s="4">
        <f>G2+H2</f>
        <v>28.420277471774305</v>
      </c>
      <c r="J2" s="4">
        <f>0.5*1.1679*PI()*0.25*0.58^2*$P$2^3</f>
        <v>144.18222544082843</v>
      </c>
      <c r="K2" s="4">
        <f>G2/J2*100</f>
        <v>15.782497104606216</v>
      </c>
      <c r="L2" s="4">
        <f>G2/I2*100</f>
        <v>80.068027408090273</v>
      </c>
      <c r="M2" s="7">
        <f>I2/J2*100</f>
        <v>19.711359971647703</v>
      </c>
      <c r="N2" s="54">
        <f>B2*3</f>
        <v>540</v>
      </c>
      <c r="O2" s="22">
        <v>0.224</v>
      </c>
      <c r="P2" s="41">
        <v>9.7767999999999997</v>
      </c>
      <c r="X2" s="14"/>
      <c r="Z2" s="16"/>
      <c r="AB2" s="16"/>
      <c r="AC2" s="10"/>
      <c r="AD2" s="15"/>
      <c r="AE2" s="10"/>
      <c r="AF2" s="10"/>
      <c r="AG2" s="10"/>
      <c r="AH2" s="10"/>
      <c r="AI2" s="10"/>
      <c r="AJ2" s="10"/>
      <c r="AK2" s="10"/>
    </row>
    <row r="3" spans="1:37" ht="14.4" thickBot="1" x14ac:dyDescent="0.3">
      <c r="A3" s="33">
        <v>2</v>
      </c>
      <c r="B3" s="24">
        <v>160</v>
      </c>
      <c r="C3" s="52">
        <v>199.9</v>
      </c>
      <c r="D3" s="5">
        <f t="shared" ref="D3:D19" si="0">C3/8</f>
        <v>24.987500000000001</v>
      </c>
      <c r="E3" s="52">
        <v>63.1</v>
      </c>
      <c r="F3" s="6">
        <f t="shared" ref="F3:F19" si="1">D3*60</f>
        <v>1499.25</v>
      </c>
      <c r="G3" s="4">
        <f t="shared" ref="G3:G19" si="2">E3^2/B3</f>
        <v>24.8850625</v>
      </c>
      <c r="H3" s="4">
        <f t="shared" ref="H3:H19" si="3">(2*10^(-9))*F3^3-(8*10^(-6))*F3^2+0.012*F3-1.1</f>
        <v>5.6488755616562525</v>
      </c>
      <c r="I3" s="4">
        <f t="shared" ref="I3:I19" si="4">G3+H3</f>
        <v>30.533938061656251</v>
      </c>
      <c r="J3" s="4">
        <f t="shared" ref="J3:J19" si="5">0.5*1.1679*PI()*0.25*0.58^2*$P$2^3</f>
        <v>144.18222544082843</v>
      </c>
      <c r="K3" s="4">
        <f t="shared" ref="K3:K19" si="6">G3/J3*100</f>
        <v>17.25945235199098</v>
      </c>
      <c r="L3" s="4">
        <f t="shared" ref="L3:L19" si="7">G3/I3*100</f>
        <v>81.499682254383146</v>
      </c>
      <c r="M3" s="7">
        <f t="shared" ref="M3:M19" si="8">I3/J3*100</f>
        <v>21.177324714125188</v>
      </c>
      <c r="N3" s="54">
        <f t="shared" ref="N3:N19" si="9">B3*3</f>
        <v>480</v>
      </c>
      <c r="X3" s="14"/>
      <c r="Z3" s="16"/>
      <c r="AB3" s="16"/>
      <c r="AC3" s="10"/>
      <c r="AD3" s="15"/>
      <c r="AE3" s="10"/>
      <c r="AF3" s="10"/>
      <c r="AG3" s="10"/>
      <c r="AH3" s="10"/>
      <c r="AI3" s="10"/>
      <c r="AJ3" s="10"/>
      <c r="AK3" s="10"/>
    </row>
    <row r="4" spans="1:37" ht="14.4" thickBot="1" x14ac:dyDescent="0.3">
      <c r="A4" s="33">
        <v>3</v>
      </c>
      <c r="B4" s="24">
        <v>140</v>
      </c>
      <c r="C4" s="52">
        <v>197.8</v>
      </c>
      <c r="D4" s="5">
        <f t="shared" si="0"/>
        <v>24.725000000000001</v>
      </c>
      <c r="E4" s="52">
        <v>61.8</v>
      </c>
      <c r="F4" s="6">
        <f t="shared" si="1"/>
        <v>1483.5</v>
      </c>
      <c r="G4" s="4">
        <f t="shared" si="2"/>
        <v>27.280285714285714</v>
      </c>
      <c r="H4" s="4">
        <f t="shared" si="3"/>
        <v>5.6255132657499995</v>
      </c>
      <c r="I4" s="4">
        <f t="shared" si="4"/>
        <v>32.905798980035712</v>
      </c>
      <c r="J4" s="4">
        <f t="shared" si="5"/>
        <v>144.18222544082843</v>
      </c>
      <c r="K4" s="4">
        <f t="shared" si="6"/>
        <v>18.920699573666511</v>
      </c>
      <c r="L4" s="4">
        <f t="shared" si="7"/>
        <v>82.904188805252659</v>
      </c>
      <c r="M4" s="7">
        <f t="shared" si="8"/>
        <v>22.822368623752492</v>
      </c>
      <c r="N4" s="54">
        <f t="shared" si="9"/>
        <v>420</v>
      </c>
      <c r="X4" s="14"/>
      <c r="Z4" s="16"/>
      <c r="AB4" s="16"/>
      <c r="AC4" s="10"/>
      <c r="AD4" s="15"/>
      <c r="AE4" s="10"/>
      <c r="AF4" s="10"/>
      <c r="AG4" s="10"/>
      <c r="AH4" s="10"/>
      <c r="AI4" s="10"/>
      <c r="AJ4" s="10"/>
      <c r="AK4" s="10"/>
    </row>
    <row r="5" spans="1:37" ht="14.4" thickBot="1" x14ac:dyDescent="0.3">
      <c r="A5" s="33">
        <v>4</v>
      </c>
      <c r="B5" s="24">
        <v>120</v>
      </c>
      <c r="C5" s="52">
        <v>193.3</v>
      </c>
      <c r="D5" s="5">
        <f t="shared" si="0"/>
        <v>24.162500000000001</v>
      </c>
      <c r="E5" s="52">
        <v>60.2</v>
      </c>
      <c r="F5" s="6">
        <f t="shared" si="1"/>
        <v>1449.75</v>
      </c>
      <c r="G5" s="4">
        <f t="shared" si="2"/>
        <v>30.200333333333337</v>
      </c>
      <c r="H5" s="4">
        <f t="shared" si="3"/>
        <v>5.5768962937187556</v>
      </c>
      <c r="I5" s="4">
        <f t="shared" si="4"/>
        <v>35.777229627052094</v>
      </c>
      <c r="J5" s="4">
        <f t="shared" si="5"/>
        <v>144.18222544082843</v>
      </c>
      <c r="K5" s="4">
        <f t="shared" si="6"/>
        <v>20.945947561148849</v>
      </c>
      <c r="L5" s="4">
        <f t="shared" si="7"/>
        <v>84.412162842530662</v>
      </c>
      <c r="M5" s="7">
        <f t="shared" si="8"/>
        <v>24.813897495107582</v>
      </c>
      <c r="N5" s="54">
        <f t="shared" si="9"/>
        <v>360</v>
      </c>
      <c r="X5" s="14"/>
      <c r="Z5" s="16"/>
      <c r="AB5" s="16"/>
      <c r="AC5" s="10"/>
      <c r="AD5" s="15"/>
      <c r="AE5" s="10"/>
      <c r="AF5" s="10"/>
      <c r="AG5" s="10"/>
      <c r="AH5" s="10"/>
      <c r="AI5" s="10"/>
      <c r="AJ5" s="10"/>
      <c r="AK5" s="10"/>
    </row>
    <row r="6" spans="1:37" ht="14.4" thickBot="1" x14ac:dyDescent="0.3">
      <c r="A6" s="33">
        <v>5</v>
      </c>
      <c r="B6" s="24">
        <v>100</v>
      </c>
      <c r="C6" s="52">
        <v>192</v>
      </c>
      <c r="D6" s="5">
        <f t="shared" si="0"/>
        <v>24</v>
      </c>
      <c r="E6" s="52">
        <v>58</v>
      </c>
      <c r="F6" s="6">
        <f t="shared" si="1"/>
        <v>1440</v>
      </c>
      <c r="G6" s="4">
        <f t="shared" si="2"/>
        <v>33.64</v>
      </c>
      <c r="H6" s="4">
        <f t="shared" si="3"/>
        <v>5.5631680000000028</v>
      </c>
      <c r="I6" s="4">
        <f t="shared" si="4"/>
        <v>39.203168000000005</v>
      </c>
      <c r="J6" s="4">
        <f t="shared" si="5"/>
        <v>144.18222544082843</v>
      </c>
      <c r="K6" s="4">
        <f t="shared" si="6"/>
        <v>23.33158605171181</v>
      </c>
      <c r="L6" s="4">
        <f t="shared" si="7"/>
        <v>85.809391730790736</v>
      </c>
      <c r="M6" s="7">
        <f t="shared" si="8"/>
        <v>27.190014497375586</v>
      </c>
      <c r="N6" s="54">
        <f t="shared" si="9"/>
        <v>300</v>
      </c>
      <c r="X6" s="14"/>
      <c r="Z6" s="16"/>
      <c r="AB6" s="16"/>
      <c r="AC6" s="10"/>
      <c r="AD6" s="15"/>
      <c r="AE6" s="10"/>
      <c r="AF6" s="10"/>
      <c r="AG6" s="10"/>
      <c r="AH6" s="10"/>
      <c r="AI6" s="10"/>
      <c r="AJ6" s="10"/>
      <c r="AK6" s="10"/>
    </row>
    <row r="7" spans="1:37" ht="14.4" thickBot="1" x14ac:dyDescent="0.3">
      <c r="A7" s="33">
        <v>6</v>
      </c>
      <c r="B7" s="24">
        <v>80</v>
      </c>
      <c r="C7" s="52">
        <v>187</v>
      </c>
      <c r="D7" s="5">
        <f t="shared" si="0"/>
        <v>23.375</v>
      </c>
      <c r="E7" s="52">
        <v>54.9</v>
      </c>
      <c r="F7" s="6">
        <f t="shared" si="1"/>
        <v>1402.5</v>
      </c>
      <c r="G7" s="4">
        <f t="shared" si="2"/>
        <v>37.675124999999994</v>
      </c>
      <c r="H7" s="4">
        <f t="shared" si="3"/>
        <v>5.5114025312500043</v>
      </c>
      <c r="I7" s="4">
        <f t="shared" si="4"/>
        <v>43.18652753125</v>
      </c>
      <c r="J7" s="4">
        <f t="shared" si="5"/>
        <v>144.18222544082843</v>
      </c>
      <c r="K7" s="4">
        <f t="shared" si="6"/>
        <v>26.130214653582009</v>
      </c>
      <c r="L7" s="4">
        <f t="shared" si="7"/>
        <v>87.238143823297847</v>
      </c>
      <c r="M7" s="7">
        <f t="shared" si="8"/>
        <v>29.952740290427482</v>
      </c>
      <c r="N7" s="54">
        <f t="shared" si="9"/>
        <v>240</v>
      </c>
      <c r="X7" s="14"/>
      <c r="Z7" s="16"/>
      <c r="AB7" s="16"/>
      <c r="AC7" s="10"/>
      <c r="AD7" s="15"/>
      <c r="AE7" s="10"/>
      <c r="AF7" s="10"/>
      <c r="AG7" s="10"/>
      <c r="AH7" s="10"/>
      <c r="AI7" s="10"/>
      <c r="AJ7" s="10"/>
      <c r="AK7" s="10"/>
    </row>
    <row r="8" spans="1:37" ht="14.4" thickBot="1" x14ac:dyDescent="0.3">
      <c r="A8" s="33">
        <v>7</v>
      </c>
      <c r="B8" s="24">
        <v>60</v>
      </c>
      <c r="C8" s="52">
        <v>180.3</v>
      </c>
      <c r="D8" s="5">
        <f t="shared" si="0"/>
        <v>22.537500000000001</v>
      </c>
      <c r="E8" s="52">
        <v>50.6</v>
      </c>
      <c r="F8" s="6">
        <f t="shared" si="1"/>
        <v>1352.25</v>
      </c>
      <c r="G8" s="4">
        <f t="shared" si="2"/>
        <v>42.672666666666672</v>
      </c>
      <c r="H8" s="4">
        <f t="shared" si="3"/>
        <v>5.4437542790312516</v>
      </c>
      <c r="I8" s="4">
        <f t="shared" si="4"/>
        <v>48.116420945697925</v>
      </c>
      <c r="J8" s="4">
        <f t="shared" si="5"/>
        <v>144.18222544082843</v>
      </c>
      <c r="K8" s="4">
        <f t="shared" si="6"/>
        <v>29.596343471740415</v>
      </c>
      <c r="L8" s="4">
        <f t="shared" si="7"/>
        <v>88.686285945551035</v>
      </c>
      <c r="M8" s="7">
        <f t="shared" si="8"/>
        <v>33.371950528981557</v>
      </c>
      <c r="N8" s="54">
        <f t="shared" si="9"/>
        <v>180</v>
      </c>
      <c r="X8" s="14"/>
      <c r="Z8" s="16"/>
      <c r="AB8" s="16"/>
      <c r="AC8" s="10"/>
      <c r="AD8" s="15"/>
      <c r="AE8" s="10"/>
      <c r="AF8" s="10"/>
      <c r="AG8" s="10"/>
      <c r="AH8" s="10"/>
      <c r="AI8" s="10"/>
      <c r="AJ8" s="10"/>
      <c r="AK8" s="10"/>
    </row>
    <row r="9" spans="1:37" ht="14.4" thickBot="1" x14ac:dyDescent="0.3">
      <c r="A9" s="33">
        <v>8</v>
      </c>
      <c r="B9" s="24">
        <f>160/3</f>
        <v>53.333333333333336</v>
      </c>
      <c r="C9" s="52">
        <v>177</v>
      </c>
      <c r="D9" s="5">
        <f t="shared" si="0"/>
        <v>22.125</v>
      </c>
      <c r="E9" s="52">
        <v>48.6</v>
      </c>
      <c r="F9" s="6">
        <f t="shared" si="1"/>
        <v>1327.5</v>
      </c>
      <c r="G9" s="4">
        <f t="shared" si="2"/>
        <v>44.286749999999998</v>
      </c>
      <c r="H9" s="4">
        <f t="shared" si="3"/>
        <v>5.4107403437500015</v>
      </c>
      <c r="I9" s="4">
        <f t="shared" si="4"/>
        <v>49.697490343749998</v>
      </c>
      <c r="J9" s="4">
        <f t="shared" si="5"/>
        <v>144.18222544082843</v>
      </c>
      <c r="K9" s="4">
        <f t="shared" si="6"/>
        <v>30.715818031380731</v>
      </c>
      <c r="L9" s="4">
        <f t="shared" si="7"/>
        <v>89.112648734725369</v>
      </c>
      <c r="M9" s="7">
        <f t="shared" si="8"/>
        <v>34.468527720253263</v>
      </c>
      <c r="N9" s="54">
        <f t="shared" si="9"/>
        <v>160</v>
      </c>
      <c r="X9" s="14"/>
      <c r="Z9" s="16"/>
      <c r="AB9" s="16"/>
      <c r="AC9" s="10"/>
      <c r="AD9" s="15"/>
      <c r="AE9" s="10"/>
      <c r="AF9" s="10"/>
      <c r="AG9" s="10"/>
      <c r="AH9" s="10"/>
      <c r="AI9" s="10"/>
      <c r="AJ9" s="10"/>
      <c r="AK9" s="10"/>
    </row>
    <row r="10" spans="1:37" ht="14.4" thickBot="1" x14ac:dyDescent="0.3">
      <c r="A10" s="33">
        <v>9</v>
      </c>
      <c r="B10" s="24">
        <f>150/3</f>
        <v>50</v>
      </c>
      <c r="C10" s="52">
        <v>175.1</v>
      </c>
      <c r="D10" s="5">
        <f t="shared" si="0"/>
        <v>21.887499999999999</v>
      </c>
      <c r="E10" s="52">
        <v>47.5</v>
      </c>
      <c r="F10" s="6">
        <f t="shared" si="1"/>
        <v>1313.25</v>
      </c>
      <c r="G10" s="4">
        <f t="shared" si="2"/>
        <v>45.125</v>
      </c>
      <c r="H10" s="4">
        <f t="shared" si="3"/>
        <v>5.3917245399062512</v>
      </c>
      <c r="I10" s="4">
        <f t="shared" si="4"/>
        <v>50.516724539906249</v>
      </c>
      <c r="J10" s="4">
        <f t="shared" si="5"/>
        <v>144.18222544082843</v>
      </c>
      <c r="K10" s="4">
        <f t="shared" si="6"/>
        <v>31.297200374063479</v>
      </c>
      <c r="L10" s="4">
        <f t="shared" si="7"/>
        <v>89.326852465173204</v>
      </c>
      <c r="M10" s="7">
        <f t="shared" si="8"/>
        <v>35.036721333336629</v>
      </c>
      <c r="N10" s="54">
        <f t="shared" si="9"/>
        <v>150</v>
      </c>
      <c r="X10" s="14"/>
      <c r="Z10" s="16"/>
      <c r="AB10" s="16"/>
      <c r="AC10" s="10"/>
      <c r="AD10" s="15"/>
      <c r="AE10" s="10"/>
      <c r="AF10" s="10"/>
      <c r="AG10" s="10"/>
      <c r="AH10" s="10"/>
      <c r="AI10" s="10"/>
      <c r="AJ10" s="10"/>
      <c r="AK10" s="10"/>
    </row>
    <row r="11" spans="1:37" ht="14.4" thickBot="1" x14ac:dyDescent="0.3">
      <c r="A11" s="33">
        <v>10</v>
      </c>
      <c r="B11" s="24">
        <f>140/3</f>
        <v>46.666666666666664</v>
      </c>
      <c r="C11" s="52">
        <v>173.2</v>
      </c>
      <c r="D11" s="5">
        <f t="shared" si="0"/>
        <v>21.65</v>
      </c>
      <c r="E11" s="52">
        <v>46.3</v>
      </c>
      <c r="F11" s="6">
        <f t="shared" si="1"/>
        <v>1299</v>
      </c>
      <c r="G11" s="4">
        <f t="shared" si="2"/>
        <v>45.936214285714279</v>
      </c>
      <c r="H11" s="4">
        <f t="shared" si="3"/>
        <v>5.3726597980000026</v>
      </c>
      <c r="I11" s="4">
        <f t="shared" si="4"/>
        <v>51.308874083714279</v>
      </c>
      <c r="J11" s="4">
        <f t="shared" si="5"/>
        <v>144.18222544082843</v>
      </c>
      <c r="K11" s="4">
        <f t="shared" si="6"/>
        <v>31.859831643787633</v>
      </c>
      <c r="L11" s="4">
        <f t="shared" si="7"/>
        <v>89.52879030392657</v>
      </c>
      <c r="M11" s="7">
        <f t="shared" si="8"/>
        <v>35.586129931647612</v>
      </c>
      <c r="N11" s="54">
        <f>B11*3</f>
        <v>140</v>
      </c>
      <c r="X11" s="14"/>
      <c r="Z11" s="16"/>
      <c r="AB11" s="16"/>
      <c r="AC11" s="10"/>
      <c r="AD11" s="15"/>
      <c r="AE11" s="10"/>
      <c r="AF11" s="10"/>
      <c r="AG11" s="10"/>
      <c r="AH11" s="10"/>
      <c r="AI11" s="10"/>
      <c r="AJ11" s="10"/>
      <c r="AK11" s="10"/>
    </row>
    <row r="12" spans="1:37" ht="14.4" thickBot="1" x14ac:dyDescent="0.3">
      <c r="A12" s="33">
        <v>11</v>
      </c>
      <c r="B12" s="24">
        <f>130/3</f>
        <v>43.333333333333336</v>
      </c>
      <c r="C12" s="52">
        <v>171.1</v>
      </c>
      <c r="D12" s="5">
        <f t="shared" si="0"/>
        <v>21.387499999999999</v>
      </c>
      <c r="E12" s="52">
        <v>44.8</v>
      </c>
      <c r="F12" s="6">
        <f t="shared" si="1"/>
        <v>1283.25</v>
      </c>
      <c r="G12" s="4">
        <f t="shared" si="2"/>
        <v>46.316307692307682</v>
      </c>
      <c r="H12" s="4">
        <f t="shared" si="3"/>
        <v>5.3514894886562523</v>
      </c>
      <c r="I12" s="4">
        <f t="shared" si="4"/>
        <v>51.66779718096393</v>
      </c>
      <c r="J12" s="4">
        <f t="shared" si="5"/>
        <v>144.18222544082843</v>
      </c>
      <c r="K12" s="4">
        <f t="shared" si="6"/>
        <v>32.123451799067723</v>
      </c>
      <c r="L12" s="4">
        <f t="shared" si="7"/>
        <v>89.642505040590521</v>
      </c>
      <c r="M12" s="7">
        <f t="shared" si="8"/>
        <v>35.835067063913577</v>
      </c>
      <c r="N12" s="54">
        <f t="shared" si="9"/>
        <v>130</v>
      </c>
      <c r="X12" s="14"/>
      <c r="Z12" s="16"/>
      <c r="AB12" s="16"/>
      <c r="AC12" s="10"/>
      <c r="AD12" s="15"/>
      <c r="AE12" s="10"/>
      <c r="AF12" s="10"/>
      <c r="AG12" s="10"/>
      <c r="AH12" s="10"/>
      <c r="AI12" s="10"/>
      <c r="AJ12" s="10"/>
      <c r="AK12" s="10"/>
    </row>
    <row r="13" spans="1:37" ht="14.4" thickBot="1" x14ac:dyDescent="0.3">
      <c r="A13" s="33">
        <v>12</v>
      </c>
      <c r="B13" s="24">
        <f>120/3</f>
        <v>40</v>
      </c>
      <c r="C13" s="52">
        <v>168.9</v>
      </c>
      <c r="D13" s="5">
        <f t="shared" si="0"/>
        <v>21.112500000000001</v>
      </c>
      <c r="E13" s="52">
        <v>43.4</v>
      </c>
      <c r="F13" s="6">
        <f t="shared" si="1"/>
        <v>1266.75</v>
      </c>
      <c r="G13" s="4">
        <f t="shared" si="2"/>
        <v>47.088999999999999</v>
      </c>
      <c r="H13" s="4">
        <f t="shared" si="3"/>
        <v>5.329150367593753</v>
      </c>
      <c r="I13" s="4">
        <f t="shared" si="4"/>
        <v>52.418150367593753</v>
      </c>
      <c r="J13" s="4">
        <f t="shared" si="5"/>
        <v>144.18222544082843</v>
      </c>
      <c r="K13" s="4">
        <f t="shared" si="6"/>
        <v>32.659365505025484</v>
      </c>
      <c r="L13" s="4">
        <f t="shared" si="7"/>
        <v>89.833387232815497</v>
      </c>
      <c r="M13" s="7">
        <f t="shared" si="8"/>
        <v>36.355487097891867</v>
      </c>
      <c r="N13" s="54">
        <f t="shared" si="9"/>
        <v>120</v>
      </c>
      <c r="X13" s="14"/>
      <c r="Z13" s="16"/>
      <c r="AB13" s="16"/>
      <c r="AC13" s="10"/>
      <c r="AD13" s="15"/>
      <c r="AE13" s="10"/>
      <c r="AF13" s="10"/>
      <c r="AG13" s="10"/>
      <c r="AH13" s="10"/>
      <c r="AI13" s="10"/>
      <c r="AJ13" s="10"/>
      <c r="AK13" s="10"/>
    </row>
    <row r="14" spans="1:37" ht="14.4" thickBot="1" x14ac:dyDescent="0.3">
      <c r="A14" s="33">
        <v>13</v>
      </c>
      <c r="B14" s="24">
        <f>110/3</f>
        <v>36.666666666666664</v>
      </c>
      <c r="C14" s="52">
        <v>166.3</v>
      </c>
      <c r="D14" s="5">
        <f t="shared" si="0"/>
        <v>20.787500000000001</v>
      </c>
      <c r="E14" s="52">
        <v>41.8</v>
      </c>
      <c r="F14" s="6">
        <f t="shared" si="1"/>
        <v>1247.25</v>
      </c>
      <c r="G14" s="4">
        <f t="shared" si="2"/>
        <v>47.651999999999994</v>
      </c>
      <c r="H14" s="4">
        <f t="shared" si="3"/>
        <v>5.302464927156251</v>
      </c>
      <c r="I14" s="4">
        <f t="shared" si="4"/>
        <v>52.954464927156245</v>
      </c>
      <c r="J14" s="4">
        <f t="shared" si="5"/>
        <v>144.18222544082843</v>
      </c>
      <c r="K14" s="4">
        <f t="shared" si="6"/>
        <v>33.049843595011026</v>
      </c>
      <c r="L14" s="4">
        <f t="shared" si="7"/>
        <v>89.986746283905845</v>
      </c>
      <c r="M14" s="7">
        <f t="shared" si="8"/>
        <v>36.727457053219403</v>
      </c>
      <c r="N14" s="54">
        <f t="shared" si="9"/>
        <v>110</v>
      </c>
      <c r="X14" s="14"/>
      <c r="Z14" s="16"/>
      <c r="AB14" s="16"/>
      <c r="AC14" s="10"/>
      <c r="AD14" s="15"/>
      <c r="AE14" s="10"/>
      <c r="AF14" s="10"/>
      <c r="AG14" s="10"/>
      <c r="AH14" s="10"/>
      <c r="AI14" s="10"/>
      <c r="AJ14" s="10"/>
      <c r="AK14" s="10"/>
    </row>
    <row r="15" spans="1:37" ht="14.4" thickBot="1" x14ac:dyDescent="0.3">
      <c r="A15" s="33">
        <v>14</v>
      </c>
      <c r="B15" s="24">
        <f>100/3</f>
        <v>33.333333333333336</v>
      </c>
      <c r="C15" s="52">
        <v>163.30000000000001</v>
      </c>
      <c r="D15" s="5">
        <f t="shared" si="0"/>
        <v>20.412500000000001</v>
      </c>
      <c r="E15" s="52">
        <v>40.1</v>
      </c>
      <c r="F15" s="6">
        <f t="shared" si="1"/>
        <v>1224.75</v>
      </c>
      <c r="G15" s="4">
        <f t="shared" si="2"/>
        <v>48.240300000000005</v>
      </c>
      <c r="H15" s="4">
        <f t="shared" si="3"/>
        <v>5.2711802718437504</v>
      </c>
      <c r="I15" s="4">
        <f t="shared" si="4"/>
        <v>53.511480271843752</v>
      </c>
      <c r="J15" s="4">
        <f t="shared" si="5"/>
        <v>144.18222544082843</v>
      </c>
      <c r="K15" s="4">
        <f t="shared" si="6"/>
        <v>33.457868924209073</v>
      </c>
      <c r="L15" s="4">
        <f t="shared" si="7"/>
        <v>90.1494403722984</v>
      </c>
      <c r="M15" s="7">
        <f t="shared" si="8"/>
        <v>37.113784385166504</v>
      </c>
      <c r="N15" s="54">
        <f t="shared" si="9"/>
        <v>100</v>
      </c>
      <c r="X15" s="14"/>
      <c r="Z15" s="16"/>
      <c r="AB15" s="16"/>
      <c r="AC15" s="10"/>
      <c r="AD15" s="15"/>
      <c r="AE15" s="10"/>
      <c r="AF15" s="10"/>
      <c r="AG15" s="10"/>
      <c r="AH15" s="10"/>
      <c r="AI15" s="10"/>
      <c r="AJ15" s="10"/>
      <c r="AK15" s="10"/>
    </row>
    <row r="16" spans="1:37" ht="14.4" thickBot="1" x14ac:dyDescent="0.3">
      <c r="A16" s="33">
        <v>15</v>
      </c>
      <c r="B16" s="24">
        <f>90/3</f>
        <v>30</v>
      </c>
      <c r="C16" s="52">
        <v>159.80000000000001</v>
      </c>
      <c r="D16" s="5">
        <f t="shared" si="0"/>
        <v>19.975000000000001</v>
      </c>
      <c r="E16" s="52">
        <v>37.700000000000003</v>
      </c>
      <c r="F16" s="6">
        <f t="shared" si="1"/>
        <v>1198.5</v>
      </c>
      <c r="G16" s="4">
        <f t="shared" si="2"/>
        <v>47.376333333333342</v>
      </c>
      <c r="H16" s="4">
        <f t="shared" si="3"/>
        <v>5.2338381932500013</v>
      </c>
      <c r="I16" s="4">
        <f t="shared" si="4"/>
        <v>52.610171526583343</v>
      </c>
      <c r="J16" s="4">
        <f t="shared" si="5"/>
        <v>144.18222544082843</v>
      </c>
      <c r="K16" s="4">
        <f t="shared" si="6"/>
        <v>32.858650356160801</v>
      </c>
      <c r="L16" s="4">
        <f t="shared" si="7"/>
        <v>90.051661035536824</v>
      </c>
      <c r="M16" s="7">
        <f t="shared" si="8"/>
        <v>36.488666592383993</v>
      </c>
      <c r="N16" s="54">
        <f t="shared" si="9"/>
        <v>90</v>
      </c>
      <c r="X16" s="14"/>
      <c r="Z16" s="16"/>
      <c r="AB16" s="16"/>
      <c r="AC16" s="10"/>
      <c r="AD16" s="15"/>
      <c r="AE16" s="10"/>
      <c r="AF16" s="10"/>
      <c r="AG16" s="10"/>
      <c r="AH16" s="10"/>
      <c r="AI16" s="10"/>
      <c r="AJ16" s="10"/>
      <c r="AK16" s="10"/>
    </row>
    <row r="17" spans="1:37" ht="14.4" thickBot="1" x14ac:dyDescent="0.3">
      <c r="A17" s="33">
        <v>16</v>
      </c>
      <c r="B17" s="24">
        <f>80/3</f>
        <v>26.666666666666668</v>
      </c>
      <c r="C17" s="52">
        <v>156.30000000000001</v>
      </c>
      <c r="D17" s="5">
        <f t="shared" si="0"/>
        <v>19.537500000000001</v>
      </c>
      <c r="E17" s="52">
        <v>35.4</v>
      </c>
      <c r="F17" s="6">
        <f t="shared" si="1"/>
        <v>1172.25</v>
      </c>
      <c r="G17" s="4">
        <f t="shared" si="2"/>
        <v>46.99349999999999</v>
      </c>
      <c r="H17" s="4">
        <f t="shared" si="3"/>
        <v>5.1953812115312505</v>
      </c>
      <c r="I17" s="4">
        <f t="shared" si="4"/>
        <v>52.188881211531239</v>
      </c>
      <c r="J17" s="4">
        <f t="shared" si="5"/>
        <v>144.18222544082843</v>
      </c>
      <c r="K17" s="4">
        <f t="shared" si="6"/>
        <v>32.593129878749068</v>
      </c>
      <c r="L17" s="4">
        <f t="shared" si="7"/>
        <v>90.045041988017715</v>
      </c>
      <c r="M17" s="7">
        <f t="shared" si="8"/>
        <v>36.196473630481769</v>
      </c>
      <c r="N17" s="54">
        <f t="shared" si="9"/>
        <v>80</v>
      </c>
      <c r="X17" s="14"/>
      <c r="Z17" s="16"/>
      <c r="AB17" s="16"/>
      <c r="AC17" s="10"/>
      <c r="AD17" s="15"/>
      <c r="AE17" s="10"/>
      <c r="AF17" s="10"/>
      <c r="AG17" s="10"/>
      <c r="AH17" s="10"/>
      <c r="AI17" s="10"/>
      <c r="AJ17" s="10"/>
      <c r="AK17" s="10"/>
    </row>
    <row r="18" spans="1:37" ht="14.4" thickBot="1" x14ac:dyDescent="0.3">
      <c r="A18" s="33">
        <v>17</v>
      </c>
      <c r="B18" s="24">
        <f>70/3</f>
        <v>23.333333333333332</v>
      </c>
      <c r="C18" s="52">
        <v>152.30000000000001</v>
      </c>
      <c r="D18" s="5">
        <f t="shared" si="0"/>
        <v>19.037500000000001</v>
      </c>
      <c r="E18" s="52">
        <v>32.9</v>
      </c>
      <c r="F18" s="6">
        <f t="shared" si="1"/>
        <v>1142.25</v>
      </c>
      <c r="G18" s="4">
        <f t="shared" si="2"/>
        <v>46.388999999999996</v>
      </c>
      <c r="H18" s="4">
        <f t="shared" si="3"/>
        <v>5.1497867502812511</v>
      </c>
      <c r="I18" s="4">
        <f t="shared" si="4"/>
        <v>51.538786750281247</v>
      </c>
      <c r="J18" s="4">
        <f t="shared" si="5"/>
        <v>144.18222544082843</v>
      </c>
      <c r="K18" s="4">
        <f t="shared" si="6"/>
        <v>32.173868767920901</v>
      </c>
      <c r="L18" s="4">
        <f t="shared" si="7"/>
        <v>90.007939505380094</v>
      </c>
      <c r="M18" s="7">
        <f t="shared" si="8"/>
        <v>35.745589716558001</v>
      </c>
      <c r="N18" s="54">
        <f t="shared" si="9"/>
        <v>70</v>
      </c>
    </row>
    <row r="19" spans="1:37" ht="14.4" thickBot="1" x14ac:dyDescent="0.3">
      <c r="A19" s="34">
        <v>18</v>
      </c>
      <c r="B19" s="25">
        <f>60/3</f>
        <v>20</v>
      </c>
      <c r="C19" s="53">
        <v>147.80000000000001</v>
      </c>
      <c r="D19" s="5">
        <f t="shared" si="0"/>
        <v>18.475000000000001</v>
      </c>
      <c r="E19" s="53">
        <v>30</v>
      </c>
      <c r="F19" s="6">
        <f t="shared" si="1"/>
        <v>1108.5</v>
      </c>
      <c r="G19" s="4">
        <f t="shared" si="2"/>
        <v>45</v>
      </c>
      <c r="H19" s="4">
        <f t="shared" si="3"/>
        <v>5.09601007825</v>
      </c>
      <c r="I19" s="4">
        <f t="shared" si="4"/>
        <v>50.096010078250004</v>
      </c>
      <c r="J19" s="4">
        <f t="shared" si="5"/>
        <v>144.18222544082843</v>
      </c>
      <c r="K19" s="4">
        <f t="shared" si="6"/>
        <v>31.210504528151944</v>
      </c>
      <c r="L19" s="4">
        <f t="shared" si="7"/>
        <v>89.827513068825183</v>
      </c>
      <c r="M19" s="7">
        <f t="shared" si="8"/>
        <v>34.744927764212605</v>
      </c>
      <c r="N19" s="54">
        <f t="shared" si="9"/>
        <v>60</v>
      </c>
    </row>
    <row r="20" spans="1:37" x14ac:dyDescent="0.25">
      <c r="B20" s="12"/>
      <c r="D20" s="10"/>
      <c r="E20" s="10"/>
    </row>
    <row r="21" spans="1:37" x14ac:dyDescent="0.25">
      <c r="B21" s="12"/>
      <c r="D21" s="10"/>
      <c r="E21" s="10"/>
    </row>
    <row r="22" spans="1:37" x14ac:dyDescent="0.25">
      <c r="B22" s="12"/>
      <c r="D22" s="10"/>
      <c r="E22" s="10"/>
    </row>
    <row r="23" spans="1:37" x14ac:dyDescent="0.25">
      <c r="B23" s="12"/>
      <c r="D23" s="10"/>
      <c r="E23" s="10"/>
    </row>
    <row r="24" spans="1:37" x14ac:dyDescent="0.25">
      <c r="B24" s="12"/>
      <c r="D24" s="10"/>
      <c r="E24" s="10"/>
    </row>
    <row r="25" spans="1:37" x14ac:dyDescent="0.25">
      <c r="B25" s="12"/>
      <c r="D25" s="10"/>
      <c r="E25" s="10"/>
    </row>
    <row r="26" spans="1:37" x14ac:dyDescent="0.25">
      <c r="B26" s="12"/>
      <c r="D26" s="10"/>
      <c r="E26" s="10"/>
    </row>
    <row r="27" spans="1:37" x14ac:dyDescent="0.25">
      <c r="B27" s="12"/>
      <c r="D27" s="10"/>
      <c r="E27" s="10"/>
    </row>
    <row r="28" spans="1:37" x14ac:dyDescent="0.25">
      <c r="B28" s="12"/>
      <c r="D28" s="10"/>
      <c r="E28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tabSelected="1" topLeftCell="B1" zoomScaleNormal="100" workbookViewId="0">
      <selection activeCell="N34" sqref="N34"/>
    </sheetView>
  </sheetViews>
  <sheetFormatPr defaultColWidth="8.88671875" defaultRowHeight="13.8" x14ac:dyDescent="0.25"/>
  <cols>
    <col min="1" max="1" width="8.88671875" style="1"/>
    <col min="2" max="2" width="10.6640625" style="1" customWidth="1"/>
    <col min="3" max="3" width="10.109375" style="1" customWidth="1"/>
    <col min="4" max="4" width="23.109375" style="1" customWidth="1"/>
    <col min="5" max="5" width="11.5546875" style="1" customWidth="1"/>
    <col min="6" max="6" width="10.33203125" style="1" customWidth="1"/>
    <col min="7" max="7" width="9.88671875" style="1" customWidth="1"/>
    <col min="8" max="8" width="11" style="1" customWidth="1"/>
    <col min="9" max="9" width="10.6640625" style="1" customWidth="1"/>
    <col min="10" max="10" width="10.109375" style="1" customWidth="1"/>
    <col min="11" max="11" width="12.109375" style="1" customWidth="1"/>
    <col min="12" max="12" width="10.6640625" style="1" customWidth="1"/>
    <col min="13" max="13" width="10.109375" style="1" customWidth="1"/>
    <col min="14" max="14" width="10.33203125" style="1" customWidth="1"/>
    <col min="15" max="15" width="12.33203125" style="1" customWidth="1"/>
    <col min="16" max="16" width="12.109375" style="1" customWidth="1"/>
    <col min="17" max="17" width="8.6640625" style="1" customWidth="1"/>
    <col min="18" max="18" width="8.88671875" style="1"/>
    <col min="19" max="19" width="9.44140625" style="1" customWidth="1"/>
    <col min="20" max="20" width="10.33203125" style="1" customWidth="1"/>
    <col min="21" max="21" width="10.6640625" style="1" customWidth="1"/>
    <col min="22" max="23" width="8.88671875" style="1"/>
    <col min="24" max="24" width="10.33203125" style="1" customWidth="1"/>
    <col min="25" max="25" width="9.33203125" style="1" customWidth="1"/>
    <col min="26" max="26" width="8.88671875" style="1"/>
    <col min="27" max="27" width="9.33203125" style="1" customWidth="1"/>
    <col min="28" max="28" width="9.44140625" style="1" customWidth="1"/>
    <col min="29" max="29" width="8.88671875" style="1"/>
    <col min="30" max="30" width="9.5546875" style="1" customWidth="1"/>
    <col min="31" max="31" width="9.6640625" style="1" customWidth="1"/>
    <col min="32" max="32" width="8.88671875" style="1"/>
    <col min="33" max="33" width="10.6640625" style="1" customWidth="1"/>
    <col min="34" max="34" width="8.88671875" style="1"/>
    <col min="35" max="36" width="9.5546875" style="1" customWidth="1"/>
    <col min="37" max="37" width="10.6640625" style="1" customWidth="1"/>
    <col min="38" max="16384" width="8.88671875" style="1"/>
  </cols>
  <sheetData>
    <row r="1" spans="1:21" ht="43.2" customHeight="1" thickBot="1" x14ac:dyDescent="0.3"/>
    <row r="2" spans="1:21" ht="59.4" thickBot="1" x14ac:dyDescent="0.4">
      <c r="A2" s="17" t="s">
        <v>4</v>
      </c>
      <c r="B2" s="31" t="s">
        <v>8</v>
      </c>
      <c r="C2" s="35" t="s">
        <v>5</v>
      </c>
      <c r="D2" s="35" t="s">
        <v>21</v>
      </c>
      <c r="E2" s="36" t="s">
        <v>6</v>
      </c>
      <c r="F2" s="35" t="s">
        <v>2</v>
      </c>
      <c r="G2" s="36" t="s">
        <v>3</v>
      </c>
      <c r="H2" s="35" t="s">
        <v>9</v>
      </c>
      <c r="I2" s="36" t="s">
        <v>7</v>
      </c>
      <c r="J2" s="35" t="s">
        <v>17</v>
      </c>
      <c r="K2" s="36" t="s">
        <v>18</v>
      </c>
      <c r="L2" s="35" t="s">
        <v>12</v>
      </c>
      <c r="M2" s="36" t="s">
        <v>13</v>
      </c>
      <c r="N2" s="35" t="s">
        <v>14</v>
      </c>
      <c r="O2" s="36" t="s">
        <v>15</v>
      </c>
      <c r="P2" s="35" t="s">
        <v>16</v>
      </c>
      <c r="Q2" s="10"/>
      <c r="R2" s="10"/>
      <c r="S2" s="10"/>
      <c r="T2" s="10"/>
      <c r="U2" s="10"/>
    </row>
    <row r="3" spans="1:21" ht="14.4" thickBot="1" x14ac:dyDescent="0.3">
      <c r="A3" s="18">
        <v>1</v>
      </c>
      <c r="B3" s="47">
        <v>30</v>
      </c>
      <c r="C3" s="49">
        <v>30</v>
      </c>
      <c r="E3" s="5">
        <f>0.1996*C3</f>
        <v>5.9879999999999995</v>
      </c>
      <c r="F3" s="56">
        <f>G3*8</f>
        <v>78.64</v>
      </c>
      <c r="G3" s="5">
        <v>9.83</v>
      </c>
      <c r="H3" s="51">
        <v>18.2</v>
      </c>
      <c r="I3" s="6">
        <f>G3*60</f>
        <v>589.79999999999995</v>
      </c>
      <c r="J3" s="4">
        <f>H3^2/$B$3</f>
        <v>11.041333333333332</v>
      </c>
      <c r="K3" s="4">
        <f>(2*10^(-9))*I3^3-(8*10^(-6))*I3^2+0.012*I3-1.1</f>
        <v>3.6050281015840002</v>
      </c>
      <c r="L3" s="4">
        <f>J3+K3</f>
        <v>14.646361434917333</v>
      </c>
      <c r="M3" s="4">
        <f>0.5*1.1679*PI()*0.25*0.58^2*E3^3</f>
        <v>33.125840489776053</v>
      </c>
      <c r="N3" s="4">
        <f>J3/M3*100</f>
        <v>33.331481315141644</v>
      </c>
      <c r="O3" s="4">
        <f>J3/L3*100</f>
        <v>75.386186408116941</v>
      </c>
      <c r="P3" s="7">
        <f>L3/M3*100</f>
        <v>44.214308885046343</v>
      </c>
      <c r="Q3" s="10"/>
      <c r="R3" s="10"/>
      <c r="S3" s="10"/>
      <c r="T3" s="10"/>
      <c r="U3" s="10"/>
    </row>
    <row r="4" spans="1:21" ht="14.4" thickBot="1" x14ac:dyDescent="0.3">
      <c r="A4" s="13">
        <v>2</v>
      </c>
      <c r="B4" s="48"/>
      <c r="C4" s="50">
        <v>35</v>
      </c>
      <c r="E4" s="5">
        <f t="shared" ref="E4:E14" si="0">0.1996*C4</f>
        <v>6.9859999999999998</v>
      </c>
      <c r="F4" s="55">
        <v>98.4</v>
      </c>
      <c r="G4" s="5">
        <f>F4/8</f>
        <v>12.3</v>
      </c>
      <c r="H4" s="52">
        <v>22.9</v>
      </c>
      <c r="I4" s="6">
        <f t="shared" ref="I4:I14" si="1">G4*60</f>
        <v>738</v>
      </c>
      <c r="J4" s="4">
        <f t="shared" ref="J4:J14" si="2">H4^2/$B$3</f>
        <v>17.480333333333331</v>
      </c>
      <c r="K4" s="4">
        <f t="shared" ref="K4:K14" si="3">(2*10^(-9))*I4^3-(8*10^(-6))*I4^2+0.012*I4-1.1</f>
        <v>4.2027425439999995</v>
      </c>
      <c r="L4" s="4">
        <f t="shared" ref="L4:L14" si="4">J4+K4</f>
        <v>21.68307587733333</v>
      </c>
      <c r="M4" s="4">
        <f t="shared" ref="M4:M14" si="5">0.5*1.1679*PI()*0.25*0.58^2*E4^3</f>
        <v>52.602607814783276</v>
      </c>
      <c r="N4" s="4">
        <f t="shared" ref="N4:N14" si="6">J4/M4*100</f>
        <v>33.230925346672095</v>
      </c>
      <c r="O4" s="4">
        <f t="shared" ref="O4:O14" si="7">J4/L4*100</f>
        <v>80.617406092309125</v>
      </c>
      <c r="P4" s="7">
        <f t="shared" ref="P4:P14" si="8">L4/M4*100</f>
        <v>41.220534072532402</v>
      </c>
      <c r="Q4" s="10"/>
      <c r="R4" s="10"/>
      <c r="S4" s="10"/>
      <c r="T4" s="10"/>
      <c r="U4" s="10"/>
    </row>
    <row r="5" spans="1:21" ht="14.4" thickBot="1" x14ac:dyDescent="0.3">
      <c r="A5" s="13">
        <v>3</v>
      </c>
      <c r="B5" s="48"/>
      <c r="C5" s="50">
        <v>40</v>
      </c>
      <c r="E5" s="5">
        <f t="shared" si="0"/>
        <v>7.984</v>
      </c>
      <c r="F5" s="55">
        <v>118.7</v>
      </c>
      <c r="G5" s="5">
        <f t="shared" ref="G5:G14" si="9">F5/8</f>
        <v>14.8375</v>
      </c>
      <c r="H5" s="52">
        <v>27.8</v>
      </c>
      <c r="I5" s="6">
        <f t="shared" si="1"/>
        <v>890.25</v>
      </c>
      <c r="J5" s="4">
        <f t="shared" si="2"/>
        <v>25.761333333333333</v>
      </c>
      <c r="K5" s="4">
        <f t="shared" si="3"/>
        <v>4.6537659837812502</v>
      </c>
      <c r="L5" s="4">
        <f t="shared" si="4"/>
        <v>30.415099317114581</v>
      </c>
      <c r="M5" s="4">
        <f t="shared" si="5"/>
        <v>78.520510790580289</v>
      </c>
      <c r="N5" s="4">
        <f t="shared" si="6"/>
        <v>32.808412826096635</v>
      </c>
      <c r="O5" s="4">
        <f t="shared" si="7"/>
        <v>84.69915900895127</v>
      </c>
      <c r="P5" s="7">
        <f t="shared" si="8"/>
        <v>38.735228554783333</v>
      </c>
      <c r="Q5" s="10"/>
      <c r="R5" s="10"/>
      <c r="S5" s="10"/>
      <c r="T5" s="10"/>
      <c r="U5" s="10"/>
    </row>
    <row r="6" spans="1:21" ht="14.4" thickBot="1" x14ac:dyDescent="0.3">
      <c r="A6" s="13">
        <v>4</v>
      </c>
      <c r="B6" s="48"/>
      <c r="C6" s="50">
        <v>45</v>
      </c>
      <c r="E6" s="5">
        <f t="shared" si="0"/>
        <v>8.9819999999999993</v>
      </c>
      <c r="F6" s="55">
        <v>139.4</v>
      </c>
      <c r="G6" s="5">
        <f t="shared" si="9"/>
        <v>17.425000000000001</v>
      </c>
      <c r="H6" s="52">
        <v>32.700000000000003</v>
      </c>
      <c r="I6" s="6">
        <f t="shared" si="1"/>
        <v>1045.5</v>
      </c>
      <c r="J6" s="4">
        <f t="shared" si="2"/>
        <v>35.643000000000008</v>
      </c>
      <c r="K6" s="4">
        <f t="shared" si="3"/>
        <v>4.9870478927499988</v>
      </c>
      <c r="L6" s="4">
        <f t="shared" si="4"/>
        <v>40.630047892750007</v>
      </c>
      <c r="M6" s="4">
        <f t="shared" si="5"/>
        <v>111.79971165299418</v>
      </c>
      <c r="N6" s="4">
        <f t="shared" si="6"/>
        <v>31.881119792714092</v>
      </c>
      <c r="O6" s="4">
        <f t="shared" si="7"/>
        <v>87.725714953833759</v>
      </c>
      <c r="P6" s="7">
        <f t="shared" si="8"/>
        <v>36.34181814248165</v>
      </c>
      <c r="Q6" s="10"/>
      <c r="R6" s="10"/>
      <c r="S6" s="10"/>
      <c r="T6" s="10"/>
      <c r="U6" s="10"/>
    </row>
    <row r="7" spans="1:21" ht="14.4" thickBot="1" x14ac:dyDescent="0.3">
      <c r="A7" s="13">
        <v>5</v>
      </c>
      <c r="B7" s="48"/>
      <c r="C7" s="50">
        <v>50</v>
      </c>
      <c r="E7" s="5">
        <f t="shared" si="0"/>
        <v>9.98</v>
      </c>
      <c r="F7" s="55">
        <v>160.1</v>
      </c>
      <c r="G7" s="5">
        <f t="shared" si="9"/>
        <v>20.012499999999999</v>
      </c>
      <c r="H7" s="52">
        <v>37.6</v>
      </c>
      <c r="I7" s="6">
        <f t="shared" si="1"/>
        <v>1200.75</v>
      </c>
      <c r="J7" s="4">
        <f t="shared" si="2"/>
        <v>47.125333333333337</v>
      </c>
      <c r="K7" s="4">
        <f t="shared" si="3"/>
        <v>5.2370795508437524</v>
      </c>
      <c r="L7" s="4">
        <f t="shared" si="4"/>
        <v>52.36241288417709</v>
      </c>
      <c r="M7" s="4">
        <f t="shared" si="5"/>
        <v>153.36037263785212</v>
      </c>
      <c r="N7" s="4">
        <f t="shared" si="6"/>
        <v>30.728494279689787</v>
      </c>
      <c r="O7" s="4">
        <f t="shared" si="7"/>
        <v>89.998399114212134</v>
      </c>
      <c r="P7" s="7">
        <f t="shared" si="8"/>
        <v>34.143378751319688</v>
      </c>
      <c r="Q7" s="10"/>
      <c r="R7" s="10"/>
      <c r="S7" s="10"/>
      <c r="T7" s="10"/>
      <c r="U7" s="10"/>
    </row>
    <row r="8" spans="1:21" ht="14.4" thickBot="1" x14ac:dyDescent="0.3">
      <c r="A8" s="13">
        <v>6</v>
      </c>
      <c r="B8" s="48"/>
      <c r="C8" s="50">
        <v>55</v>
      </c>
      <c r="E8" s="5">
        <f t="shared" si="0"/>
        <v>10.978</v>
      </c>
      <c r="F8" s="55">
        <v>180</v>
      </c>
      <c r="G8" s="5">
        <f t="shared" si="9"/>
        <v>22.5</v>
      </c>
      <c r="H8" s="52">
        <v>42.1</v>
      </c>
      <c r="I8" s="6">
        <f t="shared" si="1"/>
        <v>1350</v>
      </c>
      <c r="J8" s="4">
        <f t="shared" si="2"/>
        <v>59.080333333333336</v>
      </c>
      <c r="K8" s="4">
        <f t="shared" si="3"/>
        <v>5.4407499999999995</v>
      </c>
      <c r="L8" s="4">
        <f t="shared" si="4"/>
        <v>64.521083333333337</v>
      </c>
      <c r="M8" s="4">
        <f t="shared" si="5"/>
        <v>204.12265598098116</v>
      </c>
      <c r="N8" s="4">
        <f t="shared" si="6"/>
        <v>28.943545266645003</v>
      </c>
      <c r="O8" s="4">
        <f t="shared" si="7"/>
        <v>91.567485046877437</v>
      </c>
      <c r="P8" s="7">
        <f t="shared" si="8"/>
        <v>31.608976976737459</v>
      </c>
      <c r="Q8" s="10"/>
      <c r="R8" s="10"/>
      <c r="S8" s="10"/>
      <c r="T8" s="10"/>
      <c r="U8" s="10"/>
    </row>
    <row r="9" spans="1:21" ht="14.4" thickBot="1" x14ac:dyDescent="0.3">
      <c r="A9" s="13">
        <v>1</v>
      </c>
      <c r="B9" s="47">
        <v>40</v>
      </c>
      <c r="C9" s="50">
        <v>30</v>
      </c>
      <c r="E9" s="5">
        <f t="shared" si="0"/>
        <v>5.9879999999999995</v>
      </c>
      <c r="F9" s="52">
        <v>85</v>
      </c>
      <c r="G9" s="5">
        <f t="shared" si="9"/>
        <v>10.625</v>
      </c>
      <c r="H9" s="57">
        <v>21.2</v>
      </c>
      <c r="I9" s="6">
        <f t="shared" si="1"/>
        <v>637.5</v>
      </c>
      <c r="J9" s="4">
        <f>H9^2/$B$9</f>
        <v>11.236000000000001</v>
      </c>
      <c r="K9" s="4">
        <f t="shared" si="3"/>
        <v>3.8169179687500008</v>
      </c>
      <c r="L9" s="4">
        <f t="shared" si="4"/>
        <v>15.052917968750002</v>
      </c>
      <c r="M9" s="4">
        <f t="shared" si="5"/>
        <v>33.125840489776053</v>
      </c>
      <c r="N9" s="4">
        <f t="shared" si="6"/>
        <v>33.919139360306573</v>
      </c>
      <c r="O9" s="4">
        <f t="shared" si="7"/>
        <v>74.643335088426326</v>
      </c>
      <c r="P9" s="7">
        <f t="shared" si="8"/>
        <v>45.441618223682291</v>
      </c>
      <c r="Q9" s="10"/>
      <c r="R9" s="10"/>
      <c r="S9" s="10"/>
      <c r="T9" s="10"/>
      <c r="U9" s="10"/>
    </row>
    <row r="10" spans="1:21" ht="14.4" thickBot="1" x14ac:dyDescent="0.3">
      <c r="A10" s="13">
        <v>2</v>
      </c>
      <c r="B10" s="48"/>
      <c r="C10" s="50">
        <v>35</v>
      </c>
      <c r="E10" s="5">
        <f t="shared" si="0"/>
        <v>6.9859999999999998</v>
      </c>
      <c r="F10" s="55">
        <v>105.9</v>
      </c>
      <c r="G10" s="5">
        <f t="shared" si="9"/>
        <v>13.237500000000001</v>
      </c>
      <c r="H10" s="52">
        <v>26.6</v>
      </c>
      <c r="I10" s="6">
        <f t="shared" si="1"/>
        <v>794.25</v>
      </c>
      <c r="J10" s="4">
        <f t="shared" ref="J10:J14" si="10">H10^2/$B$9</f>
        <v>17.689</v>
      </c>
      <c r="K10" s="4">
        <f t="shared" si="3"/>
        <v>4.3864138197812519</v>
      </c>
      <c r="L10" s="4">
        <f t="shared" si="4"/>
        <v>22.075413819781254</v>
      </c>
      <c r="M10" s="4">
        <f t="shared" si="5"/>
        <v>52.602607814783276</v>
      </c>
      <c r="N10" s="4">
        <f t="shared" si="6"/>
        <v>33.627610369212036</v>
      </c>
      <c r="O10" s="4">
        <f t="shared" si="7"/>
        <v>80.129868207269155</v>
      </c>
      <c r="P10" s="7">
        <f t="shared" si="8"/>
        <v>41.966386718905682</v>
      </c>
      <c r="Q10" s="10"/>
      <c r="R10" s="10"/>
      <c r="S10" s="10"/>
      <c r="T10" s="10"/>
      <c r="U10" s="10"/>
    </row>
    <row r="11" spans="1:21" ht="14.4" thickBot="1" x14ac:dyDescent="0.3">
      <c r="A11" s="13">
        <v>3</v>
      </c>
      <c r="B11" s="48"/>
      <c r="C11" s="50">
        <v>40</v>
      </c>
      <c r="E11" s="5">
        <f t="shared" si="0"/>
        <v>7.984</v>
      </c>
      <c r="F11" s="55">
        <v>126.8</v>
      </c>
      <c r="G11" s="5">
        <f t="shared" si="9"/>
        <v>15.85</v>
      </c>
      <c r="H11" s="52">
        <v>32.1</v>
      </c>
      <c r="I11" s="6">
        <f t="shared" si="1"/>
        <v>951</v>
      </c>
      <c r="J11" s="4">
        <f t="shared" si="10"/>
        <v>25.760250000000003</v>
      </c>
      <c r="K11" s="4">
        <f t="shared" si="3"/>
        <v>4.7969627020000001</v>
      </c>
      <c r="L11" s="4">
        <f t="shared" si="4"/>
        <v>30.557212702000001</v>
      </c>
      <c r="M11" s="4">
        <f t="shared" si="5"/>
        <v>78.520510790580289</v>
      </c>
      <c r="N11" s="4">
        <f t="shared" si="6"/>
        <v>32.807033144122556</v>
      </c>
      <c r="O11" s="4">
        <f t="shared" si="7"/>
        <v>84.301700718645606</v>
      </c>
      <c r="P11" s="7">
        <f t="shared" si="8"/>
        <v>38.91621742438511</v>
      </c>
      <c r="Q11" s="10"/>
      <c r="R11" s="10"/>
      <c r="S11" s="10"/>
      <c r="T11" s="10"/>
      <c r="U11" s="10"/>
    </row>
    <row r="12" spans="1:21" ht="14.4" thickBot="1" x14ac:dyDescent="0.3">
      <c r="A12" s="13">
        <v>4</v>
      </c>
      <c r="B12" s="48"/>
      <c r="C12" s="50">
        <v>45</v>
      </c>
      <c r="E12" s="5">
        <f t="shared" si="0"/>
        <v>8.9819999999999993</v>
      </c>
      <c r="F12" s="55">
        <v>148.1</v>
      </c>
      <c r="G12" s="5">
        <f t="shared" si="9"/>
        <v>18.512499999999999</v>
      </c>
      <c r="H12" s="52">
        <v>37.700000000000003</v>
      </c>
      <c r="I12" s="6">
        <f t="shared" si="1"/>
        <v>1110.75</v>
      </c>
      <c r="J12" s="4">
        <f t="shared" si="10"/>
        <v>35.532250000000005</v>
      </c>
      <c r="K12" s="4">
        <f t="shared" si="3"/>
        <v>5.0996856970937507</v>
      </c>
      <c r="L12" s="4">
        <f t="shared" si="4"/>
        <v>40.631935697093752</v>
      </c>
      <c r="M12" s="4">
        <f t="shared" si="5"/>
        <v>111.79971165299418</v>
      </c>
      <c r="N12" s="4">
        <f t="shared" si="6"/>
        <v>31.782058714324418</v>
      </c>
      <c r="O12" s="4">
        <f t="shared" si="7"/>
        <v>87.449070270460908</v>
      </c>
      <c r="P12" s="7">
        <f t="shared" si="8"/>
        <v>36.343506701705849</v>
      </c>
      <c r="Q12" s="10"/>
      <c r="R12" s="10"/>
      <c r="S12" s="10"/>
      <c r="T12" s="10"/>
      <c r="U12" s="10"/>
    </row>
    <row r="13" spans="1:21" ht="14.4" thickBot="1" x14ac:dyDescent="0.3">
      <c r="A13" s="13">
        <v>5</v>
      </c>
      <c r="B13" s="48"/>
      <c r="C13" s="50">
        <v>50</v>
      </c>
      <c r="E13" s="5">
        <f t="shared" si="0"/>
        <v>9.98</v>
      </c>
      <c r="F13" s="55">
        <v>169.3</v>
      </c>
      <c r="G13" s="5">
        <f t="shared" si="9"/>
        <v>21.162500000000001</v>
      </c>
      <c r="H13" s="52">
        <v>43.1</v>
      </c>
      <c r="I13" s="6">
        <f t="shared" si="1"/>
        <v>1269.75</v>
      </c>
      <c r="J13" s="4">
        <f t="shared" si="10"/>
        <v>46.440250000000006</v>
      </c>
      <c r="K13" s="4">
        <f t="shared" si="3"/>
        <v>5.3332266262187513</v>
      </c>
      <c r="L13" s="4">
        <f t="shared" si="4"/>
        <v>51.773476626218759</v>
      </c>
      <c r="M13" s="4">
        <f t="shared" si="5"/>
        <v>153.36037263785212</v>
      </c>
      <c r="N13" s="4">
        <f t="shared" si="6"/>
        <v>30.281779576569512</v>
      </c>
      <c r="O13" s="4">
        <f t="shared" si="7"/>
        <v>89.69892119719475</v>
      </c>
      <c r="P13" s="7">
        <f t="shared" si="8"/>
        <v>33.759357606985965</v>
      </c>
      <c r="Q13" s="10"/>
      <c r="R13" s="10"/>
      <c r="S13" s="10"/>
      <c r="T13" s="10"/>
      <c r="U13" s="10"/>
    </row>
    <row r="14" spans="1:21" x14ac:dyDescent="0.25">
      <c r="A14" s="13">
        <v>6</v>
      </c>
      <c r="B14" s="48"/>
      <c r="C14" s="50">
        <v>55</v>
      </c>
      <c r="E14" s="5">
        <f t="shared" si="0"/>
        <v>10.978</v>
      </c>
      <c r="F14" s="55">
        <v>189.3</v>
      </c>
      <c r="G14" s="5">
        <f t="shared" si="9"/>
        <v>23.662500000000001</v>
      </c>
      <c r="H14" s="52">
        <v>48.2</v>
      </c>
      <c r="I14" s="6">
        <f t="shared" si="1"/>
        <v>1419.75</v>
      </c>
      <c r="J14" s="4">
        <f t="shared" si="10"/>
        <v>58.081000000000003</v>
      </c>
      <c r="K14" s="4">
        <f t="shared" si="3"/>
        <v>5.5350314324687506</v>
      </c>
      <c r="L14" s="4">
        <f t="shared" si="4"/>
        <v>63.616031432468752</v>
      </c>
      <c r="M14" s="4">
        <f t="shared" si="5"/>
        <v>204.12265598098116</v>
      </c>
      <c r="N14" s="4">
        <f t="shared" si="6"/>
        <v>28.453970344875202</v>
      </c>
      <c r="O14" s="4">
        <f t="shared" si="7"/>
        <v>91.299313541203162</v>
      </c>
      <c r="P14" s="7">
        <f t="shared" si="8"/>
        <v>31.165590672304443</v>
      </c>
      <c r="Q14" s="10"/>
      <c r="R14" s="10"/>
      <c r="S14" s="10"/>
      <c r="T14" s="10"/>
      <c r="U14" s="10"/>
    </row>
    <row r="15" spans="1:21" x14ac:dyDescent="0.25">
      <c r="Q15" s="10"/>
      <c r="R15" s="10"/>
      <c r="S15" s="10"/>
      <c r="T15" s="10"/>
      <c r="U15" s="10"/>
    </row>
    <row r="16" spans="1:21" x14ac:dyDescent="0.25">
      <c r="Q16" s="10"/>
      <c r="R16" s="10"/>
      <c r="S16" s="10"/>
      <c r="T16" s="10"/>
      <c r="U16" s="10"/>
    </row>
    <row r="17" spans="4:21" x14ac:dyDescent="0.25">
      <c r="Q17" s="10"/>
      <c r="R17" s="10"/>
      <c r="S17" s="10"/>
      <c r="T17" s="10"/>
      <c r="U17" s="10"/>
    </row>
    <row r="18" spans="4:21" x14ac:dyDescent="0.25">
      <c r="Q18" s="10"/>
      <c r="R18" s="10"/>
      <c r="S18" s="10"/>
      <c r="T18" s="10"/>
      <c r="U18" s="10"/>
    </row>
    <row r="19" spans="4:21" x14ac:dyDescent="0.25">
      <c r="Q19" s="10"/>
      <c r="R19" s="10"/>
      <c r="S19" s="10"/>
      <c r="T19" s="10"/>
      <c r="U19" s="10"/>
    </row>
    <row r="20" spans="4:21" ht="16.2" x14ac:dyDescent="0.25">
      <c r="D20" s="45" t="s">
        <v>34</v>
      </c>
    </row>
    <row r="21" spans="4:21" ht="16.2" x14ac:dyDescent="0.25">
      <c r="D21" s="45" t="s">
        <v>35</v>
      </c>
    </row>
    <row r="22" spans="4:21" ht="48.6" x14ac:dyDescent="0.25">
      <c r="D22" s="45" t="s">
        <v>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Experiment1</vt:lpstr>
      <vt:lpstr>Experiment2</vt:lpstr>
      <vt:lpstr>Experiment3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Smith</dc:creator>
  <cp:lastModifiedBy>Kilic, Ali U</cp:lastModifiedBy>
  <dcterms:created xsi:type="dcterms:W3CDTF">2018-11-26T17:33:26Z</dcterms:created>
  <dcterms:modified xsi:type="dcterms:W3CDTF">2024-11-07T00:47:40Z</dcterms:modified>
</cp:coreProperties>
</file>