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Engineering\Competitions\ICPC\sheets\Mostafa saad sheets\"/>
    </mc:Choice>
  </mc:AlternateContent>
  <xr:revisionPtr revIDLastSave="0" documentId="13_ncr:1_{E73B73E4-5F0D-4758-8EE5-F63E3306F834}" xr6:coauthVersionLast="47" xr6:coauthVersionMax="47" xr10:uidLastSave="{00000000-0000-0000-0000-000000000000}"/>
  <bookViews>
    <workbookView xWindow="-108" yWindow="-108" windowWidth="23256" windowHeight="12456" activeTab="2" xr2:uid="{00000000-000D-0000-FFFF-FFFF00000000}"/>
  </bookViews>
  <sheets>
    <sheet name="Info" sheetId="1" r:id="rId1"/>
    <sheet name="Lev 1" sheetId="2" r:id="rId2"/>
    <sheet name="Lev 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9" i="3" l="1"/>
  <c r="B69" i="3"/>
  <c r="I68" i="3"/>
  <c r="B68" i="3"/>
  <c r="J67" i="3"/>
  <c r="I67" i="3"/>
  <c r="B67" i="3"/>
  <c r="I66" i="3"/>
  <c r="B66" i="3"/>
  <c r="I65" i="3"/>
  <c r="B65" i="3"/>
  <c r="J64" i="3"/>
  <c r="I64" i="3"/>
  <c r="B64" i="3"/>
  <c r="J63" i="3"/>
  <c r="I63" i="3"/>
  <c r="B63" i="3"/>
  <c r="I62" i="3"/>
  <c r="B62" i="3"/>
  <c r="I61" i="3"/>
  <c r="B61" i="3"/>
  <c r="I60" i="3"/>
  <c r="B60" i="3"/>
  <c r="I59" i="3"/>
  <c r="B59" i="3"/>
  <c r="J58" i="3"/>
  <c r="I58" i="3"/>
  <c r="B58" i="3"/>
  <c r="J55" i="3"/>
  <c r="I55" i="3"/>
  <c r="B55" i="3"/>
  <c r="J54" i="3"/>
  <c r="I54" i="3"/>
  <c r="B54" i="3"/>
  <c r="J53" i="3"/>
  <c r="I53" i="3"/>
  <c r="B53" i="3"/>
  <c r="I52" i="3"/>
  <c r="B52" i="3"/>
  <c r="I51" i="3"/>
  <c r="J50" i="3"/>
  <c r="I50" i="3"/>
  <c r="B50" i="3"/>
  <c r="J49" i="3"/>
  <c r="I49" i="3"/>
  <c r="B49" i="3"/>
  <c r="I48" i="3"/>
  <c r="B48" i="3"/>
  <c r="I47" i="3"/>
  <c r="B47" i="3"/>
  <c r="J46" i="3"/>
  <c r="I46" i="3"/>
  <c r="B46" i="3"/>
  <c r="J45" i="3"/>
  <c r="I45" i="3"/>
  <c r="B45" i="3"/>
  <c r="J44" i="3"/>
  <c r="I44" i="3"/>
  <c r="B44" i="3"/>
  <c r="I43" i="3"/>
  <c r="J42" i="3"/>
  <c r="I42" i="3"/>
  <c r="I41" i="3"/>
  <c r="J40" i="3"/>
  <c r="I40" i="3"/>
  <c r="B40" i="3"/>
  <c r="J39" i="3"/>
  <c r="I39" i="3"/>
  <c r="B39" i="3"/>
  <c r="J38" i="3"/>
  <c r="I38" i="3"/>
  <c r="B38" i="3"/>
  <c r="J37" i="3"/>
  <c r="I37" i="3"/>
  <c r="B37" i="3"/>
  <c r="J36" i="3"/>
  <c r="I36" i="3"/>
  <c r="B36" i="3"/>
  <c r="J35" i="3"/>
  <c r="I35" i="3"/>
  <c r="B35" i="3"/>
  <c r="J34" i="3"/>
  <c r="I34" i="3"/>
  <c r="B34" i="3"/>
  <c r="J33" i="3"/>
  <c r="I33" i="3"/>
  <c r="B33" i="3"/>
  <c r="I32" i="3"/>
  <c r="J31" i="3"/>
  <c r="I31" i="3"/>
  <c r="B31" i="3"/>
  <c r="J30" i="3"/>
  <c r="I30" i="3"/>
  <c r="B30" i="3"/>
  <c r="J29" i="3"/>
  <c r="I29" i="3"/>
  <c r="B29" i="3"/>
  <c r="J28" i="3"/>
  <c r="I28" i="3"/>
  <c r="B28" i="3"/>
  <c r="J27" i="3"/>
  <c r="I27" i="3"/>
  <c r="B27" i="3"/>
  <c r="J26" i="3"/>
  <c r="I26" i="3"/>
  <c r="B26" i="3"/>
  <c r="J25" i="3"/>
  <c r="I25" i="3"/>
  <c r="B25" i="3"/>
  <c r="J24" i="3"/>
  <c r="I24" i="3"/>
  <c r="B24" i="3"/>
  <c r="I23" i="3"/>
  <c r="J22" i="3"/>
  <c r="I22" i="3"/>
  <c r="B22" i="3"/>
  <c r="J21" i="3"/>
  <c r="I21" i="3"/>
  <c r="B21" i="3"/>
  <c r="J20" i="3"/>
  <c r="I20" i="3"/>
  <c r="B20" i="3"/>
  <c r="J19" i="3"/>
  <c r="I19" i="3"/>
  <c r="B19" i="3"/>
  <c r="J18" i="3"/>
  <c r="I18" i="3"/>
  <c r="B18" i="3"/>
  <c r="J17" i="3"/>
  <c r="I17" i="3"/>
  <c r="B17" i="3"/>
  <c r="J16" i="3"/>
  <c r="I16" i="3"/>
  <c r="B16" i="3"/>
  <c r="J15" i="3"/>
  <c r="I15" i="3"/>
  <c r="B15" i="3"/>
  <c r="J14" i="3"/>
  <c r="I14" i="3"/>
  <c r="B14" i="3"/>
  <c r="I13" i="3"/>
  <c r="J12" i="3"/>
  <c r="I12" i="3"/>
  <c r="B12" i="3"/>
  <c r="J11" i="3"/>
  <c r="I11" i="3"/>
  <c r="B11" i="3"/>
  <c r="J10" i="3"/>
  <c r="I10" i="3"/>
  <c r="B10" i="3"/>
  <c r="J9" i="3"/>
  <c r="I9" i="3"/>
  <c r="B9" i="3"/>
  <c r="J8" i="3"/>
  <c r="I8" i="3"/>
  <c r="B8" i="3"/>
  <c r="J7" i="3"/>
  <c r="I7" i="3"/>
  <c r="B7" i="3"/>
  <c r="J6" i="3"/>
  <c r="I6" i="3"/>
  <c r="B6" i="3"/>
  <c r="J5" i="3"/>
  <c r="I5" i="3"/>
  <c r="B5" i="3"/>
  <c r="J4" i="3"/>
  <c r="I4" i="3"/>
  <c r="B4" i="3"/>
  <c r="J3" i="3"/>
  <c r="I3" i="3"/>
  <c r="J2" i="3"/>
  <c r="I2" i="3"/>
  <c r="J67" i="2"/>
  <c r="I67" i="2"/>
  <c r="B67" i="2"/>
  <c r="J66" i="2"/>
  <c r="I66" i="2"/>
  <c r="B66" i="2"/>
  <c r="J65" i="2"/>
  <c r="I65" i="2"/>
  <c r="B65" i="2"/>
  <c r="J64" i="2"/>
  <c r="I64" i="2"/>
  <c r="B64" i="2"/>
  <c r="J63" i="2"/>
  <c r="I63" i="2"/>
  <c r="B63" i="2"/>
  <c r="J62" i="2"/>
  <c r="I62" i="2"/>
  <c r="B62" i="2"/>
  <c r="J61" i="2"/>
  <c r="I61" i="2"/>
  <c r="B61" i="2"/>
  <c r="J60" i="2"/>
  <c r="I60" i="2"/>
  <c r="B60" i="2"/>
  <c r="J59" i="2"/>
  <c r="I59" i="2"/>
  <c r="B59" i="2"/>
  <c r="J58" i="2"/>
  <c r="I58" i="2"/>
  <c r="B58" i="2"/>
  <c r="J57" i="2"/>
  <c r="I57" i="2"/>
  <c r="B57" i="2"/>
  <c r="J56" i="2"/>
  <c r="I56" i="2"/>
  <c r="B56" i="2"/>
  <c r="J55" i="2"/>
  <c r="I55" i="2"/>
  <c r="B55" i="2"/>
  <c r="J53" i="2"/>
  <c r="I53" i="2"/>
  <c r="B53" i="2"/>
  <c r="J52" i="2"/>
  <c r="I52" i="2"/>
  <c r="B52" i="2"/>
  <c r="J51" i="2"/>
  <c r="I51" i="2"/>
  <c r="B51" i="2"/>
  <c r="J50" i="2"/>
  <c r="I50" i="2"/>
  <c r="B50" i="2"/>
  <c r="J49" i="2"/>
  <c r="I49" i="2"/>
  <c r="B49" i="2"/>
  <c r="J48" i="2"/>
  <c r="I48" i="2"/>
  <c r="B48" i="2"/>
  <c r="J47" i="2"/>
  <c r="I47" i="2"/>
  <c r="B47" i="2"/>
  <c r="J46" i="2"/>
  <c r="I46" i="2"/>
  <c r="B46" i="2"/>
  <c r="J45" i="2"/>
  <c r="I45" i="2"/>
  <c r="B45" i="2"/>
  <c r="J44" i="2"/>
  <c r="I44" i="2"/>
  <c r="B44" i="2"/>
  <c r="J43" i="2"/>
  <c r="I43" i="2"/>
  <c r="B43" i="2"/>
  <c r="I42" i="2"/>
  <c r="I41" i="2"/>
  <c r="B41" i="2"/>
  <c r="J40" i="2"/>
  <c r="I40" i="2"/>
  <c r="B40" i="2"/>
  <c r="J39" i="2"/>
  <c r="I39" i="2"/>
  <c r="B39" i="2"/>
  <c r="J38" i="2"/>
  <c r="I38" i="2"/>
  <c r="B38" i="2"/>
  <c r="J37" i="2"/>
  <c r="I37" i="2"/>
  <c r="B37" i="2"/>
  <c r="J36" i="2"/>
  <c r="I36" i="2"/>
  <c r="B36" i="2"/>
  <c r="J35" i="2"/>
  <c r="I35" i="2"/>
  <c r="B35" i="2"/>
  <c r="J34" i="2"/>
  <c r="I34" i="2"/>
  <c r="B34" i="2"/>
  <c r="J33" i="2"/>
  <c r="I33" i="2"/>
  <c r="B33" i="2"/>
  <c r="J32" i="2"/>
  <c r="I32" i="2"/>
  <c r="B32" i="2"/>
  <c r="J30" i="2"/>
  <c r="I30" i="2"/>
  <c r="B30" i="2"/>
  <c r="J29" i="2"/>
  <c r="I29" i="2"/>
  <c r="B29" i="2"/>
  <c r="J28" i="2"/>
  <c r="I28" i="2"/>
  <c r="B28" i="2"/>
  <c r="J27" i="2"/>
  <c r="I27" i="2"/>
  <c r="B27" i="2"/>
  <c r="J26" i="2"/>
  <c r="I26" i="2"/>
  <c r="B26" i="2"/>
  <c r="J25" i="2"/>
  <c r="I25" i="2"/>
  <c r="B25" i="2"/>
  <c r="J24" i="2"/>
  <c r="I24" i="2"/>
  <c r="B24" i="2"/>
  <c r="J23" i="2"/>
  <c r="I23" i="2"/>
  <c r="B23" i="2"/>
  <c r="J22" i="2"/>
  <c r="I22" i="2"/>
  <c r="B22" i="2"/>
  <c r="I21" i="2"/>
  <c r="J20" i="2"/>
  <c r="I20" i="2"/>
  <c r="B20" i="2"/>
  <c r="J19" i="2"/>
  <c r="I19" i="2"/>
  <c r="B19" i="2"/>
  <c r="J18" i="2"/>
  <c r="I18" i="2"/>
  <c r="B18" i="2"/>
  <c r="J17" i="2"/>
  <c r="I17" i="2"/>
  <c r="B17" i="2"/>
  <c r="J16" i="2"/>
  <c r="I16" i="2"/>
  <c r="B16" i="2"/>
  <c r="J15" i="2"/>
  <c r="I15" i="2"/>
  <c r="B15" i="2"/>
  <c r="J14" i="2"/>
  <c r="I14" i="2"/>
  <c r="B14" i="2"/>
  <c r="J13" i="2"/>
  <c r="I13" i="2"/>
  <c r="B13" i="2"/>
  <c r="J11" i="2"/>
  <c r="I11" i="2"/>
  <c r="B11" i="2"/>
  <c r="J10" i="2"/>
  <c r="I10" i="2"/>
  <c r="B10" i="2"/>
  <c r="J9" i="2"/>
  <c r="I9" i="2"/>
  <c r="J8" i="2"/>
  <c r="I8" i="2"/>
  <c r="I7" i="2"/>
  <c r="I6" i="2"/>
  <c r="I5" i="2"/>
  <c r="I4" i="2"/>
  <c r="I3" i="2"/>
  <c r="I2" i="2"/>
</calcChain>
</file>

<file path=xl/sharedStrings.xml><?xml version="1.0" encoding="utf-8"?>
<sst xmlns="http://schemas.openxmlformats.org/spreadsheetml/2006/main" count="223" uniqueCount="160">
  <si>
    <t>Problem Solving Sheet</t>
  </si>
  <si>
    <r>
      <rPr>
        <sz val="10"/>
        <rFont val="Arial"/>
      </rPr>
      <t xml:space="preserve">Currenet Version </t>
    </r>
    <r>
      <rPr>
        <b/>
        <sz val="10"/>
        <rFont val="Arial"/>
      </rPr>
      <t>V2.0</t>
    </r>
  </si>
  <si>
    <t>This is read-access only file. Read line 19 to create your OWN COPY.</t>
  </si>
  <si>
    <t>mostafa.saad.fci@gmail.com</t>
  </si>
  <si>
    <t>Site</t>
  </si>
  <si>
    <r>
      <rPr>
        <sz val="10"/>
        <rFont val="arial, sans, sans-serif"/>
      </rPr>
      <t xml:space="preserve">This sheet represents a </t>
    </r>
    <r>
      <rPr>
        <b/>
        <sz val="10"/>
        <rFont val="arial, sans, sans-serif"/>
      </rPr>
      <t>complete road-map</t>
    </r>
    <r>
      <rPr>
        <sz val="10"/>
        <rFont val="arial, sans, sans-serif"/>
      </rPr>
      <t xml:space="preserve"> to prepare for the software market needs and be ready for algorithmic interviews in FAANG company.
This is my newest vision based on my </t>
    </r>
    <r>
      <rPr>
        <b/>
        <sz val="10"/>
        <rFont val="arial, sans, sans-serif"/>
      </rPr>
      <t>Udemy</t>
    </r>
    <r>
      <rPr>
        <sz val="10"/>
        <rFont val="arial, sans, sans-serif"/>
      </rPr>
      <t xml:space="preserve"> courses. I will focus for now on C++:</t>
    </r>
  </si>
  <si>
    <t>Roadmap</t>
  </si>
  <si>
    <r>
      <rPr>
        <sz val="10"/>
        <rFont val="arial, sans, sans-serif"/>
      </rPr>
      <t xml:space="preserve">1- Register in the C++ Course. Focus only with the course until </t>
    </r>
    <r>
      <rPr>
        <b/>
        <sz val="10"/>
        <rFont val="arial, sans, sans-serif"/>
      </rPr>
      <t>pointers section</t>
    </r>
    <r>
      <rPr>
        <sz val="10"/>
        <rFont val="arial, sans, sans-serif"/>
      </rPr>
      <t>. At that time you have descent programming basics and solved several problems
2- In parallel, you will do the following:
2A: Continue in the C++ course until the last project. You don't have to finish the last modern sections. 
2B: Start in the data-structure course
2B: Start in this sheet pages: level 1 then level 2. This 2 pages provide you with easy problem solving problems
3- Once you are done with the data-structure course, start in Algorithms Part 1, then Part 2
4- Start in the interviews course</t>
    </r>
  </si>
  <si>
    <r>
      <rPr>
        <sz val="10"/>
        <rFont val="arial, sans, sans-serif"/>
      </rPr>
      <t xml:space="preserve">What about other languages?
- Feel free to start with any language. But solve all my practice and projects through my courses
- At the moment I don't provide courses for all other languages. 
Register in the finished one and continue learning from other resources for the missing languages. 
Again, finish all my C++ courses </t>
    </r>
    <r>
      <rPr>
        <b/>
        <sz val="10"/>
        <rFont val="arial, sans, sans-serif"/>
      </rPr>
      <t>practice</t>
    </r>
    <r>
      <rPr>
        <sz val="10"/>
        <rFont val="arial, sans, sans-serif"/>
      </rPr>
      <t xml:space="preserve"> for the missing courses</t>
    </r>
  </si>
  <si>
    <r>
      <rPr>
        <b/>
        <sz val="12"/>
        <rFont val="Arial"/>
      </rPr>
      <t xml:space="preserve">My  
</t>
    </r>
    <r>
      <rPr>
        <b/>
        <sz val="12"/>
        <color rgb="FF0000FF"/>
        <rFont val="Arial"/>
      </rPr>
      <t>UDEMY</t>
    </r>
    <r>
      <rPr>
        <b/>
        <sz val="12"/>
        <rFont val="Arial"/>
      </rPr>
      <t xml:space="preserve"> courses</t>
    </r>
  </si>
  <si>
    <t>Coupons/Discounts</t>
  </si>
  <si>
    <t>Mastering 4 critical SKILLS using C++ 17</t>
  </si>
  <si>
    <t xml:space="preserve">Mastering critical SKILLS in Data Structures using C++ </t>
  </si>
  <si>
    <t>Mastering critical SKILLS for Algorithms in C++: Part 1 and 2</t>
  </si>
  <si>
    <t>Mastering critical SKILLS for Coding Interviews</t>
  </si>
  <si>
    <t>Mastering 4 critical SKILLS using Python</t>
  </si>
  <si>
    <t>Mastering critical SKILLS in Data Structures using Python</t>
  </si>
  <si>
    <r>
      <rPr>
        <b/>
        <sz val="36"/>
        <rFont val="Arial"/>
      </rPr>
      <t xml:space="preserve">Your Sheet </t>
    </r>
    <r>
      <rPr>
        <b/>
        <sz val="36"/>
        <color rgb="FF0000FF"/>
        <rFont val="Arial"/>
      </rPr>
      <t>COPY</t>
    </r>
  </si>
  <si>
    <r>
      <rPr>
        <sz val="10"/>
        <rFont val="Arial"/>
      </rPr>
      <t xml:space="preserve">This is a personal Google sheet for you [Make a copy from file MENU] to have sets of problems to solve coupled with algorithms to learn
- Can't edit it? Because it is </t>
    </r>
    <r>
      <rPr>
        <b/>
        <sz val="10"/>
        <rFont val="Arial"/>
      </rPr>
      <t>read-only</t>
    </r>
    <r>
      <rPr>
        <sz val="10"/>
        <rFont val="Arial"/>
      </rPr>
      <t xml:space="preserve">. Read below notes.
- Just </t>
    </r>
    <r>
      <rPr>
        <b/>
        <sz val="10"/>
        <rFont val="Arial"/>
      </rPr>
      <t>make a copy</t>
    </r>
    <r>
      <rPr>
        <sz val="10"/>
        <rFont val="Arial"/>
      </rPr>
      <t xml:space="preserve"> to your google driver
- Then work over it online. Following are the details
- Login to ur google Gmail
- Go to my sheet
- In the sheet click on 'file' menu
- select Make copy
- it will create copy for u
- RENAME it to Junior Sheet &lt;Your name&gt;
- Now the copied sheet is opened for you (or go inside ur Google drive and you will find it)
NOTE: If u did so and still read-only format, then you are again opening my sheet (e.g. with old name), NOT your copy</t>
    </r>
  </si>
  <si>
    <t>Problem Name</t>
  </si>
  <si>
    <t>Problem Code</t>
  </si>
  <si>
    <t>Status</t>
  </si>
  <si>
    <t>Submit Count</t>
  </si>
  <si>
    <t>Reading Time(m)</t>
  </si>
  <si>
    <t>Thinking Time(m)</t>
  </si>
  <si>
    <t>Coding Time(m)</t>
  </si>
  <si>
    <t>Debug Time(m)</t>
  </si>
  <si>
    <t>Total Time(m)</t>
  </si>
  <si>
    <t>1-2 line Comments
About your approach</t>
  </si>
  <si>
    <t>Sample Name1</t>
  </si>
  <si>
    <t>Sample Link1</t>
  </si>
  <si>
    <t>AC</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</si>
  <si>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</si>
  <si>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</si>
  <si>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</si>
  <si>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</si>
  <si>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</si>
  <si>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</si>
  <si>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</si>
  <si>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</si>
  <si>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</si>
  <si>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</si>
  <si>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</si>
  <si>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</si>
  <si>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</si>
  <si>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</si>
  <si>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</si>
  <si>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</si>
  <si>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</si>
  <si>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</si>
  <si>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Bear and Big Brother</t>
  </si>
  <si>
    <t>Team</t>
  </si>
  <si>
    <t>Beautiful Matrix</t>
  </si>
  <si>
    <t>Gravity Flip</t>
  </si>
  <si>
    <t>Petya and Strings</t>
  </si>
  <si>
    <t>Boy or Girl</t>
  </si>
  <si>
    <t>Word</t>
  </si>
  <si>
    <t>Word Capitalization</t>
  </si>
  <si>
    <t>Magnets</t>
  </si>
  <si>
    <t>Sereja and Dima</t>
  </si>
  <si>
    <t>Stones on the Table</t>
  </si>
  <si>
    <t>Police Recruits</t>
  </si>
  <si>
    <t>Black Square</t>
  </si>
  <si>
    <t>Night at the Museum</t>
  </si>
  <si>
    <t>Games</t>
  </si>
  <si>
    <t>Buy a Shovel</t>
  </si>
  <si>
    <t>Colorful Stones (Simplified Edition)</t>
  </si>
  <si>
    <t>Die Roll</t>
  </si>
  <si>
    <t>Shaass and Oskols</t>
  </si>
  <si>
    <t>Juicer</t>
  </si>
  <si>
    <t>Carrot Cakes</t>
  </si>
  <si>
    <t>Anton and Letters</t>
  </si>
  <si>
    <t>Way Too Long Words</t>
  </si>
  <si>
    <t>Free Ice Cream</t>
  </si>
  <si>
    <t>Helpful Maths</t>
  </si>
  <si>
    <t>Team Olympiad</t>
  </si>
  <si>
    <t>New Password</t>
  </si>
  <si>
    <t>Presents</t>
  </si>
  <si>
    <t>Lineland Mail</t>
  </si>
  <si>
    <t>Mahmoud and Longest Uncommon Subsequence</t>
  </si>
  <si>
    <t>Snacktower</t>
  </si>
  <si>
    <t>Oath of the Night's Watch</t>
  </si>
  <si>
    <t>Next Round</t>
  </si>
  <si>
    <t>Bit++</t>
  </si>
  <si>
    <t>Young Physicist</t>
  </si>
  <si>
    <t>Pangram</t>
  </si>
  <si>
    <t>Twins</t>
  </si>
  <si>
    <t>Keyboard</t>
  </si>
  <si>
    <t>Even Odds</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</si>
  <si>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</si>
  <si>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</si>
  <si>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</si>
  <si>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</si>
  <si>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</si>
  <si>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</si>
  <si>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</si>
  <si>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</si>
  <si>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</si>
  <si>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</si>
  <si>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</si>
  <si>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</si>
  <si>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Decoding</t>
  </si>
  <si>
    <t>Petya and Countryside</t>
  </si>
  <si>
    <t>Bear and Finding Criminals</t>
  </si>
  <si>
    <t>Burglar and Matches</t>
  </si>
  <si>
    <t>Sum of Digits</t>
  </si>
  <si>
    <t>Coins</t>
  </si>
  <si>
    <t>Vanya and Lanterns</t>
  </si>
  <si>
    <t>Effective Approach</t>
  </si>
  <si>
    <t>Easter Eggs</t>
  </si>
  <si>
    <t>President's Office</t>
  </si>
  <si>
    <t>Fence</t>
  </si>
  <si>
    <t>Lovely Palindromes</t>
  </si>
  <si>
    <t>Sort the Array</t>
  </si>
  <si>
    <t>Devu, the Dumb Guy</t>
  </si>
  <si>
    <t>Colorful Field</t>
  </si>
  <si>
    <t>Mahmoud and a Triangle</t>
  </si>
  <si>
    <t>Find The Bone</t>
  </si>
  <si>
    <t>Students and Shoelaces</t>
  </si>
  <si>
    <t>Dreamoon and WiFi</t>
  </si>
  <si>
    <t>Chat Online</t>
  </si>
  <si>
    <t>Olympic Medal</t>
  </si>
  <si>
    <t>Filya and Homework</t>
  </si>
  <si>
    <t>Inna and New Matrix of Candies</t>
  </si>
  <si>
    <t>Steps</t>
  </si>
  <si>
    <t>Growing Mushrooms</t>
  </si>
  <si>
    <t>Bear and Strings</t>
  </si>
  <si>
    <t>I.O.U.</t>
  </si>
  <si>
    <t>Jeff and Periods</t>
  </si>
  <si>
    <t>Meeting</t>
  </si>
  <si>
    <t>Physics Practical</t>
  </si>
  <si>
    <t>Kolya and Tanya</t>
  </si>
  <si>
    <t>Suffix Structures</t>
  </si>
  <si>
    <t>Complete the Word</t>
  </si>
  <si>
    <t>Mashmokh and Tokens</t>
  </si>
  <si>
    <t>Fox And Two Dots</t>
  </si>
  <si>
    <t>Routine Problem</t>
  </si>
  <si>
    <t>Vasya and Wrestling</t>
  </si>
  <si>
    <t>Hamming Distance Sum</t>
  </si>
  <si>
    <t>Kefa and Company</t>
  </si>
  <si>
    <t>Tavas and SaDDas</t>
  </si>
  <si>
    <t>Painting Eggs</t>
  </si>
  <si>
    <t>Pasha Maximizes</t>
  </si>
  <si>
    <t>Little Girl and Game</t>
  </si>
  <si>
    <t>Pasha and String</t>
  </si>
  <si>
    <t>A hard block</t>
  </si>
  <si>
    <t>Hacker, pack your bags!</t>
  </si>
  <si>
    <t>Prime Permutation</t>
  </si>
  <si>
    <t>Sereja and Swaps</t>
  </si>
  <si>
    <t>Trees</t>
  </si>
  <si>
    <t>Median Smoothing</t>
  </si>
  <si>
    <t>Alyona and mex</t>
  </si>
  <si>
    <t>Mahmoud and Ehab and the wrong algorithm</t>
  </si>
  <si>
    <t>Bracket Sequence</t>
  </si>
  <si>
    <t>No to Palindromes!</t>
  </si>
  <si>
    <t>Number of Ways</t>
  </si>
  <si>
    <t>Glass Carving</t>
  </si>
  <si>
    <t>Recycling Bottles</t>
  </si>
  <si>
    <r>
      <t xml:space="preserve">This google sheet is created by </t>
    </r>
    <r>
      <rPr>
        <b/>
        <sz val="10"/>
        <rFont val="Arial"/>
      </rPr>
      <t>Dr Mostafa Saad Ibrahim</t>
    </r>
    <r>
      <rPr>
        <sz val="10"/>
        <rFont val="Arial"/>
      </rPr>
      <t xml:space="preserve"> for guys targeting the market needs and interviews
This is a very small sheet and intended in parallel to my Udemy courses or a comparable decent effort</t>
    </r>
  </si>
  <si>
    <t>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</si>
</sst>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1">
    <font>
      <sz val="10"/>
      <color rgb="FF000000"/>
      <name val="Arial"/>
    </font>
    <font>
      <b/>
      <sz val="10"/>
      <name val="Arial"/>
    </font>
    <font>
      <sz val="10"/>
      <name val="Arial"/>
    </font>
    <font>
      <u/>
      <sz val="10"/>
      <color rgb="FF1155CC"/>
      <name val="Arial"/>
    </font>
    <font>
      <b/>
      <sz val="10"/>
      <color rgb="FF000000"/>
      <name val="Arial"/>
    </font>
    <font>
      <b/>
      <sz val="12"/>
      <name val="Arial"/>
    </font>
    <font>
      <b/>
      <u/>
      <sz val="12"/>
      <color rgb="FF1155CC"/>
      <name val="Arial"/>
    </font>
    <font>
      <b/>
      <u/>
      <sz val="12"/>
      <color rgb="FF1155CC"/>
      <name val="Arial"/>
    </font>
    <font>
      <b/>
      <u/>
      <sz val="12"/>
      <color rgb="FF1155CC"/>
      <name val="Arial"/>
    </font>
    <font>
      <b/>
      <sz val="36"/>
      <name val="Arial"/>
    </font>
    <font>
      <sz val="10"/>
      <color rgb="FF000000"/>
      <name val="'Arial'"/>
    </font>
    <font>
      <sz val="1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i/>
      <sz val="10"/>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sz val="10"/>
      <color rgb="FF0000FF"/>
      <name val="Arial"/>
    </font>
    <font>
      <sz val="10"/>
      <name val="arial, sans, sans-serif"/>
    </font>
    <font>
      <b/>
      <sz val="10"/>
      <name val="arial, sans, sans-serif"/>
    </font>
    <font>
      <b/>
      <sz val="12"/>
      <color rgb="FF0000FF"/>
      <name val="Arial"/>
    </font>
    <font>
      <b/>
      <sz val="36"/>
      <color rgb="FF0000FF"/>
      <name val="Arial"/>
    </font>
    <font>
      <b/>
      <sz val="10"/>
      <color rgb="FF0000FF"/>
      <name val="'Arial'"/>
    </font>
    <font>
      <b/>
      <sz val="10"/>
      <color rgb="FF000000"/>
      <name val="'Arial'"/>
    </font>
    <font>
      <b/>
      <sz val="10"/>
      <color rgb="FF9900FF"/>
      <name val="Arial"/>
    </font>
    <font>
      <b/>
      <sz val="10"/>
      <color rgb="FF0000FF"/>
      <name val="Arial"/>
    </font>
  </fonts>
  <fills count="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s>
  <borders count="1">
    <border>
      <left/>
      <right/>
      <top/>
      <bottom/>
      <diagonal/>
    </border>
  </borders>
  <cellStyleXfs count="1">
    <xf numFmtId="0" fontId="0" fillId="0" borderId="0"/>
  </cellStyleXfs>
  <cellXfs count="79">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wrapText="1"/>
    </xf>
    <xf numFmtId="0" fontId="4" fillId="3" borderId="0" xfId="0" applyFont="1" applyFill="1" applyAlignment="1">
      <alignment vertical="center" wrapText="1"/>
    </xf>
    <xf numFmtId="0" fontId="4" fillId="3" borderId="0" xfId="0" applyFont="1" applyFill="1" applyAlignment="1">
      <alignment horizontal="center" vertical="center" wrapText="1"/>
    </xf>
    <xf numFmtId="0" fontId="4" fillId="2" borderId="0" xfId="0" applyFont="1" applyFill="1" applyAlignment="1">
      <alignment vertical="center" wrapText="1"/>
    </xf>
    <xf numFmtId="0" fontId="2" fillId="0" borderId="0" xfId="0" applyFont="1" applyAlignment="1">
      <alignment wrapText="1"/>
    </xf>
    <xf numFmtId="0" fontId="8" fillId="0" borderId="0" xfId="0" applyFont="1" applyAlignment="1">
      <alignment wrapText="1"/>
    </xf>
    <xf numFmtId="0" fontId="9" fillId="2" borderId="0" xfId="0" applyFont="1" applyFill="1" applyAlignment="1">
      <alignment horizontal="left" vertical="center" wrapText="1"/>
    </xf>
    <xf numFmtId="0" fontId="2" fillId="3" borderId="0" xfId="0" applyFont="1" applyFill="1" applyAlignment="1">
      <alignment horizontal="center" vertical="center" wrapText="1"/>
    </xf>
    <xf numFmtId="164" fontId="2" fillId="3" borderId="0" xfId="0" applyNumberFormat="1" applyFont="1" applyFill="1" applyAlignment="1">
      <alignment horizontal="center" vertical="center" wrapText="1"/>
    </xf>
    <xf numFmtId="0" fontId="2" fillId="3"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10" fillId="0" borderId="0" xfId="0" applyFont="1" applyAlignment="1">
      <alignment vertical="center" wrapText="1"/>
    </xf>
    <xf numFmtId="0" fontId="2" fillId="0" borderId="0" xfId="0" applyFont="1" applyAlignment="1">
      <alignment horizontal="left"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11" fillId="0" borderId="0" xfId="0" applyFont="1"/>
    <xf numFmtId="0" fontId="12" fillId="0" borderId="0" xfId="0" applyFont="1" applyAlignment="1">
      <alignment horizontal="left" vertical="center"/>
    </xf>
    <xf numFmtId="0" fontId="13" fillId="0" borderId="0" xfId="0" applyFont="1" applyAlignment="1">
      <alignment horizontal="left" vertical="center"/>
    </xf>
    <xf numFmtId="0" fontId="11" fillId="0" borderId="0" xfId="0" applyFont="1" applyAlignment="1">
      <alignment vertical="center"/>
    </xf>
    <xf numFmtId="0" fontId="14" fillId="0" borderId="0" xfId="0" applyFont="1" applyAlignment="1">
      <alignment horizontal="left" vertical="center" wrapText="1"/>
    </xf>
    <xf numFmtId="0" fontId="15" fillId="0" borderId="0" xfId="0" applyFont="1" applyAlignment="1">
      <alignment vertical="center"/>
    </xf>
    <xf numFmtId="0" fontId="16" fillId="0" borderId="0" xfId="0" applyFont="1"/>
    <xf numFmtId="0" fontId="11" fillId="0" borderId="0" xfId="0" applyFont="1" applyAlignment="1">
      <alignment horizontal="left" vertical="center" wrapText="1"/>
    </xf>
    <xf numFmtId="0" fontId="17" fillId="0" borderId="0" xfId="0" applyFont="1" applyAlignment="1">
      <alignment vertical="center" wrapText="1"/>
    </xf>
    <xf numFmtId="0" fontId="18" fillId="0" borderId="0" xfId="0" applyFont="1" applyAlignment="1">
      <alignment horizontal="left" vertical="center" wrapText="1"/>
    </xf>
    <xf numFmtId="0" fontId="19" fillId="0" borderId="0" xfId="0" applyFont="1" applyAlignment="1">
      <alignment horizontal="left" vertical="center"/>
    </xf>
    <xf numFmtId="0" fontId="20" fillId="0" borderId="0" xfId="0" applyFont="1" applyAlignment="1">
      <alignment vertical="center"/>
    </xf>
    <xf numFmtId="0" fontId="2" fillId="0" borderId="0" xfId="0" applyFont="1"/>
    <xf numFmtId="0" fontId="21" fillId="0" borderId="0" xfId="0" applyFont="1" applyAlignment="1">
      <alignment wrapText="1"/>
    </xf>
    <xf numFmtId="0" fontId="22" fillId="0" borderId="0" xfId="0" applyFont="1"/>
    <xf numFmtId="0" fontId="23" fillId="0" borderId="0" xfId="0" applyFont="1"/>
    <xf numFmtId="0" fontId="2" fillId="0" borderId="0" xfId="0" applyFont="1" applyAlignment="1">
      <alignment horizontal="left"/>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xf numFmtId="0" fontId="27" fillId="0" borderId="0" xfId="0" applyFont="1" applyAlignment="1">
      <alignment wrapText="1"/>
    </xf>
    <xf numFmtId="0" fontId="28" fillId="0" borderId="0" xfId="0" applyFont="1"/>
    <xf numFmtId="0" fontId="11" fillId="0" borderId="0" xfId="0" applyFont="1" applyAlignment="1">
      <alignment horizontal="left" vertical="center"/>
    </xf>
    <xf numFmtId="0" fontId="29" fillId="0" borderId="0" xfId="0" applyFont="1" applyAlignment="1">
      <alignment horizontal="left" wrapText="1"/>
    </xf>
    <xf numFmtId="0" fontId="30" fillId="0" borderId="0" xfId="0" applyFont="1" applyAlignment="1">
      <alignment horizontal="left" wrapText="1"/>
    </xf>
    <xf numFmtId="0" fontId="2" fillId="0" borderId="0" xfId="0" applyFont="1" applyAlignment="1">
      <alignment horizontal="center" wrapText="1"/>
    </xf>
    <xf numFmtId="0" fontId="31" fillId="0" borderId="0" xfId="0" applyFont="1"/>
    <xf numFmtId="0" fontId="32" fillId="0" borderId="0" xfId="0" applyFont="1" applyAlignment="1">
      <alignment horizontal="left" wrapText="1"/>
    </xf>
    <xf numFmtId="0" fontId="33" fillId="0" borderId="0" xfId="0" applyFont="1"/>
    <xf numFmtId="0" fontId="34" fillId="0" borderId="0" xfId="0" applyFont="1" applyAlignment="1">
      <alignment wrapText="1"/>
    </xf>
    <xf numFmtId="0" fontId="35" fillId="0" borderId="0" xfId="0" applyFont="1"/>
    <xf numFmtId="0" fontId="36" fillId="0" borderId="0" xfId="0" applyFont="1"/>
    <xf numFmtId="0" fontId="37" fillId="0" borderId="0" xfId="0" applyFont="1" applyAlignment="1">
      <alignment vertical="center"/>
    </xf>
    <xf numFmtId="0" fontId="38" fillId="0" borderId="0" xfId="0" applyFont="1" applyAlignment="1">
      <alignment horizontal="left" wrapText="1"/>
    </xf>
    <xf numFmtId="0" fontId="39" fillId="0" borderId="0" xfId="0" applyFont="1"/>
    <xf numFmtId="164" fontId="2" fillId="3" borderId="0" xfId="0" applyNumberFormat="1" applyFont="1" applyFill="1" applyAlignment="1">
      <alignment horizontal="center" vertical="center"/>
    </xf>
    <xf numFmtId="0" fontId="40" fillId="0" borderId="0" xfId="0" applyFont="1" applyAlignment="1">
      <alignment horizontal="left" vertical="top"/>
    </xf>
    <xf numFmtId="0" fontId="41" fillId="0" borderId="0" xfId="0" applyFont="1"/>
    <xf numFmtId="0" fontId="42" fillId="0" borderId="0" xfId="0" applyFont="1"/>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vertical="top"/>
    </xf>
    <xf numFmtId="0" fontId="46" fillId="0" borderId="0" xfId="0" applyFont="1"/>
    <xf numFmtId="0" fontId="47" fillId="0" borderId="0" xfId="0" applyFont="1"/>
    <xf numFmtId="0" fontId="48" fillId="0" borderId="0" xfId="0" applyFont="1"/>
    <xf numFmtId="0" fontId="49" fillId="0" borderId="0" xfId="0" applyFont="1" applyAlignment="1">
      <alignment wrapText="1"/>
    </xf>
    <xf numFmtId="0" fontId="50" fillId="0" borderId="0" xfId="0" applyFont="1"/>
    <xf numFmtId="0" fontId="51" fillId="0" borderId="0" xfId="0" applyFont="1"/>
    <xf numFmtId="0" fontId="1" fillId="0" borderId="0" xfId="0" applyFont="1"/>
    <xf numFmtId="0" fontId="52" fillId="0" borderId="0" xfId="0" applyFont="1"/>
    <xf numFmtId="0" fontId="1"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wrapText="1"/>
    </xf>
    <xf numFmtId="0" fontId="1" fillId="2" borderId="0" xfId="0" applyFont="1" applyFill="1" applyAlignment="1">
      <alignment wrapText="1"/>
    </xf>
    <xf numFmtId="0" fontId="5" fillId="4" borderId="0" xfId="0" applyFont="1" applyFill="1" applyAlignment="1">
      <alignment horizontal="center" vertical="center" wrapText="1"/>
    </xf>
    <xf numFmtId="0" fontId="6" fillId="5" borderId="0" xfId="0" applyFont="1" applyFill="1" applyAlignment="1">
      <alignment wrapText="1"/>
    </xf>
    <xf numFmtId="0" fontId="2" fillId="0" borderId="0" xfId="0" applyFont="1" applyAlignment="1">
      <alignment wrapText="1"/>
    </xf>
    <xf numFmtId="0" fontId="7" fillId="0" borderId="0" xfId="0" applyFont="1" applyAlignment="1">
      <alignment wrapText="1"/>
    </xf>
    <xf numFmtId="0" fontId="8" fillId="0" borderId="0" xfId="0" applyFont="1" applyAlignment="1">
      <alignment wrapText="1"/>
    </xf>
  </cellXfs>
  <cellStyles count="1">
    <cellStyle name="Normal" xfId="0" builtinId="0"/>
  </cellStyles>
  <dxfs count="14">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it.ly/3o9vkw9" TargetMode="External"/><Relationship Id="rId3" Type="http://schemas.openxmlformats.org/officeDocument/2006/relationships/hyperlink" Target="https://bit.ly/36XvLlN" TargetMode="External"/><Relationship Id="rId7" Type="http://schemas.openxmlformats.org/officeDocument/2006/relationships/hyperlink" Target="http://bit.ly/3o9vkw9" TargetMode="External"/><Relationship Id="rId2" Type="http://schemas.openxmlformats.org/officeDocument/2006/relationships/hyperlink" Target="https://bit.ly/3lJ2SiL" TargetMode="External"/><Relationship Id="rId1" Type="http://schemas.openxmlformats.org/officeDocument/2006/relationships/hyperlink" Target="https://sites.google.com/site/mostafasibrahim/" TargetMode="External"/><Relationship Id="rId6" Type="http://schemas.openxmlformats.org/officeDocument/2006/relationships/hyperlink" Target="https://bit.ly/3lJ2SiL" TargetMode="External"/><Relationship Id="rId5" Type="http://schemas.openxmlformats.org/officeDocument/2006/relationships/hyperlink" Target="http://bit.ly/3o9vkw9" TargetMode="External"/><Relationship Id="rId4" Type="http://schemas.openxmlformats.org/officeDocument/2006/relationships/hyperlink" Target="https://bit.ly/3lJ2S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9"/>
  <sheetViews>
    <sheetView workbookViewId="0">
      <selection activeCell="B1" sqref="B1:H1"/>
    </sheetView>
  </sheetViews>
  <sheetFormatPr defaultColWidth="15.109375" defaultRowHeight="15.75" customHeight="1"/>
  <cols>
    <col min="1" max="1" width="22.77734375" customWidth="1"/>
    <col min="7" max="7" width="16.21875" customWidth="1"/>
    <col min="8" max="8" width="21.6640625" customWidth="1"/>
  </cols>
  <sheetData>
    <row r="1" spans="1:8" ht="34.200000000000003" customHeight="1">
      <c r="A1" s="70" t="s">
        <v>0</v>
      </c>
      <c r="B1" s="72" t="s">
        <v>158</v>
      </c>
      <c r="C1" s="71"/>
      <c r="D1" s="71"/>
      <c r="E1" s="71"/>
      <c r="F1" s="71"/>
      <c r="G1" s="71"/>
      <c r="H1" s="71"/>
    </row>
    <row r="2" spans="1:8" ht="33" customHeight="1">
      <c r="A2" s="71"/>
      <c r="B2" s="72" t="s">
        <v>1</v>
      </c>
      <c r="C2" s="71"/>
      <c r="D2" s="2"/>
      <c r="E2" s="2"/>
      <c r="F2" s="2"/>
      <c r="G2" s="2"/>
      <c r="H2" s="2"/>
    </row>
    <row r="3" spans="1:8" ht="37.799999999999997" customHeight="1">
      <c r="A3" s="71"/>
      <c r="B3" s="73" t="s">
        <v>2</v>
      </c>
      <c r="C3" s="71"/>
      <c r="D3" s="71"/>
      <c r="E3" s="71"/>
      <c r="F3" s="2"/>
      <c r="G3" s="2"/>
      <c r="H3" s="2"/>
    </row>
    <row r="4" spans="1:8" ht="17.399999999999999" customHeight="1">
      <c r="A4" s="71"/>
      <c r="B4" s="72" t="s">
        <v>3</v>
      </c>
      <c r="C4" s="71"/>
      <c r="D4" s="3" t="s">
        <v>4</v>
      </c>
      <c r="E4" s="2"/>
      <c r="F4" s="2"/>
      <c r="G4" s="2"/>
      <c r="H4" s="2"/>
    </row>
    <row r="5" spans="1:8" ht="10.8" customHeight="1">
      <c r="A5" s="71"/>
      <c r="B5" s="2"/>
      <c r="C5" s="2"/>
      <c r="D5" s="2"/>
      <c r="E5" s="2"/>
      <c r="F5" s="2"/>
      <c r="G5" s="2"/>
      <c r="H5" s="2"/>
    </row>
    <row r="6" spans="1:8" ht="66.599999999999994" customHeight="1">
      <c r="A6" s="4"/>
      <c r="B6" s="72" t="s">
        <v>5</v>
      </c>
      <c r="C6" s="71"/>
      <c r="D6" s="71"/>
      <c r="E6" s="71"/>
      <c r="F6" s="71"/>
      <c r="G6" s="71"/>
      <c r="H6" s="71"/>
    </row>
    <row r="7" spans="1:8" ht="213.6" customHeight="1">
      <c r="A7" s="5" t="s">
        <v>6</v>
      </c>
      <c r="B7" s="72" t="s">
        <v>7</v>
      </c>
      <c r="C7" s="71"/>
      <c r="D7" s="71"/>
      <c r="E7" s="71"/>
      <c r="F7" s="71"/>
      <c r="G7" s="71"/>
      <c r="H7" s="71"/>
    </row>
    <row r="8" spans="1:8" ht="133.19999999999999" customHeight="1">
      <c r="A8" s="4"/>
      <c r="B8" s="72" t="s">
        <v>8</v>
      </c>
      <c r="C8" s="71"/>
      <c r="D8" s="71"/>
      <c r="E8" s="71"/>
      <c r="F8" s="71"/>
      <c r="G8" s="71"/>
      <c r="H8" s="71"/>
    </row>
    <row r="9" spans="1:8" ht="13.8" customHeight="1">
      <c r="A9" s="6"/>
      <c r="B9" s="72"/>
      <c r="C9" s="71"/>
      <c r="D9" s="71"/>
      <c r="E9" s="71"/>
      <c r="F9" s="71"/>
      <c r="G9" s="71"/>
      <c r="H9" s="71"/>
    </row>
    <row r="10" spans="1:8" ht="13.2" customHeight="1">
      <c r="A10" s="6"/>
      <c r="B10" s="72"/>
      <c r="C10" s="71"/>
      <c r="D10" s="71"/>
      <c r="E10" s="71"/>
      <c r="F10" s="71"/>
      <c r="G10" s="71"/>
      <c r="H10" s="71"/>
    </row>
    <row r="11" spans="1:8" ht="15.6">
      <c r="A11" s="74" t="s">
        <v>9</v>
      </c>
      <c r="B11" s="75" t="s">
        <v>10</v>
      </c>
      <c r="C11" s="71"/>
      <c r="D11" s="71"/>
      <c r="E11" s="71"/>
      <c r="F11" s="75"/>
      <c r="G11" s="71"/>
      <c r="H11" s="71"/>
    </row>
    <row r="12" spans="1:8" ht="13.8">
      <c r="A12" s="71"/>
      <c r="B12" s="77" t="s">
        <v>11</v>
      </c>
      <c r="C12" s="71"/>
      <c r="D12" s="71"/>
      <c r="E12" s="71"/>
      <c r="F12" s="76"/>
      <c r="G12" s="71"/>
      <c r="H12" s="71"/>
    </row>
    <row r="13" spans="1:8" ht="13.8">
      <c r="A13" s="71"/>
      <c r="B13" s="77" t="s">
        <v>12</v>
      </c>
      <c r="C13" s="71"/>
      <c r="D13" s="71"/>
      <c r="E13" s="71"/>
      <c r="F13" s="7"/>
      <c r="G13" s="7"/>
      <c r="H13" s="7"/>
    </row>
    <row r="14" spans="1:8" ht="15.6">
      <c r="A14" s="71"/>
      <c r="B14" s="78" t="s">
        <v>13</v>
      </c>
      <c r="C14" s="71"/>
      <c r="D14" s="71"/>
      <c r="E14" s="71"/>
      <c r="F14" s="8"/>
      <c r="G14" s="7"/>
      <c r="H14" s="7"/>
    </row>
    <row r="15" spans="1:8" ht="13.8">
      <c r="A15" s="71"/>
      <c r="B15" s="77" t="s">
        <v>14</v>
      </c>
      <c r="C15" s="71"/>
      <c r="D15" s="71"/>
      <c r="E15" s="71"/>
      <c r="G15" s="7"/>
      <c r="H15" s="7"/>
    </row>
    <row r="16" spans="1:8" ht="13.8">
      <c r="A16" s="71"/>
      <c r="B16" s="77" t="s">
        <v>15</v>
      </c>
      <c r="C16" s="71"/>
      <c r="D16" s="71"/>
      <c r="E16" s="71"/>
      <c r="F16" s="7"/>
      <c r="G16" s="7"/>
      <c r="H16" s="7"/>
    </row>
    <row r="17" spans="1:8" ht="16.2" customHeight="1">
      <c r="A17" s="71"/>
      <c r="B17" s="78" t="s">
        <v>16</v>
      </c>
      <c r="C17" s="71"/>
      <c r="D17" s="71"/>
      <c r="E17" s="71"/>
      <c r="F17" s="7"/>
      <c r="G17" s="7"/>
      <c r="H17" s="7"/>
    </row>
    <row r="18" spans="1:8" ht="15.6" customHeight="1">
      <c r="A18" s="1"/>
      <c r="F18" s="2"/>
      <c r="G18" s="2"/>
      <c r="H18" s="2"/>
    </row>
    <row r="19" spans="1:8" ht="243" customHeight="1">
      <c r="A19" s="9" t="s">
        <v>17</v>
      </c>
      <c r="B19" s="72" t="s">
        <v>18</v>
      </c>
      <c r="C19" s="71"/>
      <c r="D19" s="71"/>
      <c r="E19" s="71"/>
      <c r="F19" s="71"/>
      <c r="G19" s="71"/>
      <c r="H19" s="71"/>
    </row>
  </sheetData>
  <mergeCells count="21">
    <mergeCell ref="A11:A17"/>
    <mergeCell ref="B11:E11"/>
    <mergeCell ref="F11:H11"/>
    <mergeCell ref="F12:H12"/>
    <mergeCell ref="B19:H19"/>
    <mergeCell ref="B15:E15"/>
    <mergeCell ref="B16:E16"/>
    <mergeCell ref="B17:E17"/>
    <mergeCell ref="B12:E12"/>
    <mergeCell ref="B13:E13"/>
    <mergeCell ref="B14:E14"/>
    <mergeCell ref="B8:H8"/>
    <mergeCell ref="B9:H9"/>
    <mergeCell ref="B10:H10"/>
    <mergeCell ref="B6:H6"/>
    <mergeCell ref="B7:H7"/>
    <mergeCell ref="A1:A5"/>
    <mergeCell ref="B1:H1"/>
    <mergeCell ref="B2:C2"/>
    <mergeCell ref="B3:E3"/>
    <mergeCell ref="B4:C4"/>
  </mergeCells>
  <hyperlinks>
    <hyperlink ref="D4" r:id="rId1" xr:uid="{00000000-0004-0000-0000-000000000000}"/>
    <hyperlink ref="B11" r:id="rId2" xr:uid="{00000000-0004-0000-0000-000001000000}"/>
    <hyperlink ref="B12" r:id="rId3" xr:uid="{00000000-0004-0000-0000-000002000000}"/>
    <hyperlink ref="B13" r:id="rId4" xr:uid="{00000000-0004-0000-0000-000003000000}"/>
    <hyperlink ref="B14" r:id="rId5" xr:uid="{00000000-0004-0000-0000-000004000000}"/>
    <hyperlink ref="B15" r:id="rId6" xr:uid="{00000000-0004-0000-0000-000005000000}"/>
    <hyperlink ref="B16" r:id="rId7" xr:uid="{00000000-0004-0000-0000-000006000000}"/>
    <hyperlink ref="B17" r:id="rId8"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67"/>
  <sheetViews>
    <sheetView workbookViewId="0">
      <pane ySplit="1" topLeftCell="A5" activePane="bottomLeft" state="frozen"/>
      <selection pane="bottomLeft" activeCell="B67" sqref="B67"/>
    </sheetView>
  </sheetViews>
  <sheetFormatPr defaultColWidth="15.109375" defaultRowHeight="15.75" customHeight="1"/>
  <cols>
    <col min="1" max="1" width="44.664062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0" width="72.88671875" customWidth="1"/>
  </cols>
  <sheetData>
    <row r="1" spans="1:11" ht="39" customHeight="1">
      <c r="A1" s="10" t="s">
        <v>19</v>
      </c>
      <c r="B1" s="11" t="s">
        <v>20</v>
      </c>
      <c r="C1" s="10" t="s">
        <v>21</v>
      </c>
      <c r="D1" s="10" t="s">
        <v>22</v>
      </c>
      <c r="E1" s="10" t="s">
        <v>23</v>
      </c>
      <c r="F1" s="10" t="s">
        <v>24</v>
      </c>
      <c r="G1" s="10" t="s">
        <v>25</v>
      </c>
      <c r="H1" s="10" t="s">
        <v>26</v>
      </c>
      <c r="I1" s="10" t="s">
        <v>27</v>
      </c>
      <c r="J1" s="12" t="s">
        <v>28</v>
      </c>
    </row>
    <row r="2" spans="1:11" ht="175.8" customHeight="1">
      <c r="A2" s="13" t="s">
        <v>29</v>
      </c>
      <c r="B2" s="14" t="s">
        <v>30</v>
      </c>
      <c r="C2" s="10" t="s">
        <v>31</v>
      </c>
      <c r="D2" s="15">
        <v>5</v>
      </c>
      <c r="E2" s="15">
        <v>4</v>
      </c>
      <c r="F2" s="15">
        <v>8</v>
      </c>
      <c r="G2" s="15">
        <v>6</v>
      </c>
      <c r="H2" s="15">
        <v>32</v>
      </c>
      <c r="I2" s="15">
        <f t="shared" ref="I2:I11" si="0">SUM(E2:H2)</f>
        <v>50</v>
      </c>
      <c r="J2" s="16" t="s">
        <v>32</v>
      </c>
    </row>
    <row r="3" spans="1:11" ht="97.8" customHeight="1">
      <c r="A3" s="13" t="s">
        <v>33</v>
      </c>
      <c r="B3" s="14" t="s">
        <v>34</v>
      </c>
      <c r="C3" s="10" t="s">
        <v>31</v>
      </c>
      <c r="D3" s="15">
        <v>1</v>
      </c>
      <c r="E3" s="15">
        <v>5</v>
      </c>
      <c r="F3" s="15">
        <v>10</v>
      </c>
      <c r="G3" s="15">
        <v>35</v>
      </c>
      <c r="H3" s="15">
        <v>20</v>
      </c>
      <c r="I3" s="15">
        <f t="shared" si="0"/>
        <v>70</v>
      </c>
      <c r="J3" s="17" t="s">
        <v>35</v>
      </c>
    </row>
    <row r="4" spans="1:11" ht="121.2" customHeight="1">
      <c r="A4" s="13" t="s">
        <v>36</v>
      </c>
      <c r="B4" s="14" t="s">
        <v>37</v>
      </c>
      <c r="C4" s="10" t="s">
        <v>31</v>
      </c>
      <c r="D4" s="15">
        <v>1</v>
      </c>
      <c r="E4" s="15">
        <v>5</v>
      </c>
      <c r="F4" s="15">
        <v>20</v>
      </c>
      <c r="G4" s="15">
        <v>4</v>
      </c>
      <c r="H4" s="15">
        <v>1</v>
      </c>
      <c r="I4" s="15">
        <f t="shared" si="0"/>
        <v>30</v>
      </c>
      <c r="J4" s="17" t="s">
        <v>38</v>
      </c>
    </row>
    <row r="5" spans="1:11" ht="100.8" customHeight="1">
      <c r="A5" s="13" t="s">
        <v>39</v>
      </c>
      <c r="B5" s="14" t="s">
        <v>40</v>
      </c>
      <c r="C5" s="18" t="s">
        <v>41</v>
      </c>
      <c r="D5" s="15">
        <v>5</v>
      </c>
      <c r="E5" s="15">
        <v>4</v>
      </c>
      <c r="F5" s="15">
        <v>25</v>
      </c>
      <c r="G5" s="15">
        <v>20</v>
      </c>
      <c r="H5" s="15">
        <v>2</v>
      </c>
      <c r="I5" s="15">
        <f t="shared" si="0"/>
        <v>51</v>
      </c>
      <c r="J5" s="17" t="s">
        <v>42</v>
      </c>
    </row>
    <row r="6" spans="1:11" ht="34.200000000000003" customHeight="1">
      <c r="A6" s="13" t="s">
        <v>43</v>
      </c>
      <c r="B6" s="14" t="s">
        <v>44</v>
      </c>
      <c r="C6" s="19" t="s">
        <v>45</v>
      </c>
      <c r="D6" s="15">
        <v>6</v>
      </c>
      <c r="E6" s="15">
        <v>5</v>
      </c>
      <c r="F6" s="15">
        <v>30</v>
      </c>
      <c r="G6" s="15">
        <v>25</v>
      </c>
      <c r="H6" s="15">
        <v>31</v>
      </c>
      <c r="I6" s="15">
        <f t="shared" si="0"/>
        <v>91</v>
      </c>
      <c r="J6" s="13" t="s">
        <v>46</v>
      </c>
    </row>
    <row r="7" spans="1:11" ht="15.75" customHeight="1">
      <c r="A7" s="13"/>
      <c r="B7" s="14"/>
      <c r="C7" s="15"/>
      <c r="D7" s="15"/>
      <c r="E7" s="15"/>
      <c r="F7" s="15"/>
      <c r="G7" s="15"/>
      <c r="H7" s="15"/>
      <c r="I7" s="15">
        <f t="shared" si="0"/>
        <v>0</v>
      </c>
      <c r="J7" s="20"/>
    </row>
    <row r="8" spans="1:11" ht="15.75" customHeight="1">
      <c r="A8" s="13"/>
      <c r="B8" s="14"/>
      <c r="C8" s="15"/>
      <c r="D8" s="15"/>
      <c r="E8" s="15"/>
      <c r="F8" s="15"/>
      <c r="G8" s="15"/>
      <c r="H8" s="15"/>
      <c r="I8" s="15">
        <f t="shared" si="0"/>
        <v>0</v>
      </c>
      <c r="J8" s="21" t="str">
        <f>HYPERLINK("https://www.youtube.com/watch?v=fd0Ebfa_mJ0","Watch - Approaching Problem Statement ")</f>
        <v xml:space="preserve">Watch - Approaching Problem Statement </v>
      </c>
    </row>
    <row r="9" spans="1:11" ht="15.75" customHeight="1">
      <c r="A9" s="13"/>
      <c r="B9" s="14"/>
      <c r="C9" s="15"/>
      <c r="D9" s="15"/>
      <c r="E9" s="15"/>
      <c r="F9" s="15"/>
      <c r="G9" s="15"/>
      <c r="H9" s="15"/>
      <c r="I9" s="15">
        <f t="shared" si="0"/>
        <v>0</v>
      </c>
      <c r="J9" s="22" t="str">
        <f>HYPERLINK("https://www.youtube.com/watch?v=olcmPKZNqnM","Watch - Thinking - On papers Not on PC ")</f>
        <v xml:space="preserve">Watch - Thinking - On papers Not on PC </v>
      </c>
    </row>
    <row r="10" spans="1:11" ht="15.75" customHeight="1">
      <c r="A10" s="23" t="s">
        <v>47</v>
      </c>
      <c r="B10" s="24" t="str">
        <f>HYPERLINK("http://codeforces.com/contest/677/problem/A","CF677-D2-A")</f>
        <v>CF677-D2-A</v>
      </c>
      <c r="C10" s="15"/>
      <c r="D10" s="15"/>
      <c r="E10" s="15"/>
      <c r="F10" s="15"/>
      <c r="G10" s="15"/>
      <c r="H10" s="15"/>
      <c r="I10" s="15">
        <f t="shared" si="0"/>
        <v>0</v>
      </c>
      <c r="J10" s="25" t="str">
        <f>HYPERLINK("http://codeforces.com/contest/677/submission/18185361","C++ Solution Example")</f>
        <v>C++ Solution Example</v>
      </c>
      <c r="K10" t="s">
        <v>159</v>
      </c>
    </row>
    <row r="11" spans="1:11" ht="15.75" customHeight="1">
      <c r="A11" s="23" t="s">
        <v>48</v>
      </c>
      <c r="B11" s="24" t="str">
        <f>HYPERLINK("http://codeforces.com/contest/734/problem/A","CF734-D2-A")</f>
        <v>CF734-D2-A</v>
      </c>
      <c r="C11" s="15"/>
      <c r="D11" s="15"/>
      <c r="E11" s="15"/>
      <c r="F11" s="15"/>
      <c r="G11" s="15"/>
      <c r="H11" s="15"/>
      <c r="I11" s="15">
        <f t="shared" si="0"/>
        <v>0</v>
      </c>
      <c r="J11" s="26" t="str">
        <f>HYPERLINK("http://codeforces.com/blog/entry/48397","This is from Round 379. Here is the editorial")</f>
        <v>This is from Round 379. Here is the editorial</v>
      </c>
      <c r="K11" t="s">
        <v>159</v>
      </c>
    </row>
    <row r="12" spans="1:11" ht="61.2" customHeight="1">
      <c r="A12" s="23"/>
      <c r="B12" s="27"/>
      <c r="C12" s="15"/>
      <c r="D12" s="15"/>
      <c r="E12" s="15"/>
      <c r="F12" s="15"/>
      <c r="G12" s="15"/>
      <c r="H12" s="15"/>
      <c r="I12" s="15"/>
      <c r="J12" s="28" t="s">
        <v>49</v>
      </c>
    </row>
    <row r="13" spans="1:11" ht="15.75" customHeight="1">
      <c r="A13" s="23" t="s">
        <v>50</v>
      </c>
      <c r="B13" s="29" t="str">
        <f>HYPERLINK("codeforces.com/contest/791/problem/A","CF791-D2-A")</f>
        <v>CF791-D2-A</v>
      </c>
      <c r="C13" s="15"/>
      <c r="D13" s="15"/>
      <c r="E13" s="15"/>
      <c r="F13" s="15"/>
      <c r="G13" s="15"/>
      <c r="H13" s="15"/>
      <c r="I13" s="15">
        <f t="shared" ref="I13:I30" si="1">SUM(E13:H13)</f>
        <v>0</v>
      </c>
      <c r="J13" s="30" t="str">
        <f>HYPERLINK("https://www.youtube.com/watch?v=t05qYeiWGGc","Video Solution - Eng Youssef El Ghareeb")</f>
        <v>Video Solution - Eng Youssef El Ghareeb</v>
      </c>
      <c r="K13" t="s">
        <v>159</v>
      </c>
    </row>
    <row r="14" spans="1:11" ht="15.75" customHeight="1">
      <c r="A14" s="23" t="s">
        <v>51</v>
      </c>
      <c r="B14" s="24" t="str">
        <f>HYPERLINK("http://codeforces.com/contest/231/problem/A","CF231-D2-A")</f>
        <v>CF231-D2-A</v>
      </c>
      <c r="C14" s="15"/>
      <c r="D14" s="15"/>
      <c r="E14" s="15"/>
      <c r="F14" s="15"/>
      <c r="G14" s="15"/>
      <c r="H14" s="15"/>
      <c r="I14" s="15">
        <f t="shared" si="1"/>
        <v>0</v>
      </c>
      <c r="J14" s="30" t="str">
        <f>HYPERLINK("https://www.youtube.com/watch?v=P73Mv_GG_PY","Video Solution - Eng Youssef Ali")</f>
        <v>Video Solution - Eng Youssef Ali</v>
      </c>
      <c r="K14" t="s">
        <v>159</v>
      </c>
    </row>
    <row r="15" spans="1:11" ht="15.75" customHeight="1">
      <c r="A15" s="23" t="s">
        <v>52</v>
      </c>
      <c r="B15" s="24" t="str">
        <f>HYPERLINK("http://codeforces.com/contest/263/problem/A","CF263-D2-A")</f>
        <v>CF263-D2-A</v>
      </c>
      <c r="C15" s="15"/>
      <c r="D15" s="15"/>
      <c r="E15" s="15"/>
      <c r="F15" s="15"/>
      <c r="G15" s="15"/>
      <c r="H15" s="15"/>
      <c r="I15" s="15">
        <f t="shared" si="1"/>
        <v>0</v>
      </c>
      <c r="J15" s="31" t="str">
        <f>HYPERLINK("https://www.youtube.com/watch?v=FU4thrvEvKg","Video Solution - Eng Samed Hajajla")</f>
        <v>Video Solution - Eng Samed Hajajla</v>
      </c>
      <c r="K15" t="s">
        <v>159</v>
      </c>
    </row>
    <row r="16" spans="1:11" ht="15.75" customHeight="1">
      <c r="A16" s="32" t="s">
        <v>53</v>
      </c>
      <c r="B16" s="33" t="str">
        <f>HYPERLINK("http://codeforces.com/contest/405/problem/A","CF405-D2-A")</f>
        <v>CF405-D2-A</v>
      </c>
      <c r="C16" s="15"/>
      <c r="D16" s="15"/>
      <c r="E16" s="15"/>
      <c r="F16" s="15"/>
      <c r="G16" s="15"/>
      <c r="H16" s="15"/>
      <c r="I16" s="15">
        <f t="shared" si="1"/>
        <v>0</v>
      </c>
      <c r="J16" s="34" t="str">
        <f>HYPERLINK("https://www.youtube.com/watch?v=HNe9QW-1MJI","Video Solution - Eng John Gamal")</f>
        <v>Video Solution - Eng John Gamal</v>
      </c>
      <c r="K16" t="s">
        <v>159</v>
      </c>
    </row>
    <row r="17" spans="1:11" ht="15.75" customHeight="1">
      <c r="A17" s="32" t="s">
        <v>54</v>
      </c>
      <c r="B17" s="33" t="str">
        <f>HYPERLINK("http://codeforces.com/contest/112/problem/A","CF112-D2-A")</f>
        <v>CF112-D2-A</v>
      </c>
      <c r="C17" s="15"/>
      <c r="D17" s="15"/>
      <c r="E17" s="15"/>
      <c r="F17" s="15"/>
      <c r="G17" s="15"/>
      <c r="H17" s="15"/>
      <c r="I17" s="15">
        <f t="shared" si="1"/>
        <v>0</v>
      </c>
      <c r="J17" s="35" t="str">
        <f>HYPERLINK("https://www.youtube.com/watch?v=Sp4zWrDvGrk","Video Solution - Solver to be (Java)")</f>
        <v>Video Solution - Solver to be (Java)</v>
      </c>
      <c r="K17" t="s">
        <v>159</v>
      </c>
    </row>
    <row r="18" spans="1:11" ht="15.75" customHeight="1">
      <c r="A18" s="32" t="s">
        <v>55</v>
      </c>
      <c r="B18" s="33" t="str">
        <f>HYPERLINK("http://codeforces.com/contest/236/problem/A","CF236-D2-A")</f>
        <v>CF236-D2-A</v>
      </c>
      <c r="C18" s="15"/>
      <c r="D18" s="15"/>
      <c r="E18" s="15"/>
      <c r="F18" s="15"/>
      <c r="G18" s="15"/>
      <c r="H18" s="15"/>
      <c r="I18" s="15">
        <f t="shared" si="1"/>
        <v>0</v>
      </c>
      <c r="J18" s="35" t="str">
        <f>HYPERLINK("https://www.youtube.com/watch?v=AOOmuJXMyHQ","Video Solution - Solver to be (Java)")</f>
        <v>Video Solution - Solver to be (Java)</v>
      </c>
      <c r="K18" t="s">
        <v>159</v>
      </c>
    </row>
    <row r="19" spans="1:11" ht="15.75" customHeight="1">
      <c r="A19" s="36" t="s">
        <v>56</v>
      </c>
      <c r="B19" s="37" t="str">
        <f>HYPERLINK("http://codeforces.com/contest/59/problem/A","CF59-D2-A")</f>
        <v>CF59-D2-A</v>
      </c>
      <c r="C19" s="15"/>
      <c r="D19" s="15"/>
      <c r="E19" s="15"/>
      <c r="F19" s="15"/>
      <c r="G19" s="15"/>
      <c r="H19" s="15"/>
      <c r="I19" s="15">
        <f t="shared" si="1"/>
        <v>0</v>
      </c>
      <c r="J19" s="35" t="str">
        <f>HYPERLINK("https://www.youtube.com/watch?v=gW8YOQbMdDI","Video Solution - Solver to be (Java)")</f>
        <v>Video Solution - Solver to be (Java)</v>
      </c>
      <c r="K19" t="s">
        <v>159</v>
      </c>
    </row>
    <row r="20" spans="1:11" ht="15.75" customHeight="1">
      <c r="A20" s="36" t="s">
        <v>57</v>
      </c>
      <c r="B20" s="38" t="str">
        <f>HYPERLINK("http://codeforces.com/contest/281/problem/A","CF281-D2-A")</f>
        <v>CF281-D2-A</v>
      </c>
      <c r="C20" s="15"/>
      <c r="D20" s="15"/>
      <c r="E20" s="15"/>
      <c r="F20" s="15"/>
      <c r="G20" s="15"/>
      <c r="H20" s="15"/>
      <c r="I20" s="15">
        <f t="shared" si="1"/>
        <v>0</v>
      </c>
      <c r="J20" s="39" t="str">
        <f>HYPERLINK("https://www.youtube.com/watch?v=GctpZIJ8xBA","Video Solution - Solver to be (Java)")</f>
        <v>Video Solution - Solver to be (Java)</v>
      </c>
      <c r="K20" t="s">
        <v>159</v>
      </c>
    </row>
    <row r="21" spans="1:11" ht="15.75" customHeight="1">
      <c r="A21" s="36"/>
      <c r="B21" s="38"/>
      <c r="C21" s="15"/>
      <c r="D21" s="15"/>
      <c r="E21" s="15"/>
      <c r="F21" s="15"/>
      <c r="G21" s="15"/>
      <c r="H21" s="15"/>
      <c r="I21" s="15">
        <f t="shared" si="1"/>
        <v>0</v>
      </c>
      <c r="J21" s="39"/>
    </row>
    <row r="22" spans="1:11" ht="15.75" customHeight="1">
      <c r="A22" s="32" t="s">
        <v>58</v>
      </c>
      <c r="B22" s="33" t="str">
        <f>HYPERLINK("http://codeforces.com/contest/344/problem/A","CF344-D2-A")</f>
        <v>CF344-D2-A</v>
      </c>
      <c r="C22" s="15"/>
      <c r="D22" s="15"/>
      <c r="E22" s="15"/>
      <c r="F22" s="15"/>
      <c r="G22" s="15"/>
      <c r="H22" s="15"/>
      <c r="I22" s="15">
        <f t="shared" si="1"/>
        <v>0</v>
      </c>
      <c r="J22" s="39" t="str">
        <f>HYPERLINK("https://www.youtube.com/watch?v=7o7lZTKFzp0","Video Solution - Solver to be (Java)")</f>
        <v>Video Solution - Solver to be (Java)</v>
      </c>
      <c r="K22" t="s">
        <v>159</v>
      </c>
    </row>
    <row r="23" spans="1:11" ht="15.75" customHeight="1">
      <c r="A23" s="32" t="s">
        <v>59</v>
      </c>
      <c r="B23" s="40" t="str">
        <f>HYPERLINK("http://codeforces.com/contest/381/problem/A","CF381-D2-A")</f>
        <v>CF381-D2-A</v>
      </c>
      <c r="C23" s="15"/>
      <c r="D23" s="15"/>
      <c r="E23" s="15"/>
      <c r="F23" s="15"/>
      <c r="G23" s="15"/>
      <c r="H23" s="15"/>
      <c r="I23" s="15">
        <f t="shared" si="1"/>
        <v>0</v>
      </c>
      <c r="J23" s="41" t="str">
        <f>HYPERLINK("https://www.youtube.com/watch?v=XgJ0DS3r_KE","Video Solution - Solver to be (Java)")</f>
        <v>Video Solution - Solver to be (Java)</v>
      </c>
      <c r="K23" t="s">
        <v>159</v>
      </c>
    </row>
    <row r="24" spans="1:11" ht="15.75" customHeight="1">
      <c r="A24" s="23" t="s">
        <v>60</v>
      </c>
      <c r="B24" s="24" t="str">
        <f>HYPERLINK("http://codeforces.com/contest/266/problem/A","CF266-D2-A")</f>
        <v>CF266-D2-A</v>
      </c>
      <c r="C24" s="15"/>
      <c r="D24" s="15"/>
      <c r="E24" s="15"/>
      <c r="F24" s="15"/>
      <c r="G24" s="15"/>
      <c r="H24" s="15"/>
      <c r="I24" s="15">
        <f t="shared" si="1"/>
        <v>0</v>
      </c>
      <c r="J24" s="30" t="str">
        <f>HYPERLINK("https://www.youtube.com/watch?v=3akdDnmPwOY&amp;feature=youtu.be","Video Solution - Eng Ahmead Raafat (Python)")</f>
        <v>Video Solution - Eng Ahmead Raafat (Python)</v>
      </c>
      <c r="K24" t="s">
        <v>159</v>
      </c>
    </row>
    <row r="25" spans="1:11" ht="15.75" customHeight="1">
      <c r="A25" s="23" t="s">
        <v>61</v>
      </c>
      <c r="B25" s="24" t="str">
        <f>HYPERLINK("http://codeforces.com/contest/427/problem/A","CF427-D2-A")</f>
        <v>CF427-D2-A</v>
      </c>
      <c r="C25" s="15"/>
      <c r="D25" s="15"/>
      <c r="E25" s="15"/>
      <c r="F25" s="15"/>
      <c r="G25" s="15"/>
      <c r="H25" s="15"/>
      <c r="I25" s="15">
        <f t="shared" si="1"/>
        <v>0</v>
      </c>
      <c r="J25" s="30" t="str">
        <f>HYPERLINK("https://www.youtube.com/watch?v=PECOLs3YWR0&amp;feature=youtu.be","Video Solution - Eng Ahmead Raafat (Python)")</f>
        <v>Video Solution - Eng Ahmead Raafat (Python)</v>
      </c>
      <c r="K25" t="s">
        <v>159</v>
      </c>
    </row>
    <row r="26" spans="1:11" ht="15.75" customHeight="1">
      <c r="A26" s="42" t="s">
        <v>62</v>
      </c>
      <c r="B26" s="24" t="str">
        <f>HYPERLINK("http://codeforces.com/contest/431/problem/A","CF431-D2-A")</f>
        <v>CF431-D2-A</v>
      </c>
      <c r="C26" s="15"/>
      <c r="D26" s="15"/>
      <c r="E26" s="15"/>
      <c r="F26" s="15"/>
      <c r="G26" s="15"/>
      <c r="H26" s="15"/>
      <c r="I26" s="15">
        <f t="shared" si="1"/>
        <v>0</v>
      </c>
      <c r="J26" s="30" t="str">
        <f>HYPERLINK("https://www.youtube.com/watch?v=mJYiMoX4t0k","Video Solution - Eng Ahmead Raafat (Python)")</f>
        <v>Video Solution - Eng Ahmead Raafat (Python)</v>
      </c>
      <c r="K26" t="s">
        <v>159</v>
      </c>
    </row>
    <row r="27" spans="1:11" ht="15.75" customHeight="1">
      <c r="A27" s="42" t="s">
        <v>63</v>
      </c>
      <c r="B27" s="24" t="str">
        <f>HYPERLINK("http://codeforces.com/contest/731/problem/A","CF731-D2-A")</f>
        <v>CF731-D2-A</v>
      </c>
      <c r="C27" s="15"/>
      <c r="D27" s="15"/>
      <c r="E27" s="15"/>
      <c r="F27" s="15"/>
      <c r="G27" s="15"/>
      <c r="H27" s="15"/>
      <c r="I27" s="15">
        <f t="shared" si="1"/>
        <v>0</v>
      </c>
      <c r="J27" s="30" t="str">
        <f>HYPERLINK("https://www.youtube.com/watch?v=pBhXYZKAFTM","Video Solution - Eng Yahia Ashraf")</f>
        <v>Video Solution - Eng Yahia Ashraf</v>
      </c>
      <c r="K27" t="s">
        <v>159</v>
      </c>
    </row>
    <row r="28" spans="1:11" ht="15.75" customHeight="1">
      <c r="A28" s="42" t="s">
        <v>64</v>
      </c>
      <c r="B28" s="24" t="str">
        <f>HYPERLINK("http://codeforces.com/contest/268/problem/A","CF268-D2-A")</f>
        <v>CF268-D2-A</v>
      </c>
      <c r="C28" s="15"/>
      <c r="D28" s="15"/>
      <c r="E28" s="15"/>
      <c r="F28" s="15"/>
      <c r="G28" s="15"/>
      <c r="H28" s="15"/>
      <c r="I28" s="15">
        <f t="shared" si="1"/>
        <v>0</v>
      </c>
      <c r="J28" s="30" t="str">
        <f>HYPERLINK("https://www.youtube.com/watch?v=lFt2GuQtmSs","Video Solution - Eng Yahia Ashraf")</f>
        <v>Video Solution - Eng Yahia Ashraf</v>
      </c>
      <c r="K28" t="s">
        <v>159</v>
      </c>
    </row>
    <row r="29" spans="1:11" ht="13.2">
      <c r="A29" s="42" t="s">
        <v>65</v>
      </c>
      <c r="B29" s="24" t="str">
        <f>HYPERLINK("http://codeforces.com/contest/732/problem/A","CF732-D2-A")</f>
        <v>CF732-D2-A</v>
      </c>
      <c r="C29" s="15"/>
      <c r="D29" s="15"/>
      <c r="E29" s="15"/>
      <c r="F29" s="15"/>
      <c r="G29" s="15"/>
      <c r="H29" s="15"/>
      <c r="I29" s="15">
        <f t="shared" si="1"/>
        <v>0</v>
      </c>
      <c r="J29" s="30" t="str">
        <f>HYPERLINK("https://www.youtube.com/watch?v=jKOSPuoplz0","Video Solution - Eng Yahia Ashraf")</f>
        <v>Video Solution - Eng Yahia Ashraf</v>
      </c>
      <c r="K29" t="s">
        <v>159</v>
      </c>
    </row>
    <row r="30" spans="1:11" ht="13.2">
      <c r="A30" s="42" t="s">
        <v>66</v>
      </c>
      <c r="B30" s="24" t="str">
        <f>HYPERLINK("http://codeforces.com/contest/265/problem/A","CF265-D2-A")</f>
        <v>CF265-D2-A</v>
      </c>
      <c r="C30" s="15"/>
      <c r="D30" s="15"/>
      <c r="E30" s="15"/>
      <c r="F30" s="15"/>
      <c r="G30" s="15"/>
      <c r="H30" s="15"/>
      <c r="I30" s="15">
        <f t="shared" si="1"/>
        <v>0</v>
      </c>
      <c r="J30" s="30" t="str">
        <f>HYPERLINK("https://www.youtube.com/watch?v=ol_mjArjBCk","Video Solution - Eng Ahmead Raafat (Python)")</f>
        <v>Video Solution - Eng Ahmead Raafat (Python)</v>
      </c>
      <c r="K30" t="s">
        <v>159</v>
      </c>
    </row>
    <row r="31" spans="1:11" ht="13.2">
      <c r="A31" s="13"/>
      <c r="B31" s="14"/>
      <c r="C31" s="15"/>
      <c r="D31" s="15"/>
      <c r="E31" s="15"/>
      <c r="F31" s="15"/>
      <c r="G31" s="15"/>
      <c r="H31" s="15"/>
      <c r="I31" s="15"/>
      <c r="J31" s="21"/>
    </row>
    <row r="32" spans="1:11" ht="13.2">
      <c r="A32" s="36" t="s">
        <v>67</v>
      </c>
      <c r="B32" s="38" t="str">
        <f>HYPERLINK("http://codeforces.com/contest/9/problem/A","CF9-D2-A")</f>
        <v>CF9-D2-A</v>
      </c>
      <c r="C32" s="15"/>
      <c r="D32" s="15"/>
      <c r="E32" s="15"/>
      <c r="F32" s="15"/>
      <c r="G32" s="15"/>
      <c r="H32" s="15"/>
      <c r="I32" s="15">
        <f t="shared" ref="I32:I53" si="2">SUM(E32:H32)</f>
        <v>0</v>
      </c>
      <c r="J32" s="34" t="str">
        <f>HYPERLINK("https://www.youtube.com/watch?v=5T1yiz9-jZo","Video Solution - Eng Muntaser Abukadeja")</f>
        <v>Video Solution - Eng Muntaser Abukadeja</v>
      </c>
      <c r="K32" t="s">
        <v>159</v>
      </c>
    </row>
    <row r="33" spans="1:11" ht="13.2">
      <c r="A33" s="36" t="s">
        <v>68</v>
      </c>
      <c r="B33" s="43" t="str">
        <f>HYPERLINK("http://codeforces.com/contest/294/problem/A","CF294-D2-A")</f>
        <v>CF294-D2-A</v>
      </c>
      <c r="C33" s="15"/>
      <c r="D33" s="15"/>
      <c r="E33" s="15"/>
      <c r="F33" s="15"/>
      <c r="G33" s="15"/>
      <c r="H33" s="15"/>
      <c r="I33" s="15">
        <f t="shared" si="2"/>
        <v>0</v>
      </c>
      <c r="J33" s="34" t="str">
        <f>HYPERLINK("https://www.youtube.com/watch?v=GOuclkVCvRI","Video Solution - Eng Mostafa Saad")</f>
        <v>Video Solution - Eng Mostafa Saad</v>
      </c>
      <c r="K33" t="s">
        <v>159</v>
      </c>
    </row>
    <row r="34" spans="1:11" ht="13.2">
      <c r="A34" s="32" t="s">
        <v>69</v>
      </c>
      <c r="B34" s="40" t="str">
        <f>HYPERLINK("http://codeforces.com/contest/709/problem/A","CF709-D2-A")</f>
        <v>CF709-D2-A</v>
      </c>
      <c r="C34" s="15"/>
      <c r="D34" s="15"/>
      <c r="E34" s="15"/>
      <c r="F34" s="15"/>
      <c r="G34" s="15"/>
      <c r="H34" s="15"/>
      <c r="I34" s="15">
        <f t="shared" si="2"/>
        <v>0</v>
      </c>
      <c r="J34" s="41" t="str">
        <f>HYPERLINK("https://www.youtube.com/watch?v=fPcKGZ_e8G0","Video Solution - Solver to be (Java)")</f>
        <v>Video Solution - Solver to be (Java)</v>
      </c>
      <c r="K34" t="s">
        <v>159</v>
      </c>
    </row>
    <row r="35" spans="1:11" ht="13.2">
      <c r="A35" s="36" t="s">
        <v>70</v>
      </c>
      <c r="B35" s="44" t="str">
        <f>HYPERLINK("http://codeforces.com/contest/799/problem/A","CF799-D2-A")</f>
        <v>CF799-D2-A</v>
      </c>
      <c r="C35" s="15"/>
      <c r="D35" s="15"/>
      <c r="E35" s="15"/>
      <c r="F35" s="15"/>
      <c r="G35" s="15"/>
      <c r="H35" s="15"/>
      <c r="I35" s="15">
        <f t="shared" si="2"/>
        <v>0</v>
      </c>
      <c r="J35" s="41" t="str">
        <f>HYPERLINK("https://www.youtube.com/watch?v=uyEL9f8pxlM","Video Solution - Solver to be (Java)")</f>
        <v>Video Solution - Solver to be (Java)</v>
      </c>
      <c r="K35" t="s">
        <v>159</v>
      </c>
    </row>
    <row r="36" spans="1:11" ht="13.2">
      <c r="A36" s="36" t="s">
        <v>71</v>
      </c>
      <c r="B36" s="38" t="str">
        <f>HYPERLINK("http://codeforces.com/contest/443/problem/A","CF443-D2-A")</f>
        <v>CF443-D2-A</v>
      </c>
      <c r="C36" s="15"/>
      <c r="D36" s="15"/>
      <c r="E36" s="15"/>
      <c r="F36" s="15"/>
      <c r="G36" s="15"/>
      <c r="H36" s="15"/>
      <c r="I36" s="15">
        <f t="shared" si="2"/>
        <v>0</v>
      </c>
      <c r="J36" s="39" t="str">
        <f>HYPERLINK("https://www.youtube.com/watch?v=YXuljSnZaTY","Video Solution - Solver to be (Java)")</f>
        <v>Video Solution - Solver to be (Java)</v>
      </c>
      <c r="K36" t="s">
        <v>159</v>
      </c>
    </row>
    <row r="37" spans="1:11" ht="13.2">
      <c r="A37" s="32" t="s">
        <v>72</v>
      </c>
      <c r="B37" s="33" t="str">
        <f>HYPERLINK("http://codeforces.com/contest/71/problem/A","CF71-D2-A")</f>
        <v>CF71-D2-A</v>
      </c>
      <c r="C37" s="15"/>
      <c r="D37" s="15"/>
      <c r="E37" s="15"/>
      <c r="F37" s="15"/>
      <c r="G37" s="15"/>
      <c r="H37" s="15"/>
      <c r="I37" s="15">
        <f t="shared" si="2"/>
        <v>0</v>
      </c>
      <c r="J37" s="35" t="str">
        <f>HYPERLINK("https://www.youtube.com/watch?v=yuebR81LyXE","Video Solution - Solver to be (Java)")</f>
        <v>Video Solution - Solver to be (Java)</v>
      </c>
      <c r="K37" t="s">
        <v>159</v>
      </c>
    </row>
    <row r="38" spans="1:11" ht="13.2">
      <c r="A38" s="32" t="s">
        <v>73</v>
      </c>
      <c r="B38" s="33" t="str">
        <f>HYPERLINK("http://codeforces.com/contest/686/problem/A","CF686-D2-A")</f>
        <v>CF686-D2-A</v>
      </c>
      <c r="C38" s="15"/>
      <c r="D38" s="15"/>
      <c r="E38" s="15"/>
      <c r="F38" s="15"/>
      <c r="G38" s="15"/>
      <c r="H38" s="15"/>
      <c r="I38" s="15">
        <f t="shared" si="2"/>
        <v>0</v>
      </c>
      <c r="J38" s="35" t="str">
        <f>HYPERLINK("https://www.youtube.com/watch?v=Alipj6tJKKI","Video Solution - Solver to be (Java)")</f>
        <v>Video Solution - Solver to be (Java)</v>
      </c>
      <c r="K38" t="s">
        <v>159</v>
      </c>
    </row>
    <row r="39" spans="1:11" ht="13.2">
      <c r="A39" s="36" t="s">
        <v>74</v>
      </c>
      <c r="B39" s="37" t="str">
        <f>HYPERLINK("http://codeforces.com/contest/339/problem/A","CF339-D2-A")</f>
        <v>CF339-D2-A</v>
      </c>
      <c r="C39" s="15"/>
      <c r="D39" s="15"/>
      <c r="E39" s="15"/>
      <c r="F39" s="15"/>
      <c r="G39" s="15"/>
      <c r="H39" s="15"/>
      <c r="I39" s="15">
        <f t="shared" si="2"/>
        <v>0</v>
      </c>
      <c r="J39" s="35" t="str">
        <f>HYPERLINK("https://www.youtube.com/watch?v=NLsyJpkFMz4","Video Solution - Solver to be (Java)")</f>
        <v>Video Solution - Solver to be (Java)</v>
      </c>
      <c r="K39" t="s">
        <v>159</v>
      </c>
    </row>
    <row r="40" spans="1:11" ht="13.2">
      <c r="A40" s="32" t="s">
        <v>75</v>
      </c>
      <c r="B40" s="40" t="str">
        <f>HYPERLINK("http://codeforces.com/contest/490/problem/A","CF490-D2-A")</f>
        <v>CF490-D2-A</v>
      </c>
      <c r="C40" s="45"/>
      <c r="D40" s="45"/>
      <c r="E40" s="45"/>
      <c r="F40" s="45"/>
      <c r="G40" s="45"/>
      <c r="H40" s="45"/>
      <c r="I40" s="15">
        <f t="shared" si="2"/>
        <v>0</v>
      </c>
      <c r="J40" s="46" t="str">
        <f>HYPERLINK("https://www.youtube.com/watch?v=2jJA1PCOrgg","Video Solution - Eng Muntaser Abukadeja")</f>
        <v>Video Solution - Eng Muntaser Abukadeja</v>
      </c>
      <c r="K40" t="s">
        <v>159</v>
      </c>
    </row>
    <row r="41" spans="1:11" ht="13.2">
      <c r="A41" s="36" t="s">
        <v>76</v>
      </c>
      <c r="B41" s="47" t="str">
        <f>HYPERLINK("http://codeforces.com/contest/770/problem/A","CF770-D2-A")</f>
        <v>CF770-D2-A</v>
      </c>
      <c r="C41" s="15"/>
      <c r="D41" s="15"/>
      <c r="E41" s="15"/>
      <c r="F41" s="15"/>
      <c r="G41" s="15"/>
      <c r="H41" s="15"/>
      <c r="I41" s="15">
        <f t="shared" si="2"/>
        <v>0</v>
      </c>
      <c r="J41" s="32"/>
      <c r="K41" t="s">
        <v>159</v>
      </c>
    </row>
    <row r="42" spans="1:11" ht="13.2">
      <c r="A42" s="36"/>
      <c r="B42" s="47"/>
      <c r="C42" s="15"/>
      <c r="D42" s="15"/>
      <c r="E42" s="15"/>
      <c r="F42" s="15"/>
      <c r="G42" s="15"/>
      <c r="H42" s="15"/>
      <c r="I42" s="15">
        <f t="shared" si="2"/>
        <v>0</v>
      </c>
      <c r="J42" s="32"/>
    </row>
    <row r="43" spans="1:11" ht="13.2">
      <c r="A43" s="32" t="s">
        <v>77</v>
      </c>
      <c r="B43" s="33" t="str">
        <f>HYPERLINK("http://codeforces.com/contest/136/problem/A","CF136-D2-A")</f>
        <v>CF136-D2-A</v>
      </c>
      <c r="C43" s="7"/>
      <c r="D43" s="7"/>
      <c r="E43" s="7"/>
      <c r="F43" s="7"/>
      <c r="G43" s="7"/>
      <c r="H43" s="45"/>
      <c r="I43" s="15">
        <f t="shared" si="2"/>
        <v>0</v>
      </c>
      <c r="J43" s="48" t="str">
        <f>HYPERLINK("https://www.youtube.com/watch?v=MduaJDmo7RU","Video Solution - Eng Ahmed Rafaat (Python)")</f>
        <v>Video Solution - Eng Ahmed Rafaat (Python)</v>
      </c>
      <c r="K43" t="s">
        <v>159</v>
      </c>
    </row>
    <row r="44" spans="1:11" ht="13.2">
      <c r="A44" s="32" t="s">
        <v>78</v>
      </c>
      <c r="B44" s="40" t="str">
        <f>HYPERLINK("http://codeforces.com/contest/567/problem/A","CF567-D2-A")</f>
        <v>CF567-D2-A</v>
      </c>
      <c r="C44" s="7"/>
      <c r="D44" s="7"/>
      <c r="E44" s="7"/>
      <c r="F44" s="7"/>
      <c r="G44" s="7"/>
      <c r="H44" s="45"/>
      <c r="I44" s="15">
        <f t="shared" si="2"/>
        <v>0</v>
      </c>
      <c r="J44" s="48" t="str">
        <f>HYPERLINK("https://www.youtube.com/watch?v=gc4BEAw0pbs&amp;feature=youtu.be","Video Solution - Eng Ahmed Rafaat (Python)")</f>
        <v>Video Solution - Eng Ahmed Rafaat (Python)</v>
      </c>
      <c r="K44" t="s">
        <v>159</v>
      </c>
    </row>
    <row r="45" spans="1:11" ht="13.2">
      <c r="A45" s="36" t="s">
        <v>79</v>
      </c>
      <c r="B45" s="47" t="str">
        <f>HYPERLINK("http://codeforces.com/contest/766/problem/A","CF766-D2-A")</f>
        <v>CF766-D2-A</v>
      </c>
      <c r="C45" s="15"/>
      <c r="D45" s="15"/>
      <c r="E45" s="15"/>
      <c r="F45" s="15"/>
      <c r="G45" s="15"/>
      <c r="H45" s="15"/>
      <c r="I45" s="15">
        <f t="shared" si="2"/>
        <v>0</v>
      </c>
      <c r="J45" s="35" t="str">
        <f>HYPERLINK("https://www.youtube.com/watch?v=nq66DIFAyhs","Video Solution - Solver to be (Java)")</f>
        <v>Video Solution - Solver to be (Java)</v>
      </c>
      <c r="K45" t="s">
        <v>159</v>
      </c>
    </row>
    <row r="46" spans="1:11" ht="13.2">
      <c r="A46" s="32" t="s">
        <v>80</v>
      </c>
      <c r="B46" s="49" t="str">
        <f>HYPERLINK("http://codeforces.com/problemset/problem/767/A","CF767-D2-A")</f>
        <v>CF767-D2-A</v>
      </c>
      <c r="C46" s="15"/>
      <c r="D46" s="15"/>
      <c r="E46" s="15"/>
      <c r="F46" s="15"/>
      <c r="G46" s="15"/>
      <c r="H46" s="15"/>
      <c r="I46" s="15">
        <f t="shared" si="2"/>
        <v>0</v>
      </c>
      <c r="J46" s="35" t="str">
        <f>HYPERLINK("https://www.youtube.com/watch?v=MVHuUdj_CWo","Video Solution - Solver to be (Java)")</f>
        <v>Video Solution - Solver to be (Java)</v>
      </c>
      <c r="K46" t="s">
        <v>159</v>
      </c>
    </row>
    <row r="47" spans="1:11" ht="13.2">
      <c r="A47" s="32" t="s">
        <v>81</v>
      </c>
      <c r="B47" s="49" t="str">
        <f>HYPERLINK("http://codeforces.com/contest/768/problem/A","CF768-D2-A")</f>
        <v>CF768-D2-A</v>
      </c>
      <c r="C47" s="15"/>
      <c r="D47" s="15"/>
      <c r="E47" s="15"/>
      <c r="F47" s="15"/>
      <c r="G47" s="15"/>
      <c r="H47" s="15"/>
      <c r="I47" s="15">
        <f t="shared" si="2"/>
        <v>0</v>
      </c>
      <c r="J47" s="35" t="str">
        <f>HYPERLINK("https://www.youtube.com/watch?v=4vBmYmqOoIk","Video Solution - Solver to be (Java)")</f>
        <v>Video Solution - Solver to be (Java)</v>
      </c>
      <c r="K47" t="s">
        <v>159</v>
      </c>
    </row>
    <row r="48" spans="1:11" ht="13.2">
      <c r="A48" s="32" t="s">
        <v>82</v>
      </c>
      <c r="B48" s="40" t="str">
        <f>HYPERLINK("http://codeforces.com/contest/158/problem/A","CF158-D12-A")</f>
        <v>CF158-D12-A</v>
      </c>
      <c r="C48" s="15"/>
      <c r="D48" s="15"/>
      <c r="E48" s="15"/>
      <c r="F48" s="15"/>
      <c r="G48" s="15"/>
      <c r="H48" s="15"/>
      <c r="I48" s="15">
        <f t="shared" si="2"/>
        <v>0</v>
      </c>
      <c r="J48" s="35" t="str">
        <f>HYPERLINK("https://www.youtube.com/watch?v=jwF2F5D8j9o","Video Solution - Solver to be (Java)")</f>
        <v>Video Solution - Solver to be (Java)</v>
      </c>
      <c r="K48" t="s">
        <v>159</v>
      </c>
    </row>
    <row r="49" spans="1:11" ht="13.2">
      <c r="A49" s="32" t="s">
        <v>83</v>
      </c>
      <c r="B49" s="40" t="str">
        <f>HYPERLINK("http://codeforces.com/contest/282/problem/A","CF282-D2-A")</f>
        <v>CF282-D2-A</v>
      </c>
      <c r="C49" s="7"/>
      <c r="D49" s="7"/>
      <c r="E49" s="7"/>
      <c r="F49" s="7"/>
      <c r="G49" s="7"/>
      <c r="H49" s="45"/>
      <c r="I49" s="15">
        <f t="shared" si="2"/>
        <v>0</v>
      </c>
      <c r="J49" s="46" t="str">
        <f>HYPERLINK("https://www.youtube.com/watch?v=5TyT1RIv3wM","Video Solution - Solver to be (Java)")</f>
        <v>Video Solution - Solver to be (Java)</v>
      </c>
      <c r="K49" t="s">
        <v>159</v>
      </c>
    </row>
    <row r="50" spans="1:11" ht="13.2">
      <c r="A50" s="32" t="s">
        <v>84</v>
      </c>
      <c r="B50" s="40" t="str">
        <f>HYPERLINK("http://codeforces.com/contest/69/problem/A","CF69-D2-A")</f>
        <v>CF69-D2-A</v>
      </c>
      <c r="C50" s="15"/>
      <c r="D50" s="15"/>
      <c r="E50" s="15"/>
      <c r="F50" s="15"/>
      <c r="G50" s="15"/>
      <c r="H50" s="15"/>
      <c r="I50" s="15">
        <f t="shared" si="2"/>
        <v>0</v>
      </c>
      <c r="J50" s="35" t="str">
        <f>HYPERLINK("https://www.youtube.com/watch?v=L8pMTIq7DFM","Video Solution - Solver to be (Java)")</f>
        <v>Video Solution - Solver to be (Java)</v>
      </c>
      <c r="K50" t="s">
        <v>159</v>
      </c>
    </row>
    <row r="51" spans="1:11" ht="13.2">
      <c r="A51" s="32" t="s">
        <v>85</v>
      </c>
      <c r="B51" s="33" t="str">
        <f>HYPERLINK("http://codeforces.com/contest/520/problem/A","CF520-D2-A")</f>
        <v>CF520-D2-A</v>
      </c>
      <c r="C51" s="15"/>
      <c r="D51" s="15"/>
      <c r="E51" s="15"/>
      <c r="F51" s="15"/>
      <c r="G51" s="15"/>
      <c r="H51" s="15"/>
      <c r="I51" s="15">
        <f t="shared" si="2"/>
        <v>0</v>
      </c>
      <c r="J51" s="46" t="str">
        <f>HYPERLINK("https://www.youtube.com/watch?v=TrHCzh7bPRo","Video Solution - Solver to be (Java)")</f>
        <v>Video Solution - Solver to be (Java)</v>
      </c>
      <c r="K51" t="s">
        <v>159</v>
      </c>
    </row>
    <row r="52" spans="1:11" ht="13.2">
      <c r="A52" s="32" t="s">
        <v>86</v>
      </c>
      <c r="B52" s="40" t="str">
        <f>HYPERLINK("http://codeforces.com/contest/160/problem/A","CF160-D2-A")</f>
        <v>CF160-D2-A</v>
      </c>
      <c r="C52" s="7"/>
      <c r="D52" s="7"/>
      <c r="E52" s="7"/>
      <c r="F52" s="7"/>
      <c r="G52" s="7"/>
      <c r="H52" s="45"/>
      <c r="I52" s="15">
        <f t="shared" si="2"/>
        <v>0</v>
      </c>
      <c r="J52" s="46" t="str">
        <f>HYPERLINK("https://www.youtube.com/watch?v=V6fh3b50nX8","Video Solution - Solver to be (Java)")</f>
        <v>Video Solution - Solver to be (Java)</v>
      </c>
      <c r="K52" t="s">
        <v>159</v>
      </c>
    </row>
    <row r="53" spans="1:11" ht="13.2">
      <c r="A53" s="32" t="s">
        <v>87</v>
      </c>
      <c r="B53" s="40" t="str">
        <f>HYPERLINK("http://codeforces.com/contest/474/problem/A","CF474-D2-A")</f>
        <v>CF474-D2-A</v>
      </c>
      <c r="C53" s="7"/>
      <c r="D53" s="7"/>
      <c r="E53" s="7"/>
      <c r="F53" s="7"/>
      <c r="G53" s="7"/>
      <c r="H53" s="7"/>
      <c r="I53" s="15">
        <f t="shared" si="2"/>
        <v>0</v>
      </c>
      <c r="J53" s="46" t="str">
        <f>HYPERLINK("https://www.youtube.com/watch?v=oFIiCpVI3Ck","Video Solution - Solver to be (Java)")</f>
        <v>Video Solution - Solver to be (Java)</v>
      </c>
      <c r="K53" t="s">
        <v>159</v>
      </c>
    </row>
    <row r="54" spans="1:11" ht="13.2">
      <c r="A54" s="7"/>
      <c r="B54" s="7"/>
      <c r="C54" s="15"/>
      <c r="D54" s="15"/>
      <c r="E54" s="15"/>
      <c r="F54" s="15"/>
      <c r="G54" s="15"/>
      <c r="H54" s="15"/>
      <c r="I54" s="15"/>
      <c r="J54" s="50"/>
    </row>
    <row r="55" spans="1:11" ht="13.2">
      <c r="A55" s="32" t="s">
        <v>88</v>
      </c>
      <c r="B55" s="40" t="str">
        <f>HYPERLINK("http://codeforces.com/contest/318/problem/A","CF318-D2-A")</f>
        <v>CF318-D2-A</v>
      </c>
      <c r="C55" s="15"/>
      <c r="D55" s="15"/>
      <c r="E55" s="15"/>
      <c r="F55" s="15"/>
      <c r="G55" s="15"/>
      <c r="H55" s="15"/>
      <c r="I55" s="15">
        <f t="shared" ref="I55:I67" si="3">SUM(E55:H55)</f>
        <v>0</v>
      </c>
      <c r="J55" s="51" t="str">
        <f>HYPERLINK("https://www.youtube.com/watch?v=w7gZx99Efzs&amp;feature=youtu.be","Video Solution - Eng Muntaser Abukadeja")</f>
        <v>Video Solution - Eng Muntaser Abukadeja</v>
      </c>
      <c r="K55" t="s">
        <v>159</v>
      </c>
    </row>
    <row r="56" spans="1:11" ht="13.2">
      <c r="A56" s="42" t="s">
        <v>89</v>
      </c>
      <c r="B56" s="24" t="str">
        <f>HYPERLINK("http://codeforces.com/contest/365/problem/A","CF365-D2-A")</f>
        <v>CF365-D2-A</v>
      </c>
      <c r="C56" s="15"/>
      <c r="D56" s="15"/>
      <c r="E56" s="15"/>
      <c r="F56" s="15"/>
      <c r="G56" s="15"/>
      <c r="H56" s="15"/>
      <c r="I56" s="15">
        <f t="shared" si="3"/>
        <v>0</v>
      </c>
      <c r="J56" s="52" t="str">
        <f>HYPERLINK("https://www.youtube.com/watch?v=W5SLLnni1KM&amp;feature=youtu.be","Video Solution - Eng Muntaser Abukadeja")</f>
        <v>Video Solution - Eng Muntaser Abukadeja</v>
      </c>
      <c r="K56" t="s">
        <v>159</v>
      </c>
    </row>
    <row r="57" spans="1:11" ht="13.2">
      <c r="A57" s="42" t="s">
        <v>90</v>
      </c>
      <c r="B57" s="24" t="str">
        <f>HYPERLINK("http://codeforces.com/contest/225/problem/A","CF225-D2-A")</f>
        <v>CF225-D2-A</v>
      </c>
      <c r="C57" s="15"/>
      <c r="D57" s="15"/>
      <c r="E57" s="15"/>
      <c r="F57" s="15"/>
      <c r="G57" s="15"/>
      <c r="H57" s="15"/>
      <c r="I57" s="15">
        <f t="shared" si="3"/>
        <v>0</v>
      </c>
      <c r="J57" s="52" t="str">
        <f>HYPERLINK("https://www.youtube.com/watch?v=AU4cdWZrKNA&amp;feature=youtu.be","Video Solution - Eng Muntaser Abukadeja")</f>
        <v>Video Solution - Eng Muntaser Abukadeja</v>
      </c>
      <c r="K57" t="s">
        <v>159</v>
      </c>
    </row>
    <row r="58" spans="1:11" ht="13.2">
      <c r="A58" s="42" t="s">
        <v>91</v>
      </c>
      <c r="B58" s="24" t="str">
        <f>HYPERLINK("http://codeforces.com/contest/682/problem/A","CF682-D2-A")</f>
        <v>CF682-D2-A</v>
      </c>
      <c r="C58" s="15"/>
      <c r="D58" s="15"/>
      <c r="E58" s="15"/>
      <c r="F58" s="15"/>
      <c r="G58" s="15"/>
      <c r="H58" s="15"/>
      <c r="I58" s="15">
        <f t="shared" si="3"/>
        <v>0</v>
      </c>
      <c r="J58" s="52" t="str">
        <f>HYPERLINK("https://www.youtube.com/watch?v=05ZIXw2G4Pw&amp;feature=youtu.be","Video Solution - Eng John Gamal")</f>
        <v>Video Solution - Eng John Gamal</v>
      </c>
      <c r="K58" t="s">
        <v>159</v>
      </c>
    </row>
    <row r="59" spans="1:11" ht="13.2">
      <c r="A59" s="42" t="s">
        <v>92</v>
      </c>
      <c r="B59" s="24" t="str">
        <f>HYPERLINK("http://codeforces.com/contest/218/problem/A","CF218-D2-A")</f>
        <v>CF218-D2-A</v>
      </c>
      <c r="C59" s="15"/>
      <c r="D59" s="15"/>
      <c r="E59" s="15"/>
      <c r="F59" s="15"/>
      <c r="G59" s="15"/>
      <c r="H59" s="15"/>
      <c r="I59" s="15">
        <f t="shared" si="3"/>
        <v>0</v>
      </c>
      <c r="J59" s="52" t="str">
        <f>HYPERLINK("https://www.youtube.com/watch?v=qmGhxFPv5GI&amp;feature=youtu.be","Video Solution - Eng John Gamal")</f>
        <v>Video Solution - Eng John Gamal</v>
      </c>
      <c r="K59" t="s">
        <v>159</v>
      </c>
    </row>
    <row r="60" spans="1:11" ht="13.2">
      <c r="A60" s="42" t="s">
        <v>93</v>
      </c>
      <c r="B60" s="24" t="str">
        <f>HYPERLINK("http://codeforces.com/contest/143/problem/A","CF143-D2-A")</f>
        <v>CF143-D2-A</v>
      </c>
      <c r="C60" s="15"/>
      <c r="D60" s="15"/>
      <c r="E60" s="15"/>
      <c r="F60" s="15"/>
      <c r="G60" s="15"/>
      <c r="H60" s="15"/>
      <c r="I60" s="15">
        <f t="shared" si="3"/>
        <v>0</v>
      </c>
      <c r="J60" s="52" t="str">
        <f>HYPERLINK("https://www.youtube.com/watch?v=cmMkGSMHTKE","Video Solution - Eng John Gamal")</f>
        <v>Video Solution - Eng John Gamal</v>
      </c>
      <c r="K60" t="s">
        <v>159</v>
      </c>
    </row>
    <row r="61" spans="1:11" ht="13.2">
      <c r="A61" s="42" t="s">
        <v>94</v>
      </c>
      <c r="B61" s="24" t="str">
        <f>HYPERLINK("http://codeforces.com/contest/514/problem/A","CF514-D2-A")</f>
        <v>CF514-D2-A</v>
      </c>
      <c r="C61" s="15"/>
      <c r="D61" s="15"/>
      <c r="E61" s="15"/>
      <c r="F61" s="15"/>
      <c r="G61" s="15"/>
      <c r="H61" s="15"/>
      <c r="I61" s="15">
        <f t="shared" si="3"/>
        <v>0</v>
      </c>
      <c r="J61" s="52" t="str">
        <f>HYPERLINK("https://www.youtube.com/watch?v=wU51frCexTY&amp;feature=youtu.be","Video Solution - Eng Muntaser Abukadeja")</f>
        <v>Video Solution - Eng Muntaser Abukadeja</v>
      </c>
      <c r="K61" t="s">
        <v>159</v>
      </c>
    </row>
    <row r="62" spans="1:11" ht="13.2">
      <c r="A62" s="42" t="s">
        <v>95</v>
      </c>
      <c r="B62" s="24" t="str">
        <f>HYPERLINK("http://codeforces.com/contest/382/problem/A","CF382-D2-A")</f>
        <v>CF382-D2-A</v>
      </c>
      <c r="C62" s="15"/>
      <c r="D62" s="15"/>
      <c r="E62" s="15"/>
      <c r="F62" s="15"/>
      <c r="G62" s="15"/>
      <c r="H62" s="15"/>
      <c r="I62" s="15">
        <f t="shared" si="3"/>
        <v>0</v>
      </c>
      <c r="J62" s="31" t="str">
        <f>HYPERLINK("https://www.youtube.com/watch?v=6xkV-GeRs2o&amp;feature=youtu.be","Video Solution - Eng Samed Hajajla")</f>
        <v>Video Solution - Eng Samed Hajajla</v>
      </c>
      <c r="K62" t="s">
        <v>159</v>
      </c>
    </row>
    <row r="63" spans="1:11" ht="13.2">
      <c r="A63" s="42" t="s">
        <v>96</v>
      </c>
      <c r="B63" s="24" t="str">
        <f>HYPERLINK("http://codeforces.com/contest/699/problem/A","CF699-D2-A")</f>
        <v>CF699-D2-A</v>
      </c>
      <c r="C63" s="15"/>
      <c r="D63" s="15"/>
      <c r="E63" s="15"/>
      <c r="F63" s="15"/>
      <c r="G63" s="15"/>
      <c r="H63" s="15"/>
      <c r="I63" s="15">
        <f t="shared" si="3"/>
        <v>0</v>
      </c>
      <c r="J63" s="52" t="str">
        <f>HYPERLINK("https://www.youtube.com/watch?v=2xSkHmA5z8s","Video Solution - Eng Samed Hajajla")</f>
        <v>Video Solution - Eng Samed Hajajla</v>
      </c>
      <c r="K63" t="s">
        <v>159</v>
      </c>
    </row>
    <row r="64" spans="1:11" ht="13.2">
      <c r="A64" s="36" t="s">
        <v>97</v>
      </c>
      <c r="B64" s="53" t="str">
        <f>HYPERLINK("http://codeforces.com/contest/289/problem/A","CF289-D2-A")</f>
        <v>CF289-D2-A</v>
      </c>
      <c r="C64" s="15"/>
      <c r="D64" s="15"/>
      <c r="E64" s="15"/>
      <c r="F64" s="15"/>
      <c r="G64" s="15"/>
      <c r="H64" s="15"/>
      <c r="I64" s="15">
        <f t="shared" si="3"/>
        <v>0</v>
      </c>
      <c r="J64" s="54" t="str">
        <f>HYPERLINK("https://www.youtube.com/watch?v=EjH3kDiEpS0","Video Solution - Eng Mostafa Saad")</f>
        <v>Video Solution - Eng Mostafa Saad</v>
      </c>
      <c r="K64" t="s">
        <v>159</v>
      </c>
    </row>
    <row r="65" spans="1:11" ht="13.2">
      <c r="A65" s="36" t="s">
        <v>98</v>
      </c>
      <c r="B65" s="53" t="str">
        <f>HYPERLINK("http://codeforces.com/contest/287/problem/A","CF287-D2-A")</f>
        <v>CF287-D2-A</v>
      </c>
      <c r="C65" s="15"/>
      <c r="D65" s="15"/>
      <c r="E65" s="15"/>
      <c r="F65" s="15"/>
      <c r="G65" s="15"/>
      <c r="H65" s="15"/>
      <c r="I65" s="15">
        <f t="shared" si="3"/>
        <v>0</v>
      </c>
      <c r="J65" s="54" t="str">
        <f>HYPERLINK("https://www.youtube.com/watch?v=n7uY7HC4XIM","Video Solution - Eng Mostafa Saad")</f>
        <v>Video Solution - Eng Mostafa Saad</v>
      </c>
      <c r="K65" t="s">
        <v>159</v>
      </c>
    </row>
    <row r="66" spans="1:11" ht="13.2">
      <c r="A66" s="36" t="s">
        <v>99</v>
      </c>
      <c r="B66" s="53" t="str">
        <f>HYPERLINK("http://codeforces.com/contest/296/problem/A","CF296-D2-A")</f>
        <v>CF296-D2-A</v>
      </c>
      <c r="C66" s="15"/>
      <c r="D66" s="15"/>
      <c r="E66" s="15"/>
      <c r="F66" s="15"/>
      <c r="G66" s="15"/>
      <c r="H66" s="15"/>
      <c r="I66" s="15">
        <f t="shared" si="3"/>
        <v>0</v>
      </c>
      <c r="J66" s="54" t="str">
        <f>HYPERLINK("https://www.youtube.com/watch?v=kdgWBRPqMfo","Video Solution - Eng Mostafa Saad")</f>
        <v>Video Solution - Eng Mostafa Saad</v>
      </c>
      <c r="K66" t="s">
        <v>159</v>
      </c>
    </row>
    <row r="67" spans="1:11" ht="13.2">
      <c r="A67" s="36" t="s">
        <v>100</v>
      </c>
      <c r="B67" s="53" t="str">
        <f>HYPERLINK("http://codeforces.com/contest/298/problem/A","CF298-D2-A")</f>
        <v>CF298-D2-A</v>
      </c>
      <c r="C67" s="15"/>
      <c r="D67" s="15"/>
      <c r="E67" s="15"/>
      <c r="F67" s="15"/>
      <c r="G67" s="15"/>
      <c r="H67" s="15"/>
      <c r="I67" s="15">
        <f t="shared" si="3"/>
        <v>0</v>
      </c>
      <c r="J67" s="54" t="str">
        <f>HYPERLINK("https://www.youtube.com/watch?v=oX_hPHnYgMA","Video Solution - Eng Mostafa Saad")</f>
        <v>Video Solution - Eng Mostafa Saad</v>
      </c>
    </row>
  </sheetData>
  <conditionalFormatting sqref="C2:C103">
    <cfRule type="cellIs" dxfId="13" priority="1" operator="equal">
      <formula>"AC"</formula>
    </cfRule>
    <cfRule type="containsText" dxfId="12" priority="2" operator="containsText" text="WA">
      <formula>NOT(ISERROR(SEARCH(("WA"),(C2))))</formula>
    </cfRule>
    <cfRule type="containsText" dxfId="11" priority="4" operator="containsText" text="TLE">
      <formula>NOT(ISERROR(SEARCH(("TLE"),(C2))))</formula>
    </cfRule>
    <cfRule type="containsText" dxfId="10" priority="6" operator="containsText" text="RTE">
      <formula>NOT(ISERROR(SEARCH(("RTE"),(C2))))</formula>
    </cfRule>
    <cfRule type="containsText" dxfId="9" priority="8" operator="containsText" text="CS">
      <formula>NOT(ISERROR(SEARCH(("CS"),(C2))))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69"/>
  <sheetViews>
    <sheetView tabSelected="1" workbookViewId="0">
      <pane xSplit="2" ySplit="1" topLeftCell="C2" activePane="bottomRight" state="frozen"/>
      <selection pane="topRight" activeCell="C1" sqref="C1"/>
      <selection pane="bottomLeft" activeCell="A2" sqref="A2"/>
      <selection pane="bottomRight" activeCell="B4" sqref="B4"/>
    </sheetView>
  </sheetViews>
  <sheetFormatPr defaultColWidth="15.109375" defaultRowHeight="15.75" customHeight="1"/>
  <cols>
    <col min="1" max="1" width="30.5546875" customWidth="1"/>
    <col min="2" max="2" width="13.6640625" customWidth="1"/>
    <col min="3" max="3" width="6" customWidth="1"/>
    <col min="4" max="4" width="6.33203125" customWidth="1"/>
    <col min="5" max="5" width="7.33203125" customWidth="1"/>
    <col min="6" max="6" width="7.6640625" customWidth="1"/>
    <col min="7" max="7" width="8.77734375" customWidth="1"/>
    <col min="8" max="9" width="7.44140625" customWidth="1"/>
    <col min="10" max="10" width="69.6640625" customWidth="1"/>
  </cols>
  <sheetData>
    <row r="1" spans="1:10" ht="15.75" customHeight="1">
      <c r="A1" s="55"/>
      <c r="B1" s="55" t="s">
        <v>20</v>
      </c>
      <c r="C1" s="10" t="s">
        <v>21</v>
      </c>
      <c r="D1" s="10" t="s">
        <v>22</v>
      </c>
      <c r="E1" s="10" t="s">
        <v>23</v>
      </c>
      <c r="F1" s="10" t="s">
        <v>24</v>
      </c>
      <c r="G1" s="10" t="s">
        <v>25</v>
      </c>
      <c r="H1" s="10" t="s">
        <v>26</v>
      </c>
      <c r="I1" s="10" t="s">
        <v>27</v>
      </c>
      <c r="J1" s="12" t="s">
        <v>28</v>
      </c>
    </row>
    <row r="2" spans="1:10" ht="15.75" customHeight="1">
      <c r="A2" s="32"/>
      <c r="B2" s="32"/>
      <c r="C2" s="45"/>
      <c r="D2" s="45"/>
      <c r="E2" s="45"/>
      <c r="F2" s="45"/>
      <c r="G2" s="45"/>
      <c r="H2" s="45"/>
      <c r="I2" s="15">
        <f t="shared" ref="I2:I55" si="0">SUM(E2:H2)</f>
        <v>0</v>
      </c>
      <c r="J2" s="56" t="str">
        <f>HYPERLINK("https://www.youtube.com/watch?v=x1rCxxKfFbM","Watch - Thinking - Problem Simplification ")</f>
        <v xml:space="preserve">Watch - Thinking - Problem Simplification </v>
      </c>
    </row>
    <row r="3" spans="1:10" ht="15.75" customHeight="1">
      <c r="A3" s="32"/>
      <c r="B3" s="32"/>
      <c r="C3" s="45"/>
      <c r="D3" s="45"/>
      <c r="E3" s="45"/>
      <c r="F3" s="45"/>
      <c r="G3" s="45"/>
      <c r="H3" s="45"/>
      <c r="I3" s="15">
        <f t="shared" si="0"/>
        <v>0</v>
      </c>
      <c r="J3" s="56" t="str">
        <f>HYPERLINK("https://www.youtube.com/watch?v=7z1498LTCgg","Watch - Thinking - Brainstorm - Rank - Approach ")</f>
        <v xml:space="preserve">Watch - Thinking - Brainstorm - Rank - Approach </v>
      </c>
    </row>
    <row r="4" spans="1:10" ht="15.75" customHeight="1">
      <c r="A4" s="32" t="s">
        <v>101</v>
      </c>
      <c r="B4" s="57" t="str">
        <f>HYPERLINK("http://codeforces.com/contest/746/problem/B","CF746-D2-B")</f>
        <v>CF746-D2-B</v>
      </c>
      <c r="C4" s="45"/>
      <c r="D4" s="45"/>
      <c r="E4" s="45"/>
      <c r="F4" s="45"/>
      <c r="G4" s="45"/>
      <c r="H4" s="45"/>
      <c r="I4" s="15">
        <f t="shared" si="0"/>
        <v>0</v>
      </c>
      <c r="J4" s="35" t="str">
        <f>HYPERLINK("https://www.youtube.com/watch?v=FI5HvI9SQtA","Video Solution - Solver to be (Java)")</f>
        <v>Video Solution - Solver to be (Java)</v>
      </c>
    </row>
    <row r="5" spans="1:10" ht="15.75" customHeight="1">
      <c r="A5" s="20" t="s">
        <v>102</v>
      </c>
      <c r="B5" s="58" t="str">
        <f>HYPERLINK("http://codeforces.com/contest/66/problem/B","CF66-D2-B")</f>
        <v>CF66-D2-B</v>
      </c>
      <c r="C5" s="45"/>
      <c r="D5" s="45"/>
      <c r="E5" s="45"/>
      <c r="F5" s="45"/>
      <c r="G5" s="45"/>
      <c r="H5" s="45"/>
      <c r="I5" s="15">
        <f t="shared" si="0"/>
        <v>0</v>
      </c>
      <c r="J5" s="35" t="str">
        <f>HYPERLINK("https://www.youtube.com/watch?v=XRgCL-gVU7M&amp;feature=youtu.be","Video Solution - Eng Muntaser Abukadeja")</f>
        <v>Video Solution - Eng Muntaser Abukadeja</v>
      </c>
    </row>
    <row r="6" spans="1:10" ht="15.75" customHeight="1">
      <c r="A6" s="20" t="s">
        <v>103</v>
      </c>
      <c r="B6" s="58" t="str">
        <f>HYPERLINK("http://codeforces.com/contest/680/problem/B","CF680-D2-B")</f>
        <v>CF680-D2-B</v>
      </c>
      <c r="C6" s="45"/>
      <c r="D6" s="45"/>
      <c r="E6" s="45"/>
      <c r="F6" s="45"/>
      <c r="G6" s="45"/>
      <c r="H6" s="45"/>
      <c r="I6" s="15">
        <f t="shared" si="0"/>
        <v>0</v>
      </c>
      <c r="J6" s="35" t="str">
        <f>HYPERLINK("https://www.youtube.com/watch?v=oKRNtI-ZI5g&amp;feature=youtu.be","Video Solution - Eng Muntaser Abukadeja")</f>
        <v>Video Solution - Eng Muntaser Abukadeja</v>
      </c>
    </row>
    <row r="7" spans="1:10" ht="15.75" customHeight="1">
      <c r="A7" s="20" t="s">
        <v>104</v>
      </c>
      <c r="B7" s="58" t="str">
        <f>HYPERLINK("http://codeforces.com/contest/16/problem/B","CF16-D2-B")</f>
        <v>CF16-D2-B</v>
      </c>
      <c r="C7" s="45"/>
      <c r="D7" s="45"/>
      <c r="E7" s="45"/>
      <c r="F7" s="45"/>
      <c r="G7" s="45"/>
      <c r="H7" s="45"/>
      <c r="I7" s="15">
        <f t="shared" si="0"/>
        <v>0</v>
      </c>
      <c r="J7" s="35" t="str">
        <f>HYPERLINK("https://www.youtube.com/watch?v=eDg_yuWBS8o&amp;feature=youtu.be","Video Solution - Eng Muntaser Abukadeja")</f>
        <v>Video Solution - Eng Muntaser Abukadeja</v>
      </c>
    </row>
    <row r="8" spans="1:10" ht="15.75" customHeight="1">
      <c r="A8" s="20" t="s">
        <v>105</v>
      </c>
      <c r="B8" s="58" t="str">
        <f>HYPERLINK("http://codeforces.com/contest/102/problem/B","CF102-D2-B")</f>
        <v>CF102-D2-B</v>
      </c>
      <c r="C8" s="45"/>
      <c r="D8" s="45"/>
      <c r="E8" s="45"/>
      <c r="F8" s="45"/>
      <c r="G8" s="45"/>
      <c r="H8" s="45"/>
      <c r="I8" s="15">
        <f t="shared" si="0"/>
        <v>0</v>
      </c>
      <c r="J8" s="35" t="str">
        <f>HYPERLINK("https://www.youtube.com/watch?v=_qdIm9Yj9_U","Video Solution - Eng Muntaser Abukadeja")</f>
        <v>Video Solution - Eng Muntaser Abukadeja</v>
      </c>
    </row>
    <row r="9" spans="1:10" ht="15.75" customHeight="1">
      <c r="A9" s="20" t="s">
        <v>106</v>
      </c>
      <c r="B9" s="58" t="str">
        <f>HYPERLINK("http://codeforces.com/contest/47/problem/B","CF47-D2-B")</f>
        <v>CF47-D2-B</v>
      </c>
      <c r="C9" s="45"/>
      <c r="D9" s="45"/>
      <c r="E9" s="45"/>
      <c r="F9" s="45"/>
      <c r="G9" s="45"/>
      <c r="H9" s="45"/>
      <c r="I9" s="15">
        <f t="shared" si="0"/>
        <v>0</v>
      </c>
      <c r="J9" s="35" t="str">
        <f>HYPERLINK("https://www.youtube.com/watch?v=lvK0ZlpWeEY&amp;feature=youtu.be","Video Solution - Eng Samed Hajajla")</f>
        <v>Video Solution - Eng Samed Hajajla</v>
      </c>
    </row>
    <row r="10" spans="1:10" ht="15.75" customHeight="1">
      <c r="A10" s="32" t="s">
        <v>107</v>
      </c>
      <c r="B10" s="46" t="str">
        <f>HYPERLINK("http://codeforces.com/contest/492/problem/B","CF492-D2-B")</f>
        <v>CF492-D2-B</v>
      </c>
      <c r="C10" s="45"/>
      <c r="D10" s="45"/>
      <c r="E10" s="45"/>
      <c r="F10" s="45"/>
      <c r="G10" s="45"/>
      <c r="H10" s="45"/>
      <c r="I10" s="15">
        <f t="shared" si="0"/>
        <v>0</v>
      </c>
      <c r="J10" s="46" t="str">
        <f>HYPERLINK("https://www.youtube.com/watch?v=i4fMKTt8e84","Video Solution - Solver to be (Java)")</f>
        <v>Video Solution - Solver to be (Java)</v>
      </c>
    </row>
    <row r="11" spans="1:10" ht="15.75" customHeight="1">
      <c r="A11" s="20" t="s">
        <v>108</v>
      </c>
      <c r="B11" s="58" t="str">
        <f>HYPERLINK("http://codeforces.com/contest/227/problem/B","CF227-D2-B")</f>
        <v>CF227-D2-B</v>
      </c>
      <c r="C11" s="45"/>
      <c r="D11" s="45"/>
      <c r="E11" s="45"/>
      <c r="F11" s="45"/>
      <c r="G11" s="45"/>
      <c r="H11" s="45"/>
      <c r="I11" s="15">
        <f t="shared" si="0"/>
        <v>0</v>
      </c>
      <c r="J11" s="35" t="str">
        <f>HYPERLINK("https://www.youtube.com/watch?v=76gg4S0A2nk","Video Solution - Eng Abanob Ashraf")</f>
        <v>Video Solution - Eng Abanob Ashraf</v>
      </c>
    </row>
    <row r="12" spans="1:10" ht="15.75" customHeight="1">
      <c r="A12" s="20" t="s">
        <v>109</v>
      </c>
      <c r="B12" s="58" t="str">
        <f>HYPERLINK("http://codeforces.com/contest/78/problem/B","CF78-D2-B")</f>
        <v>CF78-D2-B</v>
      </c>
      <c r="C12" s="45"/>
      <c r="D12" s="45"/>
      <c r="E12" s="45"/>
      <c r="F12" s="45"/>
      <c r="G12" s="45"/>
      <c r="H12" s="45"/>
      <c r="I12" s="15">
        <f t="shared" si="0"/>
        <v>0</v>
      </c>
      <c r="J12" s="35" t="str">
        <f>HYPERLINK("https://www.youtube.com/watch?v=rJN_rI2xiV4","Video Solution - Eng Abanob Ashraf")</f>
        <v>Video Solution - Eng Abanob Ashraf</v>
      </c>
    </row>
    <row r="13" spans="1:10" ht="15.75" customHeight="1">
      <c r="A13" s="20"/>
      <c r="B13" s="20"/>
      <c r="C13" s="45"/>
      <c r="D13" s="45"/>
      <c r="E13" s="45"/>
      <c r="F13" s="45"/>
      <c r="G13" s="45"/>
      <c r="H13" s="45"/>
      <c r="I13" s="15">
        <f t="shared" si="0"/>
        <v>0</v>
      </c>
      <c r="J13" s="32"/>
    </row>
    <row r="14" spans="1:10" ht="15.75" customHeight="1">
      <c r="A14" s="20" t="s">
        <v>110</v>
      </c>
      <c r="B14" s="58" t="str">
        <f>HYPERLINK("http://codeforces.com/contest/6/problem/B","CF6-D2-B")</f>
        <v>CF6-D2-B</v>
      </c>
      <c r="C14" s="45"/>
      <c r="D14" s="45"/>
      <c r="E14" s="45"/>
      <c r="F14" s="45"/>
      <c r="G14" s="45"/>
      <c r="H14" s="45"/>
      <c r="I14" s="15">
        <f t="shared" si="0"/>
        <v>0</v>
      </c>
      <c r="J14" s="35" t="str">
        <f>HYPERLINK("https://www.youtube.com/watch?v=FTM7HQahAc8&amp;feature=youtu.be","Video Solution - Eng Muntaser Abukadeja")</f>
        <v>Video Solution - Eng Muntaser Abukadeja</v>
      </c>
    </row>
    <row r="15" spans="1:10" ht="15.75" customHeight="1">
      <c r="A15" s="32" t="s">
        <v>111</v>
      </c>
      <c r="B15" s="46" t="str">
        <f>HYPERLINK("http://codeforces.com/contest/363/problem/B","CF363-D2-B")</f>
        <v>CF363-D2-B</v>
      </c>
      <c r="C15" s="45"/>
      <c r="D15" s="45"/>
      <c r="E15" s="45"/>
      <c r="F15" s="45"/>
      <c r="G15" s="45"/>
      <c r="H15" s="45"/>
      <c r="I15" s="15">
        <f t="shared" si="0"/>
        <v>0</v>
      </c>
      <c r="J15" s="35" t="str">
        <f>HYPERLINK("https://www.youtube.com/watch?v=uwbfFMVMYBg&amp;feature=youtu.be","Video Solution - Eng Muntaser Abukadeja")</f>
        <v>Video Solution - Eng Muntaser Abukadeja</v>
      </c>
    </row>
    <row r="16" spans="1:10" ht="15.75" customHeight="1">
      <c r="A16" s="36" t="s">
        <v>112</v>
      </c>
      <c r="B16" s="59" t="str">
        <f>HYPERLINK("http://codeforces.com/contest/688/problem/B","CF688-D2-B")</f>
        <v>CF688-D2-B</v>
      </c>
      <c r="C16" s="45"/>
      <c r="D16" s="45"/>
      <c r="E16" s="45"/>
      <c r="F16" s="45"/>
      <c r="G16" s="45"/>
      <c r="H16" s="45"/>
      <c r="I16" s="15">
        <f t="shared" si="0"/>
        <v>0</v>
      </c>
      <c r="J16" s="35" t="str">
        <f>HYPERLINK("https://www.youtube.com/watch?v=sy_g77hnbaA","Video Solution - Solver to be (Java)")</f>
        <v>Video Solution - Solver to be (Java)</v>
      </c>
    </row>
    <row r="17" spans="1:10" ht="15.75" customHeight="1">
      <c r="A17" s="36" t="s">
        <v>113</v>
      </c>
      <c r="B17" s="59" t="str">
        <f>HYPERLINK("http://codeforces.com/contest/451/problem/B","CF451-D2-B")</f>
        <v>CF451-D2-B</v>
      </c>
      <c r="C17" s="45"/>
      <c r="D17" s="45"/>
      <c r="E17" s="45"/>
      <c r="F17" s="45"/>
      <c r="G17" s="45"/>
      <c r="H17" s="45"/>
      <c r="I17" s="15">
        <f t="shared" si="0"/>
        <v>0</v>
      </c>
      <c r="J17" s="35" t="str">
        <f>HYPERLINK("https://www.youtube.com/watch?v=I_WHkB7Aeeo","Video Solution - Solver to be (Java)")</f>
        <v>Video Solution - Solver to be (Java)</v>
      </c>
    </row>
    <row r="18" spans="1:10" ht="15.75" customHeight="1">
      <c r="A18" s="36" t="s">
        <v>114</v>
      </c>
      <c r="B18" s="60" t="str">
        <f>HYPERLINK("http://codeforces.com/contest/439/problem/B","CF439-D2-B")</f>
        <v>CF439-D2-B</v>
      </c>
      <c r="C18" s="45"/>
      <c r="D18" s="45"/>
      <c r="E18" s="45"/>
      <c r="F18" s="45"/>
      <c r="G18" s="45"/>
      <c r="H18" s="45"/>
      <c r="I18" s="15">
        <f t="shared" si="0"/>
        <v>0</v>
      </c>
      <c r="J18" s="35" t="str">
        <f>HYPERLINK("https://www.youtube.com/watch?v=KoGeW-vs7VY","Video Solution - Solver to be (Java)")</f>
        <v>Video Solution - Solver to be (Java)</v>
      </c>
    </row>
    <row r="19" spans="1:10" ht="15.75" customHeight="1">
      <c r="A19" s="36" t="s">
        <v>115</v>
      </c>
      <c r="B19" s="59" t="str">
        <f>HYPERLINK("http://codeforces.com/contest/79/problem/B","CF79-D12-B")</f>
        <v>CF79-D12-B</v>
      </c>
      <c r="C19" s="45"/>
      <c r="D19" s="45"/>
      <c r="E19" s="45"/>
      <c r="F19" s="45"/>
      <c r="G19" s="45"/>
      <c r="H19" s="45"/>
      <c r="I19" s="15">
        <f t="shared" si="0"/>
        <v>0</v>
      </c>
      <c r="J19" s="35" t="str">
        <f>HYPERLINK("https://www.youtube.com/watch?v=QIANdSy3nQg","Video Solution - Solver to be (Java)")</f>
        <v>Video Solution - Solver to be (Java)</v>
      </c>
    </row>
    <row r="20" spans="1:10" ht="15.75" customHeight="1">
      <c r="A20" s="36" t="s">
        <v>87</v>
      </c>
      <c r="B20" s="59" t="str">
        <f>HYPERLINK("http://codeforces.com/contest/88/problem/B","CF88-D2-B")</f>
        <v>CF88-D2-B</v>
      </c>
      <c r="C20" s="45"/>
      <c r="D20" s="45"/>
      <c r="E20" s="45"/>
      <c r="F20" s="45"/>
      <c r="G20" s="45"/>
      <c r="H20" s="45"/>
      <c r="I20" s="15">
        <f t="shared" si="0"/>
        <v>0</v>
      </c>
      <c r="J20" s="35" t="str">
        <f>HYPERLINK("https://www.youtube.com/watch?v=IlM9o1-xgE4&amp;feature=youtu.be","Video Solution - Eng Muntaser Abukadeja")</f>
        <v>Video Solution - Eng Muntaser Abukadeja</v>
      </c>
    </row>
    <row r="21" spans="1:10" ht="15.75" customHeight="1">
      <c r="A21" s="36" t="s">
        <v>116</v>
      </c>
      <c r="B21" s="60" t="str">
        <f>HYPERLINK("http://codeforces.com/contest/766/problem/B","CF766-D2-B")</f>
        <v>CF766-D2-B</v>
      </c>
      <c r="C21" s="45"/>
      <c r="D21" s="45"/>
      <c r="E21" s="45"/>
      <c r="F21" s="45"/>
      <c r="G21" s="45"/>
      <c r="H21" s="45"/>
      <c r="I21" s="15">
        <f t="shared" si="0"/>
        <v>0</v>
      </c>
      <c r="J21" s="35" t="str">
        <f>HYPERLINK("https://www.youtube.com/watch?v=dCChUGZjaS4","Video Solution - Solver to be (Java)")</f>
        <v>Video Solution - Solver to be (Java)</v>
      </c>
    </row>
    <row r="22" spans="1:10" ht="15.75" customHeight="1">
      <c r="A22" s="36" t="s">
        <v>117</v>
      </c>
      <c r="B22" s="60" t="str">
        <f>HYPERLINK("http://codeforces.com/contest/796/problem/B","CF796-D2-B")</f>
        <v>CF796-D2-B</v>
      </c>
      <c r="C22" s="45"/>
      <c r="D22" s="45"/>
      <c r="E22" s="45"/>
      <c r="F22" s="45"/>
      <c r="G22" s="45"/>
      <c r="H22" s="45"/>
      <c r="I22" s="15">
        <f t="shared" si="0"/>
        <v>0</v>
      </c>
      <c r="J22" s="35" t="str">
        <f>HYPERLINK("https://www.youtube.com/watch?v=sLBLgccZ3CM","Video Solution - Solver to be (Java)")</f>
        <v>Video Solution - Solver to be (Java)</v>
      </c>
    </row>
    <row r="23" spans="1:10" ht="15.75" customHeight="1">
      <c r="A23" s="32"/>
      <c r="B23" s="32"/>
      <c r="C23" s="45"/>
      <c r="D23" s="45"/>
      <c r="E23" s="45"/>
      <c r="F23" s="45"/>
      <c r="G23" s="45"/>
      <c r="H23" s="45"/>
      <c r="I23" s="15">
        <f t="shared" si="0"/>
        <v>0</v>
      </c>
      <c r="J23" s="61"/>
    </row>
    <row r="24" spans="1:10" ht="15.75" customHeight="1">
      <c r="A24" s="20" t="s">
        <v>118</v>
      </c>
      <c r="B24" s="58" t="str">
        <f>HYPERLINK("http://codeforces.com/contest/129/problem/B","CF129-D2-B")</f>
        <v>CF129-D2-B</v>
      </c>
      <c r="C24" s="45"/>
      <c r="D24" s="45"/>
      <c r="E24" s="45"/>
      <c r="F24" s="45"/>
      <c r="G24" s="45"/>
      <c r="H24" s="45"/>
      <c r="I24" s="15">
        <f t="shared" si="0"/>
        <v>0</v>
      </c>
      <c r="J24" s="35" t="str">
        <f>HYPERLINK("https://www.youtube.com/watch?v=si51JINxbpk&amp;feature=youtu.be","Video Solution - Eng Abanob Ashraf")</f>
        <v>Video Solution - Eng Abanob Ashraf</v>
      </c>
    </row>
    <row r="25" spans="1:10" ht="15.75" customHeight="1">
      <c r="A25" s="20" t="s">
        <v>119</v>
      </c>
      <c r="B25" s="58" t="str">
        <f>HYPERLINK("http://codeforces.com/contest/476/problem/B","CF476-D2-B")</f>
        <v>CF476-D2-B</v>
      </c>
      <c r="C25" s="45"/>
      <c r="D25" s="45"/>
      <c r="E25" s="45"/>
      <c r="F25" s="45"/>
      <c r="G25" s="45"/>
      <c r="H25" s="45"/>
      <c r="I25" s="15">
        <f t="shared" si="0"/>
        <v>0</v>
      </c>
      <c r="J25" s="35" t="str">
        <f>HYPERLINK("https://www.youtube.com/watch?v=uzA2fH9Ol7I&amp;feature=youtu.be","Video Solution - Eng Mohamed Adel")</f>
        <v>Video Solution - Eng Mohamed Adel</v>
      </c>
    </row>
    <row r="26" spans="1:10" ht="15.75" customHeight="1">
      <c r="A26" s="20" t="s">
        <v>120</v>
      </c>
      <c r="B26" s="58" t="str">
        <f>HYPERLINK("http://codeforces.com/contest/469/problem/B","CF469-D2-B")</f>
        <v>CF469-D2-B</v>
      </c>
      <c r="C26" s="45"/>
      <c r="D26" s="45"/>
      <c r="E26" s="45"/>
      <c r="F26" s="45"/>
      <c r="G26" s="45"/>
      <c r="H26" s="45"/>
      <c r="I26" s="15">
        <f t="shared" si="0"/>
        <v>0</v>
      </c>
      <c r="J26" s="35" t="str">
        <f>HYPERLINK("https://www.youtube.com/watch?v=7ns-xfWB-8g","Video Solution - Eng Mohamed Adel")</f>
        <v>Video Solution - Eng Mohamed Adel</v>
      </c>
    </row>
    <row r="27" spans="1:10" ht="15.75" customHeight="1">
      <c r="A27" s="20" t="s">
        <v>121</v>
      </c>
      <c r="B27" s="58" t="str">
        <f>HYPERLINK("http://codeforces.com/contest/215/problem/B","CF215-D2-B")</f>
        <v>CF215-D2-B</v>
      </c>
      <c r="C27" s="45"/>
      <c r="D27" s="45"/>
      <c r="E27" s="45"/>
      <c r="F27" s="45"/>
      <c r="G27" s="45"/>
      <c r="H27" s="45"/>
      <c r="I27" s="15">
        <f t="shared" si="0"/>
        <v>0</v>
      </c>
      <c r="J27" s="62" t="str">
        <f>HYPERLINK("https://www.youtube.com/watch?v=9PMRkDH1SAY&amp;t=4s","Video Solution - Eng Ahmed Salah")</f>
        <v>Video Solution - Eng Ahmed Salah</v>
      </c>
    </row>
    <row r="28" spans="1:10" ht="15.75" customHeight="1">
      <c r="A28" s="20" t="s">
        <v>122</v>
      </c>
      <c r="B28" s="58" t="str">
        <f>HYPERLINK("http://codeforces.com/contest/714/problem/B","CF714-D2-B")</f>
        <v>CF714-D2-B</v>
      </c>
      <c r="C28" s="45"/>
      <c r="D28" s="45"/>
      <c r="E28" s="45"/>
      <c r="F28" s="45"/>
      <c r="G28" s="45"/>
      <c r="H28" s="45"/>
      <c r="I28" s="15">
        <f t="shared" si="0"/>
        <v>0</v>
      </c>
      <c r="J28" s="35" t="str">
        <f>HYPERLINK("https://www.youtube.com/watch?v=aDDoryh3x_g","Video Solution - Eng Muntaser Abukadeja")</f>
        <v>Video Solution - Eng Muntaser Abukadeja</v>
      </c>
    </row>
    <row r="29" spans="1:10" ht="13.2">
      <c r="A29" s="20" t="s">
        <v>123</v>
      </c>
      <c r="B29" s="58" t="str">
        <f>HYPERLINK("http://codeforces.com/contest/400/problem/B","CF400-D2-B")</f>
        <v>CF400-D2-B</v>
      </c>
      <c r="C29" s="45"/>
      <c r="D29" s="45"/>
      <c r="E29" s="45"/>
      <c r="F29" s="45"/>
      <c r="G29" s="45"/>
      <c r="H29" s="45"/>
      <c r="I29" s="15">
        <f t="shared" si="0"/>
        <v>0</v>
      </c>
      <c r="J29" s="35" t="str">
        <f>HYPERLINK("https://www.youtube.com/watch?v=ZWL57YYKwUM&amp;t=1s","Video Solution - Eng Mohamed Salah")</f>
        <v>Video Solution - Eng Mohamed Salah</v>
      </c>
    </row>
    <row r="30" spans="1:10" ht="13.2">
      <c r="A30" s="20" t="s">
        <v>124</v>
      </c>
      <c r="B30" s="58" t="str">
        <f>HYPERLINK("http://codeforces.com/contest/152/problem/B","CF152-D2-B")</f>
        <v>CF152-D2-B</v>
      </c>
      <c r="C30" s="45"/>
      <c r="D30" s="45"/>
      <c r="E30" s="45"/>
      <c r="F30" s="45"/>
      <c r="G30" s="45"/>
      <c r="H30" s="45"/>
      <c r="I30" s="15">
        <f t="shared" si="0"/>
        <v>0</v>
      </c>
      <c r="J30" s="35" t="str">
        <f>HYPERLINK("https://www.youtube.com/watch?v=PNB_OSbdCpQ&amp;feature=youtu.be","Video Solution - Eng Muntaser Abukadeja")</f>
        <v>Video Solution - Eng Muntaser Abukadeja</v>
      </c>
    </row>
    <row r="31" spans="1:10" ht="13.2">
      <c r="A31" s="20" t="s">
        <v>125</v>
      </c>
      <c r="B31" s="58" t="str">
        <f>HYPERLINK("http://codeforces.com/contest/186/problem/B","CF186-D2-B")</f>
        <v>CF186-D2-B</v>
      </c>
      <c r="C31" s="45"/>
      <c r="D31" s="45"/>
      <c r="E31" s="45"/>
      <c r="F31" s="45"/>
      <c r="G31" s="45"/>
      <c r="H31" s="45"/>
      <c r="I31" s="15">
        <f t="shared" si="0"/>
        <v>0</v>
      </c>
      <c r="J31" s="35" t="str">
        <f>HYPERLINK("https://www.youtube.com/watch?v=WdzdNdsaku4","Video Solution - Eng Mohamed Salah")</f>
        <v>Video Solution - Eng Mohamed Salah</v>
      </c>
    </row>
    <row r="32" spans="1:10" ht="13.2">
      <c r="A32" s="32"/>
      <c r="B32" s="63"/>
      <c r="C32" s="45"/>
      <c r="D32" s="45"/>
      <c r="E32" s="45"/>
      <c r="F32" s="45"/>
      <c r="G32" s="45"/>
      <c r="H32" s="45"/>
      <c r="I32" s="15">
        <f t="shared" si="0"/>
        <v>0</v>
      </c>
      <c r="J32" s="32"/>
    </row>
    <row r="33" spans="1:10" ht="13.2">
      <c r="A33" s="20" t="s">
        <v>126</v>
      </c>
      <c r="B33" s="58" t="str">
        <f>HYPERLINK("http://codeforces.com/contest/385/problem/B","CF385-D2-B")</f>
        <v>CF385-D2-B</v>
      </c>
      <c r="C33" s="45"/>
      <c r="D33" s="45"/>
      <c r="E33" s="45"/>
      <c r="F33" s="45"/>
      <c r="G33" s="45"/>
      <c r="H33" s="45"/>
      <c r="I33" s="15">
        <f t="shared" si="0"/>
        <v>0</v>
      </c>
      <c r="J33" s="35" t="str">
        <f>HYPERLINK("https://www.youtube.com/watch?v=hTUYMzcMuvA","Video Solution - Eng Mohamed Salah")</f>
        <v>Video Solution - Eng Mohamed Salah</v>
      </c>
    </row>
    <row r="34" spans="1:10" ht="13.2">
      <c r="A34" s="20" t="s">
        <v>127</v>
      </c>
      <c r="B34" s="58" t="str">
        <f>HYPERLINK("http://codeforces.com/contest/376/problem/B","CF376-D2-B")</f>
        <v>CF376-D2-B</v>
      </c>
      <c r="C34" s="45"/>
      <c r="D34" s="45"/>
      <c r="E34" s="45"/>
      <c r="F34" s="45"/>
      <c r="G34" s="45"/>
      <c r="H34" s="45"/>
      <c r="I34" s="15">
        <f t="shared" si="0"/>
        <v>0</v>
      </c>
      <c r="J34" s="35" t="str">
        <f>HYPERLINK("https://www.youtube.com/watch?v=d962qNWSvas&amp;feature=youtu.be","Video Solution - Eng Abanob Ashraf")</f>
        <v>Video Solution - Eng Abanob Ashraf</v>
      </c>
    </row>
    <row r="35" spans="1:10" ht="13.2">
      <c r="A35" s="20" t="s">
        <v>128</v>
      </c>
      <c r="B35" s="58" t="str">
        <f>HYPERLINK("http://codeforces.com/contest/352/problem/B","CF352-D2-B")</f>
        <v>CF352-D2-B</v>
      </c>
      <c r="C35" s="45"/>
      <c r="D35" s="45"/>
      <c r="E35" s="45"/>
      <c r="F35" s="45"/>
      <c r="G35" s="45"/>
      <c r="H35" s="45"/>
      <c r="I35" s="15">
        <f t="shared" si="0"/>
        <v>0</v>
      </c>
      <c r="J35" s="35" t="str">
        <f>HYPERLINK("https://www.youtube.com/watch?v=7xgzxrYuwUc","Video Solution - Eng Muntaser Abukadeja")</f>
        <v>Video Solution - Eng Muntaser Abukadeja</v>
      </c>
    </row>
    <row r="36" spans="1:10" ht="13.2">
      <c r="A36" s="20" t="s">
        <v>129</v>
      </c>
      <c r="B36" s="64" t="str">
        <f>HYPERLINK("http://codeforces.com/contest/144/problem/B","CF144-D2-B")</f>
        <v>CF144-D2-B</v>
      </c>
      <c r="C36" s="45"/>
      <c r="D36" s="45"/>
      <c r="E36" s="45"/>
      <c r="F36" s="45"/>
      <c r="G36" s="45"/>
      <c r="H36" s="45"/>
      <c r="I36" s="15">
        <f t="shared" si="0"/>
        <v>0</v>
      </c>
      <c r="J36" s="35" t="str">
        <f>HYPERLINK("https://www.youtube.com/watch?v=9fpKWAPudyo&amp;feature=youtu.be","Video Solution - Eng Muntaser Abukadeja")</f>
        <v>Video Solution - Eng Muntaser Abukadeja</v>
      </c>
    </row>
    <row r="37" spans="1:10" ht="13.2">
      <c r="A37" s="32" t="s">
        <v>130</v>
      </c>
      <c r="B37" s="46" t="str">
        <f>HYPERLINK("http://codeforces.com/contest/253/problem/B","CF253-D2-B")</f>
        <v>CF253-D2-B</v>
      </c>
      <c r="C37" s="45"/>
      <c r="D37" s="45"/>
      <c r="E37" s="45"/>
      <c r="F37" s="45"/>
      <c r="G37" s="45"/>
      <c r="H37" s="45"/>
      <c r="I37" s="15">
        <f t="shared" si="0"/>
        <v>0</v>
      </c>
      <c r="J37" s="35" t="str">
        <f>HYPERLINK("https://www.youtube.com/watch?v=ZR0IxC_xoFk","Video Solution - Eng Mohamed Salah")</f>
        <v>Video Solution - Eng Mohamed Salah</v>
      </c>
    </row>
    <row r="38" spans="1:10" ht="13.2">
      <c r="A38" s="20" t="s">
        <v>131</v>
      </c>
      <c r="B38" s="58" t="str">
        <f>HYPERLINK("http://codeforces.com/contest/584/problem/B","CF584-D2-B")</f>
        <v>CF584-D2-B</v>
      </c>
      <c r="C38" s="45"/>
      <c r="D38" s="45"/>
      <c r="E38" s="45"/>
      <c r="F38" s="45"/>
      <c r="G38" s="45"/>
      <c r="H38" s="45"/>
      <c r="I38" s="15">
        <f t="shared" si="0"/>
        <v>0</v>
      </c>
      <c r="J38" s="35" t="str">
        <f>HYPERLINK("https://www.youtube.com/watch?v=-Dh_FyJiJ9Q","Video Solution - Eng Yahia Ashraf")</f>
        <v>Video Solution - Eng Yahia Ashraf</v>
      </c>
    </row>
    <row r="39" spans="1:10" ht="13.2">
      <c r="A39" s="20" t="s">
        <v>132</v>
      </c>
      <c r="B39" s="58" t="str">
        <f>HYPERLINK("http://codeforces.com/contest/448/problem/B","CF448-D2-B")</f>
        <v>CF448-D2-B</v>
      </c>
      <c r="C39" s="45"/>
      <c r="D39" s="45"/>
      <c r="E39" s="45"/>
      <c r="F39" s="45"/>
      <c r="G39" s="45"/>
      <c r="H39" s="45"/>
      <c r="I39" s="15">
        <f t="shared" si="0"/>
        <v>0</v>
      </c>
      <c r="J39" s="35" t="str">
        <f>HYPERLINK("https://www.youtube.com/watch?v=-J0VaYdgbRc","Video Solution - Eng Mohamed Salah")</f>
        <v>Video Solution - Eng Mohamed Salah</v>
      </c>
    </row>
    <row r="40" spans="1:10" ht="13.2">
      <c r="A40" s="20" t="s">
        <v>133</v>
      </c>
      <c r="B40" s="58" t="str">
        <f>HYPERLINK("http://codeforces.com/contest/716/problem/B","CF716-D2-B")</f>
        <v>CF716-D2-B</v>
      </c>
      <c r="C40" s="45"/>
      <c r="D40" s="45"/>
      <c r="E40" s="45"/>
      <c r="F40" s="45"/>
      <c r="G40" s="45"/>
      <c r="H40" s="45"/>
      <c r="I40" s="15">
        <f t="shared" si="0"/>
        <v>0</v>
      </c>
      <c r="J40" s="35" t="str">
        <f>HYPERLINK("https://www.youtube.com/watch?v=lu6BhwVMNhw","Video Solution - Eng Mohamed Salah")</f>
        <v>Video Solution - Eng Mohamed Salah</v>
      </c>
    </row>
    <row r="41" spans="1:10" ht="13.2">
      <c r="A41" s="32"/>
      <c r="B41" s="63"/>
      <c r="C41" s="45"/>
      <c r="D41" s="45"/>
      <c r="E41" s="45"/>
      <c r="F41" s="45"/>
      <c r="G41" s="45"/>
      <c r="H41" s="45"/>
      <c r="I41" s="15">
        <f t="shared" si="0"/>
        <v>0</v>
      </c>
      <c r="J41" s="61"/>
    </row>
    <row r="42" spans="1:10" ht="13.2">
      <c r="A42" s="32"/>
      <c r="B42" s="63"/>
      <c r="C42" s="45"/>
      <c r="D42" s="45"/>
      <c r="E42" s="45"/>
      <c r="F42" s="45"/>
      <c r="G42" s="45"/>
      <c r="H42" s="45"/>
      <c r="I42" s="15">
        <f t="shared" si="0"/>
        <v>0</v>
      </c>
      <c r="J42" s="22" t="str">
        <f>HYPERLINK("https://www.youtube.com/watch?v=WTr12dK2Se0","Watch - Focused and Diffused Thinking")</f>
        <v>Watch - Focused and Diffused Thinking</v>
      </c>
    </row>
    <row r="43" spans="1:10" ht="13.2">
      <c r="A43" s="32"/>
      <c r="B43" s="63"/>
      <c r="C43" s="45"/>
      <c r="D43" s="45"/>
      <c r="E43" s="45"/>
      <c r="F43" s="45"/>
      <c r="G43" s="45"/>
      <c r="H43" s="45"/>
      <c r="I43" s="15">
        <f t="shared" si="0"/>
        <v>0</v>
      </c>
      <c r="J43" s="32"/>
    </row>
    <row r="44" spans="1:10" ht="13.2">
      <c r="A44" s="20" t="s">
        <v>134</v>
      </c>
      <c r="B44" s="58" t="str">
        <f>HYPERLINK("http://codeforces.com/contest/415/problem/B","CF415-D2-B")</f>
        <v>CF415-D2-B</v>
      </c>
      <c r="C44" s="45"/>
      <c r="D44" s="45"/>
      <c r="E44" s="45"/>
      <c r="F44" s="45"/>
      <c r="G44" s="45"/>
      <c r="H44" s="45"/>
      <c r="I44" s="15">
        <f t="shared" si="0"/>
        <v>0</v>
      </c>
      <c r="J44" s="65" t="str">
        <f>HYPERLINK("https://www.youtube.com/watch?v=ZNxSTHmpLGc&amp;feature=youtu.be","Video Solution - Eng Salma Yehia")</f>
        <v>Video Solution - Eng Salma Yehia</v>
      </c>
    </row>
    <row r="45" spans="1:10" ht="13.2">
      <c r="A45" s="20" t="s">
        <v>135</v>
      </c>
      <c r="B45" s="58" t="str">
        <f>HYPERLINK("http://codeforces.com/contest/510/problem/B","CF510-D2-B")</f>
        <v>CF510-D2-B</v>
      </c>
      <c r="C45" s="45"/>
      <c r="D45" s="45"/>
      <c r="E45" s="45"/>
      <c r="F45" s="45"/>
      <c r="G45" s="45"/>
      <c r="H45" s="45"/>
      <c r="I45" s="15">
        <f t="shared" si="0"/>
        <v>0</v>
      </c>
      <c r="J45" s="66" t="str">
        <f>HYPERLINK("https://www.youtube.com/watch?v=LHIZzMjnG0k&amp;feature=youtu.be","Video Solution - Eng Mohamed Adel")</f>
        <v>Video Solution - Eng Mohamed Adel</v>
      </c>
    </row>
    <row r="46" spans="1:10" ht="13.2">
      <c r="A46" s="20" t="s">
        <v>136</v>
      </c>
      <c r="B46" s="58" t="str">
        <f>HYPERLINK("http://codeforces.com/contest/337/problem/B","CF337-D2-B")</f>
        <v>CF337-D2-B</v>
      </c>
      <c r="C46" s="45"/>
      <c r="D46" s="45"/>
      <c r="E46" s="45"/>
      <c r="F46" s="45"/>
      <c r="G46" s="45"/>
      <c r="H46" s="45"/>
      <c r="I46" s="15">
        <f t="shared" si="0"/>
        <v>0</v>
      </c>
      <c r="J46" s="66" t="str">
        <f>HYPERLINK("https://www.youtube.com/watch?v=NaB4pnNbXEY","Video Solution - Eng Mohamed Adel")</f>
        <v>Video Solution - Eng Mohamed Adel</v>
      </c>
    </row>
    <row r="47" spans="1:10" ht="13.2">
      <c r="A47" s="20" t="s">
        <v>137</v>
      </c>
      <c r="B47" s="58" t="str">
        <f>HYPERLINK("http://codeforces.com/contest/493/problem/B","CF493-D2-B")</f>
        <v>CF493-D2-B</v>
      </c>
      <c r="C47" s="45"/>
      <c r="D47" s="45"/>
      <c r="E47" s="45"/>
      <c r="F47" s="45"/>
      <c r="G47" s="45"/>
      <c r="H47" s="45"/>
      <c r="I47" s="15">
        <f t="shared" si="0"/>
        <v>0</v>
      </c>
      <c r="J47" s="20"/>
    </row>
    <row r="48" spans="1:10" ht="13.2">
      <c r="A48" s="20" t="s">
        <v>138</v>
      </c>
      <c r="B48" s="58" t="str">
        <f>HYPERLINK("http://codeforces.com/contest/608/problem/B","CF608-D2-B")</f>
        <v>CF608-D2-B</v>
      </c>
      <c r="C48" s="45"/>
      <c r="D48" s="45"/>
      <c r="E48" s="45"/>
      <c r="F48" s="45"/>
      <c r="G48" s="45"/>
      <c r="H48" s="45"/>
      <c r="I48" s="15">
        <f t="shared" si="0"/>
        <v>0</v>
      </c>
      <c r="J48" s="20"/>
    </row>
    <row r="49" spans="1:10" ht="13.2">
      <c r="A49" s="20" t="s">
        <v>139</v>
      </c>
      <c r="B49" s="58" t="str">
        <f>HYPERLINK("http://codeforces.com/contest/580/problem/B","CF580-D2-B")</f>
        <v>CF580-D2-B</v>
      </c>
      <c r="C49" s="45"/>
      <c r="D49" s="45"/>
      <c r="E49" s="45"/>
      <c r="F49" s="45"/>
      <c r="G49" s="45"/>
      <c r="H49" s="45"/>
      <c r="I49" s="15">
        <f t="shared" si="0"/>
        <v>0</v>
      </c>
      <c r="J49" s="52" t="str">
        <f>HYPERLINK("https://www.youtube.com/watch?v=kUXDNSkFECM","Video Solution - SolverToBe (Java)")</f>
        <v>Video Solution - SolverToBe (Java)</v>
      </c>
    </row>
    <row r="50" spans="1:10" ht="13.2">
      <c r="A50" s="32" t="s">
        <v>140</v>
      </c>
      <c r="B50" s="46" t="str">
        <f>HYPERLINK("http://codeforces.com/contest/535/problem/B","CF535-D2-B")</f>
        <v>CF535-D2-B</v>
      </c>
      <c r="C50" s="45"/>
      <c r="D50" s="45"/>
      <c r="E50" s="45"/>
      <c r="F50" s="45"/>
      <c r="G50" s="45"/>
      <c r="H50" s="45"/>
      <c r="I50" s="15">
        <f t="shared" si="0"/>
        <v>0</v>
      </c>
      <c r="J50" s="35" t="str">
        <f>HYPERLINK("https://www.youtube.com/watch?v=NPVp5BntYZ4","Video Solution - Eng Abanob Ashraf")</f>
        <v>Video Solution - Eng Abanob Ashraf</v>
      </c>
    </row>
    <row r="51" spans="1:10" ht="13.2">
      <c r="A51" s="32"/>
      <c r="B51" s="32"/>
      <c r="C51" s="45"/>
      <c r="D51" s="45"/>
      <c r="E51" s="45"/>
      <c r="F51" s="45"/>
      <c r="G51" s="45"/>
      <c r="H51" s="45"/>
      <c r="I51" s="15">
        <f t="shared" si="0"/>
        <v>0</v>
      </c>
      <c r="J51" s="61"/>
    </row>
    <row r="52" spans="1:10" ht="13.2">
      <c r="A52" s="32" t="s">
        <v>141</v>
      </c>
      <c r="B52" s="67" t="str">
        <f>HYPERLINK("http://codeforces.com/contest/282/problem/B","CF282-D2-B")</f>
        <v>CF282-D2-B</v>
      </c>
      <c r="C52" s="45"/>
      <c r="D52" s="45"/>
      <c r="E52" s="45"/>
      <c r="F52" s="45"/>
      <c r="G52" s="45"/>
      <c r="H52" s="45"/>
      <c r="I52" s="15">
        <f t="shared" si="0"/>
        <v>0</v>
      </c>
      <c r="J52" s="7"/>
    </row>
    <row r="53" spans="1:10" ht="13.2">
      <c r="A53" s="32" t="s">
        <v>142</v>
      </c>
      <c r="B53" s="67" t="str">
        <f>HYPERLINK("http://codeforces.com/contest/435/problem/B","CF435-D2-B")</f>
        <v>CF435-D2-B</v>
      </c>
      <c r="C53" s="45"/>
      <c r="D53" s="45"/>
      <c r="E53" s="45"/>
      <c r="F53" s="45"/>
      <c r="G53" s="45"/>
      <c r="H53" s="45"/>
      <c r="I53" s="15">
        <f t="shared" si="0"/>
        <v>0</v>
      </c>
      <c r="J53" s="35" t="str">
        <f>HYPERLINK("https://www.youtube.com/watch?v=hDsuoSTdytw&amp;feature=youtu.be","Video Solution - Eng Hossam Yehia")</f>
        <v>Video Solution - Eng Hossam Yehia</v>
      </c>
    </row>
    <row r="54" spans="1:10" ht="13.2">
      <c r="A54" s="32" t="s">
        <v>143</v>
      </c>
      <c r="B54" s="67" t="str">
        <f>HYPERLINK("http://codeforces.com/contest/276/problem/B","CF276-D2-B")</f>
        <v>CF276-D2-B</v>
      </c>
      <c r="C54" s="45"/>
      <c r="D54" s="45"/>
      <c r="E54" s="45"/>
      <c r="F54" s="45"/>
      <c r="G54" s="45"/>
      <c r="H54" s="45"/>
      <c r="I54" s="15">
        <f t="shared" si="0"/>
        <v>0</v>
      </c>
      <c r="J54" s="35" t="str">
        <f>HYPERLINK("https://www.youtube.com/watch?v=WrpG_n0SrbY&amp;feature=youtu.be","Video Solution - Eng Hossam Yehia")</f>
        <v>Video Solution - Eng Hossam Yehia</v>
      </c>
    </row>
    <row r="55" spans="1:10" ht="13.2">
      <c r="A55" s="32" t="s">
        <v>144</v>
      </c>
      <c r="B55" s="67" t="str">
        <f>HYPERLINK("http://codeforces.com/contest/525/problem/B","CF525-D2-B")</f>
        <v>CF525-D2-B</v>
      </c>
      <c r="C55" s="45"/>
      <c r="D55" s="45"/>
      <c r="E55" s="45"/>
      <c r="F55" s="45"/>
      <c r="G55" s="45"/>
      <c r="H55" s="45"/>
      <c r="I55" s="15">
        <f t="shared" si="0"/>
        <v>0</v>
      </c>
      <c r="J55" s="35" t="str">
        <f>HYPERLINK("https://www.youtube.com/watch?v=NPVp5BntYZ4","Video Solution - Eng Hossam Yehia")</f>
        <v>Video Solution - Eng Hossam Yehia</v>
      </c>
    </row>
    <row r="56" spans="1:10" ht="13.2">
      <c r="A56" s="32"/>
      <c r="B56" s="32"/>
      <c r="C56" s="45"/>
      <c r="D56" s="45"/>
      <c r="E56" s="45"/>
      <c r="F56" s="45"/>
      <c r="G56" s="45"/>
      <c r="H56" s="45"/>
      <c r="I56" s="15"/>
      <c r="J56" s="32"/>
    </row>
    <row r="57" spans="1:10" ht="13.2">
      <c r="A57" s="32"/>
      <c r="B57" s="32"/>
      <c r="C57" s="45"/>
      <c r="D57" s="45"/>
      <c r="E57" s="45"/>
      <c r="F57" s="45"/>
      <c r="G57" s="45"/>
      <c r="H57" s="45"/>
      <c r="I57" s="15"/>
      <c r="J57" s="68" t="s">
        <v>145</v>
      </c>
    </row>
    <row r="58" spans="1:10" ht="13.2">
      <c r="A58" s="69" t="s">
        <v>146</v>
      </c>
      <c r="B58" s="67" t="str">
        <f>HYPERLINK("http://codeforces.com/contest/822/problem/C","CF822-D2-C")</f>
        <v>CF822-D2-C</v>
      </c>
      <c r="C58" s="45"/>
      <c r="D58" s="45"/>
      <c r="E58" s="45"/>
      <c r="F58" s="45"/>
      <c r="G58" s="45"/>
      <c r="H58" s="45"/>
      <c r="I58" s="15">
        <f t="shared" ref="I58:I69" si="1">SUM(E58:H58)</f>
        <v>0</v>
      </c>
      <c r="J58" s="35" t="str">
        <f>HYPERLINK("https://www.youtube.com/watch?v=VvR9spazigA","Video Solution - Solver to be (Java)")</f>
        <v>Video Solution - Solver to be (Java)</v>
      </c>
    </row>
    <row r="59" spans="1:10" ht="13.2">
      <c r="A59" s="69" t="s">
        <v>147</v>
      </c>
      <c r="B59" s="67" t="str">
        <f>HYPERLINK("http://codeforces.com/contest/124/problem/C","CF124-D2-C")</f>
        <v>CF124-D2-C</v>
      </c>
      <c r="C59" s="45"/>
      <c r="D59" s="45"/>
      <c r="E59" s="45"/>
      <c r="F59" s="45"/>
      <c r="G59" s="45"/>
      <c r="H59" s="45"/>
      <c r="I59" s="15">
        <f t="shared" si="1"/>
        <v>0</v>
      </c>
      <c r="J59" s="7"/>
    </row>
    <row r="60" spans="1:10" ht="13.2">
      <c r="A60" s="69" t="s">
        <v>148</v>
      </c>
      <c r="B60" s="67" t="str">
        <f>HYPERLINK("http://codeforces.com/contest/426/problem/C","CF426-D2-C")</f>
        <v>CF426-D2-C</v>
      </c>
      <c r="C60" s="45"/>
      <c r="D60" s="45"/>
      <c r="E60" s="45"/>
      <c r="F60" s="45"/>
      <c r="G60" s="45"/>
      <c r="H60" s="45"/>
      <c r="I60" s="15">
        <f t="shared" si="1"/>
        <v>0</v>
      </c>
      <c r="J60" s="32"/>
    </row>
    <row r="61" spans="1:10" ht="13.2">
      <c r="A61" s="69" t="s">
        <v>149</v>
      </c>
      <c r="B61" s="67" t="str">
        <f>HYPERLINK("http://codeforces.com/contest/58/problem/C","CF58-D2-C")</f>
        <v>CF58-D2-C</v>
      </c>
      <c r="C61" s="45"/>
      <c r="D61" s="45"/>
      <c r="E61" s="45"/>
      <c r="F61" s="45"/>
      <c r="G61" s="45"/>
      <c r="H61" s="45"/>
      <c r="I61" s="15">
        <f t="shared" si="1"/>
        <v>0</v>
      </c>
      <c r="J61" s="32"/>
    </row>
    <row r="62" spans="1:10" ht="13.2">
      <c r="A62" s="69" t="s">
        <v>150</v>
      </c>
      <c r="B62" s="67" t="str">
        <f>HYPERLINK("http://codeforces.com/contest/591/problem/C","CF591-D2-C")</f>
        <v>CF591-D2-C</v>
      </c>
      <c r="C62" s="45"/>
      <c r="D62" s="45"/>
      <c r="E62" s="45"/>
      <c r="F62" s="45"/>
      <c r="G62" s="45"/>
      <c r="H62" s="45"/>
      <c r="I62" s="15">
        <f t="shared" si="1"/>
        <v>0</v>
      </c>
      <c r="J62" s="32"/>
    </row>
    <row r="63" spans="1:10" ht="13.2">
      <c r="A63" s="69" t="s">
        <v>151</v>
      </c>
      <c r="B63" s="67" t="str">
        <f>HYPERLINK("http://codeforces.com/contest/740/problem/C","CF740-D2-C")</f>
        <v>CF740-D2-C</v>
      </c>
      <c r="C63" s="45"/>
      <c r="D63" s="45"/>
      <c r="E63" s="45"/>
      <c r="F63" s="45"/>
      <c r="G63" s="45"/>
      <c r="H63" s="45"/>
      <c r="I63" s="15">
        <f t="shared" si="1"/>
        <v>0</v>
      </c>
      <c r="J63" s="35" t="str">
        <f>HYPERLINK("https://www.youtube.com/watch?v=yDt7GWiPeV4","Video Solution - Eng Mostafa Saad")</f>
        <v>Video Solution - Eng Mostafa Saad</v>
      </c>
    </row>
    <row r="64" spans="1:10" ht="13.2">
      <c r="A64" s="69" t="s">
        <v>152</v>
      </c>
      <c r="B64" s="67" t="str">
        <f>HYPERLINK("http://codeforces.com/contest/959/problem/C","CF959-D2-C")</f>
        <v>CF959-D2-C</v>
      </c>
      <c r="C64" s="45"/>
      <c r="D64" s="45"/>
      <c r="E64" s="45"/>
      <c r="F64" s="45"/>
      <c r="G64" s="45"/>
      <c r="H64" s="45"/>
      <c r="I64" s="15">
        <f t="shared" si="1"/>
        <v>0</v>
      </c>
      <c r="J64" s="65" t="str">
        <f>HYPERLINK("https://www.youtube.com/watch?v=bvDYHy9ESnY&amp;","Video Solution - Eng Mohamed Salah")</f>
        <v>Video Solution - Eng Mohamed Salah</v>
      </c>
    </row>
    <row r="65" spans="1:10" ht="13.2">
      <c r="A65" s="69" t="s">
        <v>153</v>
      </c>
      <c r="B65" s="67" t="str">
        <f>HYPERLINK("http://codeforces.com/contest/224/problem/C","CF224-D2-C")</f>
        <v>CF224-D2-C</v>
      </c>
      <c r="C65" s="45"/>
      <c r="D65" s="45"/>
      <c r="E65" s="45"/>
      <c r="F65" s="45"/>
      <c r="G65" s="45"/>
      <c r="H65" s="45"/>
      <c r="I65" s="15">
        <f t="shared" si="1"/>
        <v>0</v>
      </c>
      <c r="J65" s="32"/>
    </row>
    <row r="66" spans="1:10" ht="13.2">
      <c r="A66" s="69" t="s">
        <v>154</v>
      </c>
      <c r="B66" s="67" t="str">
        <f>HYPERLINK("http://codeforces.com/contest/465/problem/C","CF465-D2-C")</f>
        <v>CF465-D2-C</v>
      </c>
      <c r="C66" s="45"/>
      <c r="D66" s="45"/>
      <c r="E66" s="45"/>
      <c r="F66" s="45"/>
      <c r="G66" s="45"/>
      <c r="H66" s="45"/>
      <c r="I66" s="15">
        <f t="shared" si="1"/>
        <v>0</v>
      </c>
      <c r="J66" s="7"/>
    </row>
    <row r="67" spans="1:10" ht="13.2">
      <c r="A67" s="69" t="s">
        <v>155</v>
      </c>
      <c r="B67" s="67" t="str">
        <f>HYPERLINK("http://codeforces.com/contest/466/problem/C","CF466-D2-C")</f>
        <v>CF466-D2-C</v>
      </c>
      <c r="C67" s="45"/>
      <c r="D67" s="45"/>
      <c r="E67" s="45"/>
      <c r="F67" s="45"/>
      <c r="G67" s="45"/>
      <c r="H67" s="45"/>
      <c r="I67" s="15">
        <f t="shared" si="1"/>
        <v>0</v>
      </c>
      <c r="J67" s="35" t="str">
        <f>HYPERLINK("https://www.youtube.com/watch?v=8G06-YDc2-I","Video Solution - Solver to be (Java)")</f>
        <v>Video Solution - Solver to be (Java)</v>
      </c>
    </row>
    <row r="68" spans="1:10" ht="13.2">
      <c r="A68" s="69" t="s">
        <v>156</v>
      </c>
      <c r="B68" s="67" t="str">
        <f>HYPERLINK("http://codeforces.com/contest/527/problem/C","CF527-D2-C")</f>
        <v>CF527-D2-C</v>
      </c>
      <c r="C68" s="45"/>
      <c r="D68" s="45"/>
      <c r="E68" s="45"/>
      <c r="F68" s="45"/>
      <c r="G68" s="45"/>
      <c r="H68" s="45"/>
      <c r="I68" s="15">
        <f t="shared" si="1"/>
        <v>0</v>
      </c>
      <c r="J68" s="32"/>
    </row>
    <row r="69" spans="1:10" ht="13.2">
      <c r="A69" s="69" t="s">
        <v>157</v>
      </c>
      <c r="B69" s="67" t="str">
        <f>HYPERLINK("http://codeforces.com/contest/672/problem/C","CF672-D2-C")</f>
        <v>CF672-D2-C</v>
      </c>
      <c r="C69" s="45"/>
      <c r="D69" s="45"/>
      <c r="E69" s="45"/>
      <c r="F69" s="45"/>
      <c r="G69" s="45"/>
      <c r="H69" s="45"/>
      <c r="I69" s="15">
        <f t="shared" si="1"/>
        <v>0</v>
      </c>
      <c r="J69" s="32"/>
    </row>
  </sheetData>
  <conditionalFormatting sqref="C2:C69 C91:C142">
    <cfRule type="cellIs" dxfId="8" priority="1" operator="equal">
      <formula>"AC"</formula>
    </cfRule>
  </conditionalFormatting>
  <conditionalFormatting sqref="C2:C69">
    <cfRule type="containsText" dxfId="7" priority="2" operator="containsText" text="WA">
      <formula>NOT(ISERROR(SEARCH(("WA"),(C2))))</formula>
    </cfRule>
    <cfRule type="containsText" dxfId="6" priority="4" operator="containsText" text="TLE">
      <formula>NOT(ISERROR(SEARCH(("TLE"),(C2))))</formula>
    </cfRule>
    <cfRule type="containsText" dxfId="5" priority="6" operator="containsText" text="RTE">
      <formula>NOT(ISERROR(SEARCH(("RTE"),(C2))))</formula>
    </cfRule>
    <cfRule type="containsText" dxfId="4" priority="8" operator="containsText" text="CS">
      <formula>NOT(ISERROR(SEARCH(("CS"),(C2))))</formula>
    </cfRule>
  </conditionalFormatting>
  <conditionalFormatting sqref="C91:C142">
    <cfRule type="containsText" dxfId="3" priority="3" operator="containsText" text="WA">
      <formula>NOT(ISERROR(SEARCH(("WA"),(C91))))</formula>
    </cfRule>
    <cfRule type="containsText" dxfId="2" priority="5" operator="containsText" text="TLE">
      <formula>NOT(ISERROR(SEARCH(("TLE"),(C91))))</formula>
    </cfRule>
    <cfRule type="containsText" dxfId="1" priority="7" operator="containsText" text="RTE">
      <formula>NOT(ISERROR(SEARCH(("RTE"),(C91))))</formula>
    </cfRule>
    <cfRule type="containsText" dxfId="0" priority="9" operator="containsText" text="CS">
      <formula>NOT(ISERROR(SEARCH(("CS"),(C91))))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Lev 1</vt:lpstr>
      <vt:lpstr>Lev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عمرو خالد مصطفى محمود محمد</cp:lastModifiedBy>
  <dcterms:modified xsi:type="dcterms:W3CDTF">2024-12-25T14:56:34Z</dcterms:modified>
</cp:coreProperties>
</file>