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/>
  <bookViews>
    <workbookView xWindow="15" yWindow="1155" windowWidth="28800" windowHeight="10260"/>
  </bookViews>
  <sheets>
    <sheet name="Калибровки ВАЦ" sheetId="1" r:id="rId1"/>
    <sheet name="ATT" sheetId="2" r:id="rId2"/>
    <sheet name="ДЛЯ ЗАПОЛНЕНИЯ" sheetId="3" r:id="rId3"/>
    <sheet name="ПОЛКА1" sheetId="4" r:id="rId4"/>
    <sheet name="ПОЛКА2" sheetId="5" r:id="rId5"/>
    <sheet name="ПОЛКА3" sheetId="6" r:id="rId6"/>
    <sheet name="ПОЛКА4" sheetId="7" r:id="rId7"/>
  </sheets>
  <definedNames>
    <definedName name="_xlnm._FilterDatabase" localSheetId="0" hidden="1">'Калибровки ВАЦ'!$AQ$1:$AQ$28</definedName>
  </definedNames>
  <calcPr calcId="145621"/>
</workbook>
</file>

<file path=xl/calcChain.xml><?xml version="1.0" encoding="utf-8"?>
<calcChain xmlns="http://schemas.openxmlformats.org/spreadsheetml/2006/main">
  <c r="CM3" i="1" l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" i="1"/>
  <c r="BS2" i="1" l="1"/>
  <c r="BP3" i="1" l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" i="1"/>
  <c r="J8" i="6" l="1"/>
  <c r="J8" i="4"/>
  <c r="J3" i="7" l="1"/>
  <c r="K3" i="7" s="1"/>
  <c r="J7" i="6"/>
  <c r="K7" i="6" s="1"/>
  <c r="J6" i="6"/>
  <c r="K6" i="6" s="1"/>
  <c r="J5" i="6"/>
  <c r="K5" i="6" s="1"/>
  <c r="J4" i="6"/>
  <c r="K4" i="6" s="1"/>
  <c r="J3" i="6"/>
  <c r="K3" i="6" s="1"/>
  <c r="J3" i="5"/>
  <c r="K3" i="5" s="1"/>
  <c r="J7" i="4"/>
  <c r="K7" i="4" s="1"/>
  <c r="J6" i="4"/>
  <c r="K6" i="4" s="1"/>
  <c r="J5" i="4"/>
  <c r="K5" i="4" s="1"/>
  <c r="J4" i="4"/>
  <c r="K4" i="4" s="1"/>
  <c r="J3" i="4"/>
  <c r="K3" i="4" s="1"/>
  <c r="E3" i="7"/>
  <c r="E4" i="6"/>
  <c r="E5" i="6"/>
  <c r="E6" i="6"/>
  <c r="E7" i="6"/>
  <c r="E8" i="6"/>
  <c r="E3" i="6"/>
  <c r="E3" i="5"/>
  <c r="E4" i="4"/>
  <c r="E5" i="4"/>
  <c r="E6" i="4"/>
  <c r="E7" i="4"/>
  <c r="E8" i="4"/>
  <c r="E3" i="4"/>
  <c r="BV28" i="1"/>
  <c r="BW27" i="1"/>
  <c r="BX27" i="1" s="1"/>
  <c r="BW26" i="1"/>
  <c r="BX26" i="1" s="1"/>
  <c r="BW25" i="1"/>
  <c r="BX25" i="1" s="1"/>
  <c r="BW24" i="1"/>
  <c r="BX24" i="1" s="1"/>
  <c r="BW3" i="1"/>
  <c r="BX3" i="1" s="1"/>
  <c r="BW4" i="1"/>
  <c r="BX4" i="1" s="1"/>
  <c r="BW5" i="1"/>
  <c r="BX5" i="1" s="1"/>
  <c r="BW6" i="1"/>
  <c r="BX6" i="1" s="1"/>
  <c r="BW7" i="1"/>
  <c r="BX7" i="1" s="1"/>
  <c r="BW8" i="1"/>
  <c r="BX8" i="1" s="1"/>
  <c r="BW9" i="1"/>
  <c r="BX9" i="1" s="1"/>
  <c r="BW10" i="1"/>
  <c r="BX10" i="1" s="1"/>
  <c r="BW11" i="1"/>
  <c r="BX11" i="1" s="1"/>
  <c r="BW12" i="1"/>
  <c r="BX12" i="1" s="1"/>
  <c r="BW13" i="1"/>
  <c r="BX13" i="1" s="1"/>
  <c r="BW14" i="1"/>
  <c r="BX14" i="1" s="1"/>
  <c r="BW15" i="1"/>
  <c r="BX15" i="1" s="1"/>
  <c r="BW16" i="1"/>
  <c r="BX16" i="1" s="1"/>
  <c r="BW17" i="1"/>
  <c r="BX17" i="1" s="1"/>
  <c r="BW18" i="1"/>
  <c r="BX18" i="1" s="1"/>
  <c r="BW19" i="1"/>
  <c r="BX19" i="1" s="1"/>
  <c r="BW20" i="1"/>
  <c r="BX20" i="1" s="1"/>
  <c r="BW21" i="1"/>
  <c r="BX21" i="1" s="1"/>
  <c r="BW22" i="1"/>
  <c r="BX22" i="1" s="1"/>
  <c r="BW23" i="1"/>
  <c r="BX23" i="1" s="1"/>
  <c r="BW2" i="1"/>
  <c r="BX2" i="1" s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" i="1"/>
  <c r="BY23" i="1" l="1"/>
  <c r="BZ23" i="1" s="1"/>
  <c r="BY19" i="1"/>
  <c r="BZ19" i="1" s="1"/>
  <c r="BY15" i="1"/>
  <c r="BZ15" i="1" s="1"/>
  <c r="BY11" i="1"/>
  <c r="BZ11" i="1" s="1"/>
  <c r="BY7" i="1"/>
  <c r="BZ7" i="1" s="1"/>
  <c r="BY3" i="1"/>
  <c r="BZ3" i="1" s="1"/>
  <c r="BY27" i="1"/>
  <c r="BZ27" i="1" s="1"/>
  <c r="CD27" i="1" s="1"/>
  <c r="BY22" i="1"/>
  <c r="BZ22" i="1" s="1"/>
  <c r="BY18" i="1"/>
  <c r="BZ18" i="1" s="1"/>
  <c r="BY14" i="1"/>
  <c r="BZ14" i="1" s="1"/>
  <c r="BY10" i="1"/>
  <c r="BZ10" i="1" s="1"/>
  <c r="BY6" i="1"/>
  <c r="BZ6" i="1" s="1"/>
  <c r="BY24" i="1"/>
  <c r="BZ24" i="1" s="1"/>
  <c r="BY16" i="1"/>
  <c r="BZ16" i="1" s="1"/>
  <c r="BY21" i="1"/>
  <c r="BZ21" i="1" s="1"/>
  <c r="BY17" i="1"/>
  <c r="BZ17" i="1" s="1"/>
  <c r="BY13" i="1"/>
  <c r="BZ13" i="1" s="1"/>
  <c r="BY9" i="1"/>
  <c r="BZ9" i="1" s="1"/>
  <c r="BY5" i="1"/>
  <c r="BZ5" i="1" s="1"/>
  <c r="BY25" i="1"/>
  <c r="BZ25" i="1" s="1"/>
  <c r="BY2" i="1"/>
  <c r="BZ2" i="1" s="1"/>
  <c r="BY20" i="1"/>
  <c r="BZ20" i="1" s="1"/>
  <c r="BY12" i="1"/>
  <c r="BZ12" i="1" s="1"/>
  <c r="BY8" i="1"/>
  <c r="BZ8" i="1" s="1"/>
  <c r="BY4" i="1"/>
  <c r="BZ4" i="1" s="1"/>
  <c r="BY26" i="1"/>
  <c r="BZ26" i="1" s="1"/>
  <c r="BA2" i="1"/>
  <c r="BB2" i="1" s="1"/>
  <c r="BC2" i="1" s="1"/>
  <c r="BA3" i="1"/>
  <c r="BB3" i="1" s="1"/>
  <c r="BA4" i="1"/>
  <c r="BB4" i="1" s="1"/>
  <c r="BD4" i="1" s="1"/>
  <c r="BA5" i="1"/>
  <c r="BB5" i="1" s="1"/>
  <c r="BD5" i="1" s="1"/>
  <c r="BA6" i="1"/>
  <c r="BB6" i="1" s="1"/>
  <c r="BD6" i="1" s="1"/>
  <c r="BA7" i="1"/>
  <c r="BB7" i="1" s="1"/>
  <c r="BD7" i="1" s="1"/>
  <c r="BA8" i="1"/>
  <c r="BB8" i="1" s="1"/>
  <c r="BA9" i="1"/>
  <c r="BB9" i="1" s="1"/>
  <c r="BA10" i="1"/>
  <c r="BB10" i="1" s="1"/>
  <c r="BA11" i="1"/>
  <c r="BB11" i="1" s="1"/>
  <c r="BD11" i="1" s="1"/>
  <c r="BA12" i="1"/>
  <c r="BB12" i="1" s="1"/>
  <c r="BD12" i="1" s="1"/>
  <c r="BA13" i="1"/>
  <c r="BB13" i="1" s="1"/>
  <c r="BA14" i="1"/>
  <c r="BB14" i="1" s="1"/>
  <c r="BD14" i="1" s="1"/>
  <c r="BA15" i="1"/>
  <c r="BB15" i="1" s="1"/>
  <c r="BD15" i="1" s="1"/>
  <c r="BA16" i="1"/>
  <c r="BB16" i="1" s="1"/>
  <c r="BD16" i="1" s="1"/>
  <c r="BA17" i="1"/>
  <c r="BB17" i="1" s="1"/>
  <c r="BA18" i="1"/>
  <c r="BB18" i="1" s="1"/>
  <c r="BA19" i="1"/>
  <c r="BB19" i="1" s="1"/>
  <c r="BA20" i="1"/>
  <c r="BB20" i="1" s="1"/>
  <c r="BA21" i="1"/>
  <c r="BB21" i="1" s="1"/>
  <c r="BA22" i="1"/>
  <c r="BB22" i="1" s="1"/>
  <c r="BA23" i="1"/>
  <c r="BB23" i="1" s="1"/>
  <c r="BI28" i="1"/>
  <c r="BL28" i="1" s="1"/>
  <c r="AL28" i="1" s="1"/>
  <c r="AK28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CE24" i="1" l="1"/>
  <c r="CC24" i="1"/>
  <c r="CD24" i="1"/>
  <c r="CI26" i="1"/>
  <c r="CB26" i="1"/>
  <c r="CK26" i="1"/>
  <c r="CH26" i="1"/>
  <c r="CJ26" i="1"/>
  <c r="CE26" i="1"/>
  <c r="CC26" i="1"/>
  <c r="CD26" i="1"/>
  <c r="CB9" i="1"/>
  <c r="CB14" i="1"/>
  <c r="CB19" i="1"/>
  <c r="CI25" i="1"/>
  <c r="CB25" i="1"/>
  <c r="CH25" i="1"/>
  <c r="CC25" i="1"/>
  <c r="CD25" i="1"/>
  <c r="CB6" i="1"/>
  <c r="CB11" i="1"/>
  <c r="CB20" i="1"/>
  <c r="CB16" i="1"/>
  <c r="CB3" i="1"/>
  <c r="CB8" i="1"/>
  <c r="CB17" i="1"/>
  <c r="CB22" i="1"/>
  <c r="CB12" i="1"/>
  <c r="CB13" i="1"/>
  <c r="CB21" i="1"/>
  <c r="CB10" i="1"/>
  <c r="CH27" i="1"/>
  <c r="CI27" i="1"/>
  <c r="CB27" i="1"/>
  <c r="CB7" i="1"/>
  <c r="CB23" i="1"/>
  <c r="CC27" i="1"/>
  <c r="CB4" i="1"/>
  <c r="CB2" i="1"/>
  <c r="CB5" i="1"/>
  <c r="CH24" i="1"/>
  <c r="CK24" i="1"/>
  <c r="CJ24" i="1"/>
  <c r="CI24" i="1"/>
  <c r="CB24" i="1"/>
  <c r="CB18" i="1"/>
  <c r="CB15" i="1"/>
  <c r="BE5" i="1"/>
  <c r="BF5" i="1" s="1"/>
  <c r="BC6" i="1"/>
  <c r="BE6" i="1"/>
  <c r="BF6" i="1" s="1"/>
  <c r="BC7" i="1"/>
  <c r="BC4" i="1"/>
  <c r="BD21" i="1"/>
  <c r="BC21" i="1"/>
  <c r="BE21" i="1"/>
  <c r="BM28" i="1"/>
  <c r="BN28" i="1"/>
  <c r="BD23" i="1"/>
  <c r="BC23" i="1"/>
  <c r="BE23" i="1"/>
  <c r="BD22" i="1"/>
  <c r="BE22" i="1"/>
  <c r="BC22" i="1"/>
  <c r="BD20" i="1"/>
  <c r="BC20" i="1"/>
  <c r="BE20" i="1"/>
  <c r="BC19" i="1"/>
  <c r="BD19" i="1"/>
  <c r="BE19" i="1"/>
  <c r="BE13" i="1"/>
  <c r="BC13" i="1"/>
  <c r="BC9" i="1"/>
  <c r="BD9" i="1"/>
  <c r="BE9" i="1"/>
  <c r="BE16" i="1"/>
  <c r="BC16" i="1"/>
  <c r="BC17" i="1"/>
  <c r="BD17" i="1"/>
  <c r="BE17" i="1"/>
  <c r="BE14" i="1"/>
  <c r="BC14" i="1"/>
  <c r="BE11" i="1"/>
  <c r="BC11" i="1"/>
  <c r="BC10" i="1"/>
  <c r="BD10" i="1"/>
  <c r="BE10" i="1"/>
  <c r="BD3" i="1"/>
  <c r="BE3" i="1"/>
  <c r="BC3" i="1"/>
  <c r="BC18" i="1"/>
  <c r="BD18" i="1"/>
  <c r="BE18" i="1"/>
  <c r="BE15" i="1"/>
  <c r="BC15" i="1"/>
  <c r="BD13" i="1"/>
  <c r="BE12" i="1"/>
  <c r="BC12" i="1"/>
  <c r="BC8" i="1"/>
  <c r="BD8" i="1"/>
  <c r="BE8" i="1"/>
  <c r="BC5" i="1"/>
  <c r="BD2" i="1"/>
  <c r="BE2" i="1"/>
  <c r="BE7" i="1"/>
  <c r="BE4" i="1"/>
  <c r="BG6" i="1" l="1"/>
  <c r="BH5" i="1"/>
  <c r="BI5" i="1" s="1"/>
  <c r="BL5" i="1" s="1"/>
  <c r="AL5" i="1" s="1"/>
  <c r="BH6" i="1"/>
  <c r="BI6" i="1" s="1"/>
  <c r="BJ6" i="1" s="1"/>
  <c r="BL6" i="1" s="1"/>
  <c r="AL6" i="1" s="1"/>
  <c r="BG5" i="1"/>
  <c r="BG18" i="1"/>
  <c r="BH18" i="1"/>
  <c r="BI18" i="1" s="1"/>
  <c r="BL18" i="1" s="1"/>
  <c r="AL18" i="1" s="1"/>
  <c r="BF18" i="1"/>
  <c r="BG19" i="1"/>
  <c r="BH19" i="1"/>
  <c r="BI19" i="1" s="1"/>
  <c r="BL19" i="1" s="1"/>
  <c r="AL19" i="1" s="1"/>
  <c r="BF19" i="1"/>
  <c r="BG8" i="1"/>
  <c r="BH8" i="1"/>
  <c r="BI8" i="1" s="1"/>
  <c r="BL8" i="1" s="1"/>
  <c r="AL8" i="1" s="1"/>
  <c r="BF8" i="1"/>
  <c r="BF15" i="1"/>
  <c r="BG15" i="1"/>
  <c r="BH15" i="1"/>
  <c r="BI15" i="1" s="1"/>
  <c r="BL15" i="1" s="1"/>
  <c r="AL15" i="1" s="1"/>
  <c r="BF14" i="1"/>
  <c r="BG14" i="1"/>
  <c r="BH14" i="1"/>
  <c r="BI14" i="1" s="1"/>
  <c r="BL14" i="1" s="1"/>
  <c r="AL14" i="1" s="1"/>
  <c r="BG9" i="1"/>
  <c r="BH9" i="1"/>
  <c r="BI9" i="1" s="1"/>
  <c r="BL9" i="1" s="1"/>
  <c r="AL9" i="1" s="1"/>
  <c r="BF9" i="1"/>
  <c r="BF13" i="1"/>
  <c r="BG13" i="1"/>
  <c r="BH13" i="1"/>
  <c r="BI13" i="1" s="1"/>
  <c r="BL13" i="1" s="1"/>
  <c r="AL13" i="1" s="1"/>
  <c r="BH21" i="1"/>
  <c r="BI21" i="1" s="1"/>
  <c r="BL21" i="1" s="1"/>
  <c r="AL21" i="1" s="1"/>
  <c r="BG21" i="1"/>
  <c r="BF21" i="1"/>
  <c r="BH23" i="1"/>
  <c r="BI23" i="1" s="1"/>
  <c r="BL23" i="1" s="1"/>
  <c r="AL23" i="1" s="1"/>
  <c r="BF23" i="1"/>
  <c r="BG23" i="1"/>
  <c r="BH4" i="1"/>
  <c r="BI4" i="1" s="1"/>
  <c r="BL4" i="1" s="1"/>
  <c r="BF4" i="1"/>
  <c r="BG4" i="1"/>
  <c r="BH7" i="1"/>
  <c r="BI7" i="1" s="1"/>
  <c r="BJ7" i="1" s="1"/>
  <c r="BL7" i="1" s="1"/>
  <c r="AL7" i="1" s="1"/>
  <c r="BF7" i="1"/>
  <c r="BG7" i="1"/>
  <c r="BH2" i="1"/>
  <c r="BI2" i="1" s="1"/>
  <c r="BL2" i="1" s="1"/>
  <c r="AL2" i="1" s="1"/>
  <c r="BF2" i="1"/>
  <c r="BG2" i="1"/>
  <c r="BH3" i="1"/>
  <c r="BI3" i="1" s="1"/>
  <c r="BL3" i="1" s="1"/>
  <c r="AL3" i="1" s="1"/>
  <c r="BF3" i="1"/>
  <c r="BG3" i="1"/>
  <c r="BF16" i="1"/>
  <c r="BG16" i="1"/>
  <c r="BH16" i="1"/>
  <c r="BI16" i="1" s="1"/>
  <c r="BJ16" i="1" s="1"/>
  <c r="BL16" i="1" s="1"/>
  <c r="AL16" i="1" s="1"/>
  <c r="BH20" i="1"/>
  <c r="BI20" i="1" s="1"/>
  <c r="BL20" i="1" s="1"/>
  <c r="AL20" i="1" s="1"/>
  <c r="BF20" i="1"/>
  <c r="BG20" i="1"/>
  <c r="BH22" i="1"/>
  <c r="BI22" i="1" s="1"/>
  <c r="BL22" i="1" s="1"/>
  <c r="AL22" i="1" s="1"/>
  <c r="BF22" i="1"/>
  <c r="BG22" i="1"/>
  <c r="BF12" i="1"/>
  <c r="BG12" i="1"/>
  <c r="BH12" i="1"/>
  <c r="BI12" i="1" s="1"/>
  <c r="BL12" i="1" s="1"/>
  <c r="AL12" i="1" s="1"/>
  <c r="BG10" i="1"/>
  <c r="BH10" i="1"/>
  <c r="BI10" i="1" s="1"/>
  <c r="BJ10" i="1" s="1"/>
  <c r="BL10" i="1" s="1"/>
  <c r="BF10" i="1"/>
  <c r="BF11" i="1"/>
  <c r="BG11" i="1"/>
  <c r="BH11" i="1"/>
  <c r="BI11" i="1" s="1"/>
  <c r="BJ11" i="1" s="1"/>
  <c r="BL11" i="1" s="1"/>
  <c r="AL11" i="1" s="1"/>
  <c r="BG17" i="1"/>
  <c r="BH17" i="1"/>
  <c r="BI17" i="1" s="1"/>
  <c r="BJ17" i="1" s="1"/>
  <c r="BL17" i="1" s="1"/>
  <c r="AL17" i="1" s="1"/>
  <c r="BF17" i="1"/>
  <c r="CC2" i="1" l="1"/>
  <c r="CJ2" i="1"/>
  <c r="CH2" i="1"/>
  <c r="CD2" i="1"/>
  <c r="CI2" i="1"/>
  <c r="CE2" i="1"/>
  <c r="CK2" i="1"/>
  <c r="CH21" i="1"/>
  <c r="CD21" i="1"/>
  <c r="CI21" i="1"/>
  <c r="CC21" i="1"/>
  <c r="CH18" i="1"/>
  <c r="CE18" i="1"/>
  <c r="CC18" i="1"/>
  <c r="CI18" i="1"/>
  <c r="CJ18" i="1"/>
  <c r="CD18" i="1"/>
  <c r="CK18" i="1"/>
  <c r="CD11" i="1"/>
  <c r="CI11" i="1"/>
  <c r="CC11" i="1"/>
  <c r="CH11" i="1"/>
  <c r="CD3" i="1"/>
  <c r="CC3" i="1"/>
  <c r="CI3" i="1"/>
  <c r="CH3" i="1"/>
  <c r="CI23" i="1"/>
  <c r="CC23" i="1"/>
  <c r="CH23" i="1"/>
  <c r="CD23" i="1"/>
  <c r="CH13" i="1"/>
  <c r="CI13" i="1"/>
  <c r="CC13" i="1"/>
  <c r="CD13" i="1"/>
  <c r="CH9" i="1"/>
  <c r="CC9" i="1"/>
  <c r="CI9" i="1"/>
  <c r="CD9" i="1"/>
  <c r="CH19" i="1"/>
  <c r="CI19" i="1"/>
  <c r="CC19" i="1"/>
  <c r="CD19" i="1"/>
  <c r="CC15" i="1"/>
  <c r="CH15" i="1"/>
  <c r="CD15" i="1"/>
  <c r="CI15" i="1"/>
  <c r="CE8" i="1"/>
  <c r="CK8" i="1"/>
  <c r="CD8" i="1"/>
  <c r="CJ8" i="1"/>
  <c r="CC8" i="1"/>
  <c r="CI8" i="1"/>
  <c r="CH8" i="1"/>
  <c r="CE12" i="1"/>
  <c r="CD12" i="1"/>
  <c r="CC12" i="1"/>
  <c r="CK12" i="1"/>
  <c r="CJ12" i="1"/>
  <c r="CH12" i="1"/>
  <c r="CI12" i="1"/>
  <c r="CJ14" i="1"/>
  <c r="CD14" i="1"/>
  <c r="CH14" i="1"/>
  <c r="CI14" i="1"/>
  <c r="CE14" i="1"/>
  <c r="CC14" i="1"/>
  <c r="CK14" i="1"/>
  <c r="CI6" i="1"/>
  <c r="CJ6" i="1"/>
  <c r="CD6" i="1"/>
  <c r="CK6" i="1"/>
  <c r="CH6" i="1"/>
  <c r="CC6" i="1"/>
  <c r="CE6" i="1"/>
  <c r="CD17" i="1"/>
  <c r="CH17" i="1"/>
  <c r="CC17" i="1"/>
  <c r="CI17" i="1"/>
  <c r="CC7" i="1"/>
  <c r="CI7" i="1"/>
  <c r="CD7" i="1"/>
  <c r="CH7" i="1"/>
  <c r="CE16" i="1"/>
  <c r="CJ16" i="1"/>
  <c r="CC16" i="1"/>
  <c r="CI16" i="1"/>
  <c r="CD16" i="1"/>
  <c r="CH16" i="1"/>
  <c r="CK16" i="1"/>
  <c r="CC5" i="1"/>
  <c r="CI5" i="1"/>
  <c r="CD5" i="1"/>
  <c r="CH5" i="1"/>
  <c r="CJ20" i="1"/>
  <c r="CI20" i="1"/>
  <c r="CC20" i="1"/>
  <c r="CD20" i="1"/>
  <c r="CK20" i="1"/>
  <c r="CH20" i="1"/>
  <c r="CE20" i="1"/>
  <c r="CI22" i="1"/>
  <c r="CC22" i="1"/>
  <c r="CD22" i="1"/>
  <c r="CJ22" i="1"/>
  <c r="CK22" i="1"/>
  <c r="CH22" i="1"/>
  <c r="CE22" i="1"/>
  <c r="BM5" i="1"/>
  <c r="BN5" i="1"/>
  <c r="BM6" i="1"/>
  <c r="BN6" i="1"/>
  <c r="AL4" i="1"/>
  <c r="AL10" i="1"/>
  <c r="BM10" i="1"/>
  <c r="BN10" i="1"/>
  <c r="BM20" i="1"/>
  <c r="BN20" i="1"/>
  <c r="BM9" i="1"/>
  <c r="BN9" i="1"/>
  <c r="BM12" i="1"/>
  <c r="BN12" i="1"/>
  <c r="BM22" i="1"/>
  <c r="BN22" i="1"/>
  <c r="BM16" i="1"/>
  <c r="BN16" i="1"/>
  <c r="BM4" i="1"/>
  <c r="BN4" i="1"/>
  <c r="BM15" i="1"/>
  <c r="BN15" i="1"/>
  <c r="BM8" i="1"/>
  <c r="BN8" i="1"/>
  <c r="BM18" i="1"/>
  <c r="BN18" i="1"/>
  <c r="BM11" i="1"/>
  <c r="BN11" i="1"/>
  <c r="BM17" i="1"/>
  <c r="BN17" i="1"/>
  <c r="BM2" i="1"/>
  <c r="BN2" i="1"/>
  <c r="BM7" i="1"/>
  <c r="BN7" i="1"/>
  <c r="BM19" i="1"/>
  <c r="BN19" i="1"/>
  <c r="BM23" i="1"/>
  <c r="BN23" i="1"/>
  <c r="BM13" i="1"/>
  <c r="BN13" i="1"/>
  <c r="BM3" i="1"/>
  <c r="BN3" i="1"/>
  <c r="BM21" i="1"/>
  <c r="BN21" i="1"/>
  <c r="BM14" i="1"/>
  <c r="BN14" i="1"/>
  <c r="CD10" i="1" l="1"/>
  <c r="CH10" i="1"/>
  <c r="CJ10" i="1"/>
  <c r="CE10" i="1"/>
  <c r="CC10" i="1"/>
  <c r="CK10" i="1"/>
  <c r="CI10" i="1"/>
  <c r="CK4" i="1"/>
  <c r="CE4" i="1"/>
  <c r="CJ4" i="1"/>
  <c r="CC4" i="1"/>
  <c r="CD4" i="1"/>
  <c r="CI4" i="1"/>
  <c r="CH4" i="1"/>
</calcChain>
</file>

<file path=xl/comments1.xml><?xml version="1.0" encoding="utf-8"?>
<comments xmlns="http://schemas.openxmlformats.org/spreadsheetml/2006/main">
  <authors>
    <author>Есин Александр Борисович</author>
  </authors>
  <commentList>
    <comment ref="A28" authorId="0">
      <text>
        <r>
          <rPr>
            <b/>
            <sz val="9"/>
            <color indexed="81"/>
            <rFont val="Tahoma"/>
            <family val="2"/>
            <charset val="204"/>
          </rPr>
          <t>маяк</t>
        </r>
      </text>
    </comment>
  </commentList>
</comments>
</file>

<file path=xl/sharedStrings.xml><?xml version="1.0" encoding="utf-8"?>
<sst xmlns="http://schemas.openxmlformats.org/spreadsheetml/2006/main" count="807" uniqueCount="144">
  <si>
    <t>eq18</t>
  </si>
  <si>
    <t>eq19</t>
  </si>
  <si>
    <t>eq20</t>
  </si>
  <si>
    <t>eq21</t>
  </si>
  <si>
    <t>eq22</t>
  </si>
  <si>
    <t>eq23</t>
  </si>
  <si>
    <t>eq24</t>
  </si>
  <si>
    <t>eq25</t>
  </si>
  <si>
    <t>eq26</t>
  </si>
  <si>
    <t>eq27</t>
  </si>
  <si>
    <t>cif_G</t>
  </si>
  <si>
    <t>cif_LO</t>
  </si>
  <si>
    <t>kka_LO</t>
  </si>
  <si>
    <t>TWTA_20</t>
  </si>
  <si>
    <t>FCA</t>
  </si>
  <si>
    <t>GCA</t>
  </si>
  <si>
    <t>SCA</t>
  </si>
  <si>
    <t>FGM/ALC</t>
  </si>
  <si>
    <t>TWTA_33</t>
  </si>
  <si>
    <t>dtp_G</t>
  </si>
  <si>
    <t>dtp_LO</t>
  </si>
  <si>
    <t>dtp_INV</t>
  </si>
  <si>
    <t>dtp_ALC</t>
  </si>
  <si>
    <t>dtp_conf</t>
  </si>
  <si>
    <t>freq_start</t>
  </si>
  <si>
    <t>bw</t>
  </si>
  <si>
    <t>power_letter</t>
  </si>
  <si>
    <t>L/C</t>
  </si>
  <si>
    <t>KU/C</t>
  </si>
  <si>
    <t>ПЧ/S</t>
  </si>
  <si>
    <t>KU</t>
  </si>
  <si>
    <t>L</t>
  </si>
  <si>
    <t>C</t>
  </si>
  <si>
    <t>ПЧ1</t>
  </si>
  <si>
    <t>FC_IN</t>
  </si>
  <si>
    <t>ПЧ2</t>
  </si>
  <si>
    <t>FC_OUT</t>
  </si>
  <si>
    <t>S</t>
  </si>
  <si>
    <t>K</t>
  </si>
  <si>
    <t>Ka</t>
  </si>
  <si>
    <t>Fleft</t>
  </si>
  <si>
    <t>Fright</t>
  </si>
  <si>
    <t>GLOBAL_LO</t>
  </si>
  <si>
    <t>Оснастка ВХ</t>
  </si>
  <si>
    <t>оснастка ВЫХ</t>
  </si>
  <si>
    <t>Файл калибровки AFC</t>
  </si>
  <si>
    <t>Файл калибровки GD</t>
  </si>
  <si>
    <t>Файл калибровки IMD</t>
  </si>
  <si>
    <t>-</t>
  </si>
  <si>
    <t>WOC1</t>
  </si>
  <si>
    <t>OFF</t>
  </si>
  <si>
    <t>ON</t>
  </si>
  <si>
    <t>Ch5</t>
  </si>
  <si>
    <t>ФЛС</t>
  </si>
  <si>
    <t>H</t>
  </si>
  <si>
    <t>WOC3</t>
  </si>
  <si>
    <t>Ch5M</t>
  </si>
  <si>
    <t>МЛС</t>
  </si>
  <si>
    <t>WOC2</t>
  </si>
  <si>
    <t>Ch6</t>
  </si>
  <si>
    <t>Ch6M</t>
  </si>
  <si>
    <t>Ch4</t>
  </si>
  <si>
    <t>Ch3</t>
  </si>
  <si>
    <t>Ch2</t>
  </si>
  <si>
    <t>Ch1</t>
  </si>
  <si>
    <t>WIC1</t>
  </si>
  <si>
    <t>C-band</t>
  </si>
  <si>
    <t>WIC2</t>
  </si>
  <si>
    <t>WIC3</t>
  </si>
  <si>
    <t>WIC4</t>
  </si>
  <si>
    <t>WIC5</t>
  </si>
  <si>
    <t>WIC6</t>
  </si>
  <si>
    <t>K-band</t>
  </si>
  <si>
    <t>WM1</t>
  </si>
  <si>
    <t>B</t>
  </si>
  <si>
    <t>IN</t>
  </si>
  <si>
    <t>OUT</t>
  </si>
  <si>
    <t>CONF</t>
  </si>
  <si>
    <t>Файл состояния ФШ, ДПМ, LO</t>
  </si>
  <si>
    <t>points</t>
  </si>
  <si>
    <t>Fc_OUT</t>
  </si>
  <si>
    <t>Fc_IN</t>
  </si>
  <si>
    <t>Pin, dBm</t>
  </si>
  <si>
    <t>Файл состояния AFC</t>
  </si>
  <si>
    <t>Файл состояния GD</t>
  </si>
  <si>
    <t>Файл состояния IMD</t>
  </si>
  <si>
    <t>Max Source</t>
  </si>
  <si>
    <t>ATT</t>
  </si>
  <si>
    <t>Min source</t>
  </si>
  <si>
    <t>CAL POWER</t>
  </si>
  <si>
    <t>ATT, dB</t>
  </si>
  <si>
    <t>Pin_min, dB</t>
  </si>
  <si>
    <t>Pin_max, dB</t>
  </si>
  <si>
    <t>WOC1_130</t>
  </si>
  <si>
    <t>WOC2_132</t>
  </si>
  <si>
    <t>WOC3_134</t>
  </si>
  <si>
    <t>AR11_MI08</t>
  </si>
  <si>
    <t>AR12_MI09</t>
  </si>
  <si>
    <t>AR13_MI10</t>
  </si>
  <si>
    <t>AR14_MI11</t>
  </si>
  <si>
    <t>AR1_MI12</t>
  </si>
  <si>
    <t>AR2_MI13</t>
  </si>
  <si>
    <t>AR3_MI14</t>
  </si>
  <si>
    <t>AR4_MI15</t>
  </si>
  <si>
    <t>84_85</t>
  </si>
  <si>
    <t>90_89</t>
  </si>
  <si>
    <t>Port2_87</t>
  </si>
  <si>
    <t>Файл оснастки</t>
  </si>
  <si>
    <t>Потери, дБ</t>
  </si>
  <si>
    <t>Частота, МГц</t>
  </si>
  <si>
    <t>ПОРТ ВХ матрицы</t>
  </si>
  <si>
    <t>ПОРТ ВЫХ матрицы</t>
  </si>
  <si>
    <t>ПОРТ матрицы</t>
  </si>
  <si>
    <t>ATT БЫЛО</t>
  </si>
  <si>
    <t>L_оснастка ВХ</t>
  </si>
  <si>
    <t>Fc_ВЫХ</t>
  </si>
  <si>
    <t>Fc_ВХ</t>
  </si>
  <si>
    <t>ВХОД</t>
  </si>
  <si>
    <t>КОНФ</t>
  </si>
  <si>
    <t>Pвх</t>
  </si>
  <si>
    <t>Потери</t>
  </si>
  <si>
    <t>ВЫХ с генератора</t>
  </si>
  <si>
    <t>1-1</t>
  </si>
  <si>
    <t>2-1</t>
  </si>
  <si>
    <t>3-1</t>
  </si>
  <si>
    <t>4-1</t>
  </si>
  <si>
    <t>5-1</t>
  </si>
  <si>
    <t>6-1</t>
  </si>
  <si>
    <t>WIC1_MI01_TVAC</t>
  </si>
  <si>
    <t>WIC2_MI02_TVAC</t>
  </si>
  <si>
    <t>WIC3_MI03_TVAC</t>
  </si>
  <si>
    <t>WIC5_MI05_TVAC</t>
  </si>
  <si>
    <t>WIC6_MI06_TVAC</t>
  </si>
  <si>
    <t>WOC1_MO01_TVAC</t>
  </si>
  <si>
    <t>WOC2_MO02_TVAC</t>
  </si>
  <si>
    <t>WOC3_MO03_TVAC</t>
  </si>
  <si>
    <t>WIC1_C76_TVAC</t>
  </si>
  <si>
    <t>WIC2_C77_TVAC</t>
  </si>
  <si>
    <t>WIC3_C78_TVAC</t>
  </si>
  <si>
    <t>WIC4_C79_TVAC</t>
  </si>
  <si>
    <t>WIC5_C80_TVAC</t>
  </si>
  <si>
    <t>WIC6_C81_TVAC</t>
  </si>
  <si>
    <t>WIC4_MI07_TVAC</t>
  </si>
  <si>
    <t>Для ЦГ + к названию "_измерение_TVAC"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</si>
</sst>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&quot;р.&quot;;[Red]\-#,##0.00&quot;р.&quot;"/>
  </numFmts>
  <fonts count="53" x14ac:knownFonts="1">
    <font>
      <sz val="11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Cyr"/>
      <charset val="204"/>
    </font>
    <font>
      <sz val="10"/>
      <color indexed="8"/>
      <name val="Arial Cyr"/>
      <family val="2"/>
      <charset val="204"/>
    </font>
    <font>
      <sz val="10"/>
      <color indexed="9"/>
      <name val="Arial Cyr"/>
      <family val="2"/>
      <charset val="204"/>
    </font>
    <font>
      <b/>
      <i/>
      <sz val="16"/>
      <name val="Arial"/>
      <family val="2"/>
      <charset val="204"/>
    </font>
    <font>
      <b/>
      <i/>
      <u/>
      <sz val="10"/>
      <name val="Arial"/>
      <family val="2"/>
      <charset val="204"/>
    </font>
    <font>
      <sz val="10"/>
      <color indexed="62"/>
      <name val="Arial Cyr"/>
      <family val="2"/>
      <charset val="204"/>
    </font>
    <font>
      <b/>
      <sz val="10"/>
      <color indexed="63"/>
      <name val="Arial Cyr"/>
      <family val="2"/>
      <charset val="204"/>
    </font>
    <font>
      <b/>
      <sz val="10"/>
      <color indexed="52"/>
      <name val="Arial Cyr"/>
      <family val="2"/>
      <charset val="204"/>
    </font>
    <font>
      <b/>
      <sz val="15"/>
      <color indexed="56"/>
      <name val="Arial Cyr"/>
      <family val="2"/>
      <charset val="204"/>
    </font>
    <font>
      <b/>
      <sz val="13"/>
      <color indexed="56"/>
      <name val="Arial Cyr"/>
      <family val="2"/>
      <charset val="204"/>
    </font>
    <font>
      <b/>
      <sz val="11"/>
      <color indexed="56"/>
      <name val="Arial Cyr"/>
      <family val="2"/>
      <charset val="204"/>
    </font>
    <font>
      <b/>
      <sz val="10"/>
      <color indexed="8"/>
      <name val="Arial Cyr"/>
      <family val="2"/>
      <charset val="204"/>
    </font>
    <font>
      <b/>
      <sz val="10"/>
      <color indexed="9"/>
      <name val="Arial Cyr"/>
      <family val="2"/>
      <charset val="204"/>
    </font>
    <font>
      <b/>
      <sz val="18"/>
      <color indexed="56"/>
      <name val="Cambria"/>
      <family val="2"/>
      <charset val="204"/>
    </font>
    <font>
      <sz val="10"/>
      <color indexed="60"/>
      <name val="Arial Cyr"/>
      <family val="2"/>
      <charset val="204"/>
    </font>
    <font>
      <sz val="10"/>
      <color indexed="20"/>
      <name val="Arial Cyr"/>
      <family val="2"/>
      <charset val="204"/>
    </font>
    <font>
      <i/>
      <sz val="10"/>
      <color indexed="23"/>
      <name val="Arial Cyr"/>
      <family val="2"/>
      <charset val="204"/>
    </font>
    <font>
      <sz val="11"/>
      <color indexed="8"/>
      <name val="Calibri"/>
      <family val="2"/>
      <charset val="204"/>
    </font>
    <font>
      <sz val="10"/>
      <color indexed="52"/>
      <name val="Arial Cyr"/>
      <family val="2"/>
      <charset val="204"/>
    </font>
    <font>
      <sz val="10"/>
      <color indexed="10"/>
      <name val="Arial Cyr"/>
      <family val="2"/>
      <charset val="204"/>
    </font>
    <font>
      <sz val="10"/>
      <color indexed="17"/>
      <name val="Arial Cyr"/>
      <family val="2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trike/>
      <sz val="11"/>
      <name val="Calibri"/>
      <family val="2"/>
      <charset val="20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</borders>
  <cellStyleXfs count="549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7" applyNumberFormat="0" applyAlignment="0" applyProtection="0"/>
    <xf numFmtId="0" fontId="14" fillId="7" borderId="8" applyNumberFormat="0" applyAlignment="0" applyProtection="0"/>
    <xf numFmtId="0" fontId="15" fillId="7" borderId="7" applyNumberFormat="0" applyAlignment="0" applyProtection="0"/>
    <xf numFmtId="0" fontId="16" fillId="0" borderId="9" applyNumberFormat="0" applyFill="0" applyAlignment="0" applyProtection="0"/>
    <xf numFmtId="0" fontId="17" fillId="8" borderId="10" applyNumberFormat="0" applyAlignment="0" applyProtection="0"/>
    <xf numFmtId="0" fontId="18" fillId="0" borderId="0" applyNumberFormat="0" applyFill="0" applyBorder="0" applyAlignment="0" applyProtection="0"/>
    <xf numFmtId="0" fontId="5" fillId="9" borderId="11" applyNumberFormat="0" applyFont="0" applyAlignment="0" applyProtection="0"/>
    <xf numFmtId="0" fontId="19" fillId="0" borderId="12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0" borderId="0"/>
    <xf numFmtId="0" fontId="22" fillId="0" borderId="0"/>
    <xf numFmtId="0" fontId="5" fillId="0" borderId="0"/>
    <xf numFmtId="0" fontId="5" fillId="0" borderId="0"/>
    <xf numFmtId="0" fontId="21" fillId="0" borderId="0"/>
    <xf numFmtId="0" fontId="22" fillId="0" borderId="0"/>
    <xf numFmtId="0" fontId="5" fillId="0" borderId="0"/>
    <xf numFmtId="0" fontId="1" fillId="0" borderId="0" applyNumberFormat="0" applyFill="0" applyBorder="0" applyAlignment="0" applyProtection="0"/>
    <xf numFmtId="0" fontId="24" fillId="0" borderId="0"/>
    <xf numFmtId="0" fontId="5" fillId="0" borderId="0"/>
    <xf numFmtId="0" fontId="5" fillId="0" borderId="0"/>
    <xf numFmtId="0" fontId="24" fillId="0" borderId="0"/>
    <xf numFmtId="0" fontId="25" fillId="0" borderId="0"/>
    <xf numFmtId="0" fontId="26" fillId="0" borderId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27" fillId="3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27" fillId="3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7" fillId="3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7" fillId="3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7" fillId="3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7" fillId="3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7" fillId="37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7" fillId="37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27" fillId="3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27" fillId="3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27" fillId="3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27" fillId="3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27" fillId="4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27" fillId="4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27" fillId="41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27" fillId="41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27" fillId="42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27" fillId="42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27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27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27" fillId="40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27" fillId="40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27" fillId="4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27" fillId="4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6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5" fontId="30" fillId="0" borderId="0" applyFill="0" applyBorder="0" applyAlignment="0" applyProtection="0"/>
    <xf numFmtId="165" fontId="30" fillId="0" borderId="0" applyFill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13" fillId="6" borderId="7" applyNumberFormat="0" applyAlignment="0" applyProtection="0"/>
    <xf numFmtId="0" fontId="13" fillId="6" borderId="7" applyNumberFormat="0" applyAlignment="0" applyProtection="0"/>
    <xf numFmtId="0" fontId="31" fillId="39" borderId="33" applyNumberFormat="0" applyAlignment="0" applyProtection="0"/>
    <xf numFmtId="0" fontId="31" fillId="39" borderId="33" applyNumberFormat="0" applyAlignment="0" applyProtection="0"/>
    <xf numFmtId="0" fontId="14" fillId="7" borderId="8" applyNumberFormat="0" applyAlignment="0" applyProtection="0"/>
    <xf numFmtId="0" fontId="14" fillId="7" borderId="8" applyNumberFormat="0" applyAlignment="0" applyProtection="0"/>
    <xf numFmtId="0" fontId="32" fillId="52" borderId="34" applyNumberFormat="0" applyAlignment="0" applyProtection="0"/>
    <xf numFmtId="0" fontId="32" fillId="52" borderId="34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33" fillId="52" borderId="33" applyNumberFormat="0" applyAlignment="0" applyProtection="0"/>
    <xf numFmtId="0" fontId="33" fillId="52" borderId="33" applyNumberFormat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34" fillId="0" borderId="35" applyNumberFormat="0" applyFill="0" applyAlignment="0" applyProtection="0"/>
    <xf numFmtId="0" fontId="34" fillId="0" borderId="3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36" fillId="0" borderId="37" applyNumberFormat="0" applyFill="0" applyAlignment="0" applyProtection="0"/>
    <xf numFmtId="0" fontId="36" fillId="0" borderId="37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37" fillId="0" borderId="38" applyNumberFormat="0" applyFill="0" applyAlignment="0" applyProtection="0"/>
    <xf numFmtId="0" fontId="37" fillId="0" borderId="38" applyNumberFormat="0" applyFill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38" fillId="53" borderId="39" applyNumberFormat="0" applyAlignment="0" applyProtection="0"/>
    <xf numFmtId="0" fontId="38" fillId="53" borderId="39" applyNumberForma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4" fillId="0" borderId="0"/>
    <xf numFmtId="0" fontId="24" fillId="0" borderId="0"/>
    <xf numFmtId="0" fontId="2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43" fillId="55" borderId="40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43" fillId="55" borderId="40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5" fillId="9" borderId="11" applyNumberFormat="0" applyFont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4" fillId="0" borderId="41" applyNumberFormat="0" applyFill="0" applyAlignment="0" applyProtection="0"/>
    <xf numFmtId="0" fontId="44" fillId="0" borderId="41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46" fillId="36" borderId="0" applyNumberFormat="0" applyBorder="0" applyAlignment="0" applyProtection="0"/>
    <xf numFmtId="0" fontId="46" fillId="36" borderId="0" applyNumberFormat="0" applyBorder="0" applyAlignment="0" applyProtection="0"/>
    <xf numFmtId="0" fontId="21" fillId="0" borderId="0"/>
    <xf numFmtId="0" fontId="22" fillId="0" borderId="0"/>
    <xf numFmtId="0" fontId="36" fillId="0" borderId="37" applyNumberFormat="0" applyFill="0" applyAlignment="0" applyProtection="0"/>
    <xf numFmtId="0" fontId="36" fillId="0" borderId="37" applyNumberFormat="0" applyFill="0" applyAlignment="0" applyProtection="0"/>
    <xf numFmtId="0" fontId="24" fillId="0" borderId="0"/>
    <xf numFmtId="0" fontId="1" fillId="0" borderId="0" applyNumberFormat="0" applyFill="0" applyBorder="0" applyAlignment="0" applyProtection="0"/>
    <xf numFmtId="0" fontId="5" fillId="0" borderId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36" fillId="0" borderId="45" applyNumberFormat="0" applyFill="0" applyAlignment="0" applyProtection="0"/>
    <xf numFmtId="0" fontId="36" fillId="0" borderId="45" applyNumberFormat="0" applyFill="0" applyAlignment="0" applyProtection="0"/>
    <xf numFmtId="0" fontId="36" fillId="0" borderId="45" applyNumberFormat="0" applyFill="0" applyAlignment="0" applyProtection="0"/>
    <xf numFmtId="0" fontId="36" fillId="0" borderId="45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36" fillId="0" borderId="46" applyNumberFormat="0" applyFill="0" applyAlignment="0" applyProtection="0"/>
    <xf numFmtId="0" fontId="36" fillId="0" borderId="46" applyNumberFormat="0" applyFill="0" applyAlignment="0" applyProtection="0"/>
    <xf numFmtId="0" fontId="36" fillId="0" borderId="46" applyNumberFormat="0" applyFill="0" applyAlignment="0" applyProtection="0"/>
    <xf numFmtId="0" fontId="36" fillId="0" borderId="46" applyNumberFormat="0" applyFill="0" applyAlignment="0" applyProtection="0"/>
  </cellStyleXfs>
  <cellXfs count="109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8" fillId="0" borderId="0" xfId="0" applyFont="1" applyFill="1" applyAlignment="1">
      <alignment horizontal="center" vertical="center"/>
    </xf>
    <xf numFmtId="0" fontId="47" fillId="0" borderId="19" xfId="0" applyFont="1" applyFill="1" applyBorder="1" applyAlignment="1">
      <alignment horizontal="right" vertical="center"/>
    </xf>
    <xf numFmtId="0" fontId="2" fillId="0" borderId="0" xfId="1" applyFont="1" applyFill="1" applyBorder="1" applyAlignment="1">
      <alignment horizontal="center" vertical="center" wrapText="1"/>
    </xf>
    <xf numFmtId="0" fontId="47" fillId="0" borderId="22" xfId="0" applyFont="1" applyFill="1" applyBorder="1" applyAlignment="1">
      <alignment vertical="center"/>
    </xf>
    <xf numFmtId="0" fontId="47" fillId="0" borderId="28" xfId="0" applyFont="1" applyFill="1" applyBorder="1" applyAlignment="1">
      <alignment vertical="center"/>
    </xf>
    <xf numFmtId="0" fontId="47" fillId="0" borderId="1" xfId="0" applyFont="1" applyFill="1" applyBorder="1" applyAlignment="1">
      <alignment horizontal="center" vertical="center" wrapText="1"/>
    </xf>
    <xf numFmtId="0" fontId="47" fillId="0" borderId="0" xfId="0" applyFont="1" applyFill="1" applyAlignment="1">
      <alignment vertical="center"/>
    </xf>
    <xf numFmtId="0" fontId="47" fillId="0" borderId="1" xfId="0" applyFont="1" applyFill="1" applyBorder="1" applyAlignment="1">
      <alignment vertical="center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>
      <alignment vertical="center"/>
    </xf>
    <xf numFmtId="0" fontId="48" fillId="0" borderId="14" xfId="0" applyFont="1" applyFill="1" applyBorder="1" applyAlignment="1">
      <alignment horizontal="center" vertical="center"/>
    </xf>
    <xf numFmtId="0" fontId="47" fillId="0" borderId="15" xfId="0" applyFont="1" applyFill="1" applyBorder="1" applyAlignment="1">
      <alignment vertical="center"/>
    </xf>
    <xf numFmtId="0" fontId="47" fillId="0" borderId="15" xfId="0" applyFont="1" applyFill="1" applyBorder="1" applyAlignment="1">
      <alignment horizontal="center" vertical="center" wrapText="1"/>
    </xf>
    <xf numFmtId="0" fontId="47" fillId="0" borderId="17" xfId="0" applyFont="1" applyFill="1" applyBorder="1" applyAlignment="1">
      <alignment horizontal="center" vertical="center" wrapText="1"/>
    </xf>
    <xf numFmtId="0" fontId="47" fillId="0" borderId="21" xfId="0" applyFont="1" applyFill="1" applyBorder="1" applyAlignment="1">
      <alignment vertical="center"/>
    </xf>
    <xf numFmtId="0" fontId="47" fillId="0" borderId="20" xfId="0" applyFont="1" applyFill="1" applyBorder="1" applyAlignment="1">
      <alignment horizontal="center" vertical="center" wrapText="1"/>
    </xf>
    <xf numFmtId="0" fontId="47" fillId="0" borderId="14" xfId="0" applyFont="1" applyFill="1" applyBorder="1" applyAlignment="1">
      <alignment vertical="center"/>
    </xf>
    <xf numFmtId="0" fontId="47" fillId="0" borderId="14" xfId="0" applyFont="1" applyFill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0" fontId="49" fillId="0" borderId="30" xfId="0" applyFont="1" applyBorder="1" applyAlignment="1">
      <alignment horizontal="center" vertical="center"/>
    </xf>
    <xf numFmtId="0" fontId="47" fillId="0" borderId="42" xfId="0" applyFont="1" applyFill="1" applyBorder="1" applyAlignment="1">
      <alignment vertical="center"/>
    </xf>
    <xf numFmtId="0" fontId="48" fillId="0" borderId="14" xfId="0" applyFont="1" applyFill="1" applyBorder="1" applyAlignment="1">
      <alignment horizontal="right" vertical="center" wrapText="1"/>
    </xf>
    <xf numFmtId="0" fontId="47" fillId="0" borderId="16" xfId="0" applyFont="1" applyFill="1" applyBorder="1" applyAlignment="1">
      <alignment horizontal="right" vertical="center"/>
    </xf>
    <xf numFmtId="0" fontId="47" fillId="0" borderId="32" xfId="0" applyFont="1" applyFill="1" applyBorder="1" applyAlignment="1">
      <alignment horizontal="right" vertical="center"/>
    </xf>
    <xf numFmtId="0" fontId="47" fillId="0" borderId="29" xfId="0" applyFont="1" applyFill="1" applyBorder="1" applyAlignment="1">
      <alignment horizontal="right" vertical="center"/>
    </xf>
    <xf numFmtId="0" fontId="47" fillId="0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 vertical="center"/>
    </xf>
    <xf numFmtId="0" fontId="50" fillId="0" borderId="0" xfId="0" applyFont="1" applyFill="1" applyAlignment="1">
      <alignment vertical="center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/>
    </xf>
    <xf numFmtId="0" fontId="2" fillId="0" borderId="13" xfId="1" applyFont="1" applyFill="1" applyBorder="1" applyAlignment="1" applyProtection="1">
      <alignment horizontal="center" vertical="center" wrapText="1"/>
      <protection locked="0"/>
    </xf>
    <xf numFmtId="0" fontId="2" fillId="0" borderId="16" xfId="1" applyFont="1" applyFill="1" applyBorder="1" applyAlignment="1" applyProtection="1">
      <alignment horizontal="center" vertical="center" wrapText="1"/>
      <protection locked="0"/>
    </xf>
    <xf numFmtId="0" fontId="2" fillId="0" borderId="17" xfId="1" applyFont="1" applyFill="1" applyBorder="1" applyAlignment="1" applyProtection="1">
      <alignment horizontal="center" vertical="center" wrapText="1"/>
      <protection locked="0"/>
    </xf>
    <xf numFmtId="0" fontId="2" fillId="0" borderId="21" xfId="0" applyFont="1" applyFill="1" applyBorder="1" applyAlignment="1">
      <alignment horizontal="center" vertical="center" wrapText="1"/>
    </xf>
    <xf numFmtId="0" fontId="3" fillId="0" borderId="18" xfId="1" applyFont="1" applyFill="1" applyBorder="1" applyAlignment="1">
      <alignment horizontal="center"/>
    </xf>
    <xf numFmtId="0" fontId="3" fillId="0" borderId="22" xfId="1" applyFont="1" applyFill="1" applyBorder="1" applyAlignment="1">
      <alignment horizontal="center"/>
    </xf>
    <xf numFmtId="0" fontId="3" fillId="0" borderId="19" xfId="1" applyFont="1" applyFill="1" applyBorder="1" applyAlignment="1">
      <alignment horizontal="center"/>
    </xf>
    <xf numFmtId="0" fontId="3" fillId="0" borderId="20" xfId="1" applyFont="1" applyFill="1" applyBorder="1" applyAlignment="1">
      <alignment horizontal="center"/>
    </xf>
    <xf numFmtId="0" fontId="3" fillId="0" borderId="23" xfId="1" applyFont="1" applyFill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50" fillId="0" borderId="0" xfId="0" applyFont="1" applyFill="1" applyAlignment="1">
      <alignment horizontal="right" vertical="center"/>
    </xf>
    <xf numFmtId="0" fontId="3" fillId="0" borderId="1" xfId="47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/>
    </xf>
    <xf numFmtId="0" fontId="47" fillId="0" borderId="15" xfId="0" applyFont="1" applyFill="1" applyBorder="1" applyAlignment="1">
      <alignment horizontal="right" vertical="center"/>
    </xf>
    <xf numFmtId="0" fontId="47" fillId="0" borderId="23" xfId="0" applyFont="1" applyFill="1" applyBorder="1" applyAlignment="1">
      <alignment vertical="center"/>
    </xf>
    <xf numFmtId="0" fontId="47" fillId="0" borderId="18" xfId="0" applyFont="1" applyFill="1" applyBorder="1" applyAlignment="1">
      <alignment horizontal="right" vertical="center"/>
    </xf>
    <xf numFmtId="0" fontId="49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" xfId="0" applyFont="1" applyBorder="1"/>
    <xf numFmtId="0" fontId="47" fillId="0" borderId="1" xfId="0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7" fillId="0" borderId="17" xfId="0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20" xfId="0" applyFont="1" applyFill="1" applyBorder="1" applyAlignment="1">
      <alignment horizontal="center" vertical="center"/>
    </xf>
    <xf numFmtId="0" fontId="47" fillId="0" borderId="30" xfId="0" applyFont="1" applyFill="1" applyBorder="1" applyAlignment="1">
      <alignment horizontal="center" vertical="center" wrapText="1"/>
    </xf>
    <xf numFmtId="0" fontId="3" fillId="0" borderId="1" xfId="46" applyFont="1" applyFill="1" applyBorder="1" applyAlignment="1">
      <alignment horizontal="center" vertical="center"/>
    </xf>
    <xf numFmtId="0" fontId="2" fillId="0" borderId="1" xfId="47" applyFont="1" applyFill="1" applyBorder="1" applyAlignment="1" applyProtection="1">
      <alignment horizontal="center" vertical="center"/>
    </xf>
    <xf numFmtId="0" fontId="2" fillId="0" borderId="1" xfId="47" applyFont="1" applyFill="1" applyBorder="1" applyAlignment="1" applyProtection="1">
      <alignment horizontal="center" vertical="center"/>
      <protection locked="0"/>
    </xf>
    <xf numFmtId="0" fontId="2" fillId="0" borderId="1" xfId="47" applyFont="1" applyFill="1" applyBorder="1" applyAlignment="1">
      <alignment horizontal="center" vertical="center"/>
    </xf>
    <xf numFmtId="0" fontId="2" fillId="0" borderId="1" xfId="46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4" fontId="3" fillId="0" borderId="1" xfId="46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7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7" fillId="0" borderId="0" xfId="0" applyFont="1" applyFill="1" applyAlignment="1">
      <alignment horizontal="center"/>
    </xf>
    <xf numFmtId="0" fontId="47" fillId="0" borderId="14" xfId="0" applyFont="1" applyFill="1" applyBorder="1" applyAlignment="1">
      <alignment horizontal="right" vertical="center"/>
    </xf>
    <xf numFmtId="49" fontId="47" fillId="0" borderId="29" xfId="0" applyNumberFormat="1" applyFont="1" applyFill="1" applyBorder="1" applyAlignment="1">
      <alignment horizontal="right" vertical="center"/>
    </xf>
    <xf numFmtId="49" fontId="47" fillId="0" borderId="24" xfId="0" applyNumberFormat="1" applyFont="1" applyFill="1" applyBorder="1" applyAlignment="1">
      <alignment horizontal="right" vertical="center"/>
    </xf>
    <xf numFmtId="49" fontId="47" fillId="0" borderId="25" xfId="0" applyNumberFormat="1" applyFont="1" applyFill="1" applyBorder="1" applyAlignment="1">
      <alignment horizontal="right" vertical="center"/>
    </xf>
    <xf numFmtId="0" fontId="47" fillId="0" borderId="31" xfId="0" applyFont="1" applyFill="1" applyBorder="1" applyAlignment="1">
      <alignment horizontal="center" vertical="center" wrapText="1"/>
    </xf>
    <xf numFmtId="0" fontId="47" fillId="0" borderId="26" xfId="0" applyFont="1" applyFill="1" applyBorder="1" applyAlignment="1">
      <alignment vertical="center"/>
    </xf>
    <xf numFmtId="0" fontId="47" fillId="0" borderId="43" xfId="0" applyFont="1" applyFill="1" applyBorder="1" applyAlignment="1">
      <alignment horizontal="center" vertical="center" wrapText="1"/>
    </xf>
    <xf numFmtId="0" fontId="47" fillId="0" borderId="27" xfId="0" applyFont="1" applyFill="1" applyBorder="1" applyAlignment="1">
      <alignment vertical="center"/>
    </xf>
    <xf numFmtId="49" fontId="47" fillId="0" borderId="16" xfId="0" applyNumberFormat="1" applyFont="1" applyFill="1" applyBorder="1" applyAlignment="1">
      <alignment horizontal="right" vertical="center"/>
    </xf>
    <xf numFmtId="49" fontId="47" fillId="0" borderId="19" xfId="0" applyNumberFormat="1" applyFont="1" applyFill="1" applyBorder="1" applyAlignment="1">
      <alignment horizontal="right" vertical="center"/>
    </xf>
    <xf numFmtId="0" fontId="47" fillId="0" borderId="30" xfId="0" applyFont="1" applyFill="1" applyBorder="1" applyAlignment="1">
      <alignment horizontal="center" vertical="center"/>
    </xf>
    <xf numFmtId="0" fontId="47" fillId="0" borderId="15" xfId="0" applyFont="1" applyFill="1" applyBorder="1" applyAlignment="1">
      <alignment horizontal="center" vertical="center"/>
    </xf>
    <xf numFmtId="0" fontId="47" fillId="0" borderId="14" xfId="0" applyFont="1" applyFill="1" applyBorder="1" applyAlignment="1">
      <alignment horizontal="center" vertical="center"/>
    </xf>
    <xf numFmtId="0" fontId="47" fillId="0" borderId="31" xfId="0" applyFont="1" applyFill="1" applyBorder="1" applyAlignment="1">
      <alignment horizontal="center" vertical="center"/>
    </xf>
    <xf numFmtId="0" fontId="47" fillId="0" borderId="43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52" fillId="0" borderId="1" xfId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47" fillId="2" borderId="21" xfId="0" applyFont="1" applyFill="1" applyBorder="1" applyAlignment="1">
      <alignment vertical="center"/>
    </xf>
    <xf numFmtId="0" fontId="47" fillId="2" borderId="22" xfId="0" applyFont="1" applyFill="1" applyBorder="1" applyAlignment="1">
      <alignment vertical="center"/>
    </xf>
  </cellXfs>
  <cellStyles count="549">
    <cellStyle name="20% - Акцент1" xfId="19" builtinId="30" customBuiltin="1"/>
    <cellStyle name="20% - Акцент1 10" xfId="56"/>
    <cellStyle name="20% - Акцент1 11" xfId="57"/>
    <cellStyle name="20% - Акцент1 12" xfId="58"/>
    <cellStyle name="20% - Акцент1 13" xfId="59"/>
    <cellStyle name="20% - Акцент1 14" xfId="60"/>
    <cellStyle name="20% - Акцент1 2" xfId="61"/>
    <cellStyle name="20% - Акцент1 2 2" xfId="62"/>
    <cellStyle name="20% - Акцент1 2 2 2" xfId="63"/>
    <cellStyle name="20% - Акцент1 2 3" xfId="64"/>
    <cellStyle name="20% - Акцент1 2 3 2" xfId="65"/>
    <cellStyle name="20% - Акцент1 2 4" xfId="66"/>
    <cellStyle name="20% - Акцент1 2 5" xfId="67"/>
    <cellStyle name="20% - Акцент1 3" xfId="68"/>
    <cellStyle name="20% - Акцент1 3 2" xfId="69"/>
    <cellStyle name="20% - Акцент1 4" xfId="70"/>
    <cellStyle name="20% - Акцент1 4 2" xfId="71"/>
    <cellStyle name="20% - Акцент1 5" xfId="72"/>
    <cellStyle name="20% - Акцент1 5 2" xfId="73"/>
    <cellStyle name="20% - Акцент1 6" xfId="74"/>
    <cellStyle name="20% - Акцент1 6 2" xfId="75"/>
    <cellStyle name="20% - Акцент1 7" xfId="76"/>
    <cellStyle name="20% - Акцент1 7 2" xfId="77"/>
    <cellStyle name="20% - Акцент1 8" xfId="78"/>
    <cellStyle name="20% - Акцент1 8 2" xfId="79"/>
    <cellStyle name="20% - Акцент1 9" xfId="80"/>
    <cellStyle name="20% - Акцент2" xfId="23" builtinId="34" customBuiltin="1"/>
    <cellStyle name="20% - Акцент2 10" xfId="81"/>
    <cellStyle name="20% - Акцент2 11" xfId="82"/>
    <cellStyle name="20% - Акцент2 12" xfId="83"/>
    <cellStyle name="20% - Акцент2 13" xfId="84"/>
    <cellStyle name="20% - Акцент2 14" xfId="85"/>
    <cellStyle name="20% - Акцент2 2" xfId="86"/>
    <cellStyle name="20% - Акцент2 2 2" xfId="87"/>
    <cellStyle name="20% - Акцент2 2 2 2" xfId="88"/>
    <cellStyle name="20% - Акцент2 2 3" xfId="89"/>
    <cellStyle name="20% - Акцент2 2 3 2" xfId="90"/>
    <cellStyle name="20% - Акцент2 2 4" xfId="91"/>
    <cellStyle name="20% - Акцент2 2 5" xfId="92"/>
    <cellStyle name="20% - Акцент2 3" xfId="93"/>
    <cellStyle name="20% - Акцент2 3 2" xfId="94"/>
    <cellStyle name="20% - Акцент2 4" xfId="95"/>
    <cellStyle name="20% - Акцент2 4 2" xfId="96"/>
    <cellStyle name="20% - Акцент2 5" xfId="97"/>
    <cellStyle name="20% - Акцент2 5 2" xfId="98"/>
    <cellStyle name="20% - Акцент2 6" xfId="99"/>
    <cellStyle name="20% - Акцент2 6 2" xfId="100"/>
    <cellStyle name="20% - Акцент2 7" xfId="101"/>
    <cellStyle name="20% - Акцент2 7 2" xfId="102"/>
    <cellStyle name="20% - Акцент2 8" xfId="103"/>
    <cellStyle name="20% - Акцент2 8 2" xfId="104"/>
    <cellStyle name="20% - Акцент2 9" xfId="105"/>
    <cellStyle name="20% - Акцент3" xfId="27" builtinId="38" customBuiltin="1"/>
    <cellStyle name="20% - Акцент3 10" xfId="106"/>
    <cellStyle name="20% - Акцент3 11" xfId="107"/>
    <cellStyle name="20% - Акцент3 12" xfId="108"/>
    <cellStyle name="20% - Акцент3 13" xfId="109"/>
    <cellStyle name="20% - Акцент3 14" xfId="110"/>
    <cellStyle name="20% - Акцент3 2" xfId="111"/>
    <cellStyle name="20% - Акцент3 2 2" xfId="112"/>
    <cellStyle name="20% - Акцент3 2 2 2" xfId="113"/>
    <cellStyle name="20% - Акцент3 2 3" xfId="114"/>
    <cellStyle name="20% - Акцент3 2 3 2" xfId="115"/>
    <cellStyle name="20% - Акцент3 2 4" xfId="116"/>
    <cellStyle name="20% - Акцент3 2 5" xfId="117"/>
    <cellStyle name="20% - Акцент3 3" xfId="118"/>
    <cellStyle name="20% - Акцент3 3 2" xfId="119"/>
    <cellStyle name="20% - Акцент3 4" xfId="120"/>
    <cellStyle name="20% - Акцент3 4 2" xfId="121"/>
    <cellStyle name="20% - Акцент3 5" xfId="122"/>
    <cellStyle name="20% - Акцент3 5 2" xfId="123"/>
    <cellStyle name="20% - Акцент3 6" xfId="124"/>
    <cellStyle name="20% - Акцент3 6 2" xfId="125"/>
    <cellStyle name="20% - Акцент3 7" xfId="126"/>
    <cellStyle name="20% - Акцент3 7 2" xfId="127"/>
    <cellStyle name="20% - Акцент3 8" xfId="128"/>
    <cellStyle name="20% - Акцент3 8 2" xfId="129"/>
    <cellStyle name="20% - Акцент3 9" xfId="130"/>
    <cellStyle name="20% - Акцент4" xfId="31" builtinId="42" customBuiltin="1"/>
    <cellStyle name="20% - Акцент4 10" xfId="131"/>
    <cellStyle name="20% - Акцент4 11" xfId="132"/>
    <cellStyle name="20% - Акцент4 12" xfId="133"/>
    <cellStyle name="20% - Акцент4 13" xfId="134"/>
    <cellStyle name="20% - Акцент4 14" xfId="135"/>
    <cellStyle name="20% - Акцент4 2" xfId="136"/>
    <cellStyle name="20% - Акцент4 2 2" xfId="137"/>
    <cellStyle name="20% - Акцент4 2 2 2" xfId="138"/>
    <cellStyle name="20% - Акцент4 2 3" xfId="139"/>
    <cellStyle name="20% - Акцент4 2 3 2" xfId="140"/>
    <cellStyle name="20% - Акцент4 2 4" xfId="141"/>
    <cellStyle name="20% - Акцент4 2 5" xfId="142"/>
    <cellStyle name="20% - Акцент4 3" xfId="143"/>
    <cellStyle name="20% - Акцент4 3 2" xfId="144"/>
    <cellStyle name="20% - Акцент4 4" xfId="145"/>
    <cellStyle name="20% - Акцент4 4 2" xfId="146"/>
    <cellStyle name="20% - Акцент4 5" xfId="147"/>
    <cellStyle name="20% - Акцент4 5 2" xfId="148"/>
    <cellStyle name="20% - Акцент4 6" xfId="149"/>
    <cellStyle name="20% - Акцент4 6 2" xfId="150"/>
    <cellStyle name="20% - Акцент4 7" xfId="151"/>
    <cellStyle name="20% - Акцент4 7 2" xfId="152"/>
    <cellStyle name="20% - Акцент4 8" xfId="153"/>
    <cellStyle name="20% - Акцент4 8 2" xfId="154"/>
    <cellStyle name="20% - Акцент4 9" xfId="155"/>
    <cellStyle name="20% - Акцент5" xfId="35" builtinId="46" customBuiltin="1"/>
    <cellStyle name="20% - Акцент5 10" xfId="156"/>
    <cellStyle name="20% - Акцент5 11" xfId="157"/>
    <cellStyle name="20% - Акцент5 12" xfId="158"/>
    <cellStyle name="20% - Акцент5 13" xfId="159"/>
    <cellStyle name="20% - Акцент5 14" xfId="160"/>
    <cellStyle name="20% - Акцент5 2" xfId="161"/>
    <cellStyle name="20% - Акцент5 2 2" xfId="162"/>
    <cellStyle name="20% - Акцент5 2 2 2" xfId="163"/>
    <cellStyle name="20% - Акцент5 2 3" xfId="164"/>
    <cellStyle name="20% - Акцент5 2 3 2" xfId="165"/>
    <cellStyle name="20% - Акцент5 2 4" xfId="166"/>
    <cellStyle name="20% - Акцент5 2 5" xfId="167"/>
    <cellStyle name="20% - Акцент5 3" xfId="168"/>
    <cellStyle name="20% - Акцент5 3 2" xfId="169"/>
    <cellStyle name="20% - Акцент5 4" xfId="170"/>
    <cellStyle name="20% - Акцент5 4 2" xfId="171"/>
    <cellStyle name="20% - Акцент5 5" xfId="172"/>
    <cellStyle name="20% - Акцент5 5 2" xfId="173"/>
    <cellStyle name="20% - Акцент5 6" xfId="174"/>
    <cellStyle name="20% - Акцент5 6 2" xfId="175"/>
    <cellStyle name="20% - Акцент5 7" xfId="176"/>
    <cellStyle name="20% - Акцент5 7 2" xfId="177"/>
    <cellStyle name="20% - Акцент5 8" xfId="178"/>
    <cellStyle name="20% - Акцент5 8 2" xfId="179"/>
    <cellStyle name="20% - Акцент5 9" xfId="180"/>
    <cellStyle name="20% - Акцент6" xfId="39" builtinId="50" customBuiltin="1"/>
    <cellStyle name="20% - Акцент6 10" xfId="181"/>
    <cellStyle name="20% - Акцент6 11" xfId="182"/>
    <cellStyle name="20% - Акцент6 12" xfId="183"/>
    <cellStyle name="20% - Акцент6 13" xfId="184"/>
    <cellStyle name="20% - Акцент6 14" xfId="185"/>
    <cellStyle name="20% - Акцент6 2" xfId="186"/>
    <cellStyle name="20% - Акцент6 2 2" xfId="187"/>
    <cellStyle name="20% - Акцент6 2 2 2" xfId="188"/>
    <cellStyle name="20% - Акцент6 2 3" xfId="189"/>
    <cellStyle name="20% - Акцент6 2 3 2" xfId="190"/>
    <cellStyle name="20% - Акцент6 2 4" xfId="191"/>
    <cellStyle name="20% - Акцент6 2 5" xfId="192"/>
    <cellStyle name="20% - Акцент6 3" xfId="193"/>
    <cellStyle name="20% - Акцент6 3 2" xfId="194"/>
    <cellStyle name="20% - Акцент6 4" xfId="195"/>
    <cellStyle name="20% - Акцент6 4 2" xfId="196"/>
    <cellStyle name="20% - Акцент6 5" xfId="197"/>
    <cellStyle name="20% - Акцент6 5 2" xfId="198"/>
    <cellStyle name="20% - Акцент6 6" xfId="199"/>
    <cellStyle name="20% - Акцент6 6 2" xfId="200"/>
    <cellStyle name="20% - Акцент6 7" xfId="201"/>
    <cellStyle name="20% - Акцент6 7 2" xfId="202"/>
    <cellStyle name="20% - Акцент6 8" xfId="203"/>
    <cellStyle name="20% - Акцент6 8 2" xfId="204"/>
    <cellStyle name="20% - Акцент6 9" xfId="205"/>
    <cellStyle name="40% - Акцент1" xfId="20" builtinId="31" customBuiltin="1"/>
    <cellStyle name="40% - Акцент1 10" xfId="206"/>
    <cellStyle name="40% - Акцент1 11" xfId="207"/>
    <cellStyle name="40% - Акцент1 12" xfId="208"/>
    <cellStyle name="40% - Акцент1 13" xfId="209"/>
    <cellStyle name="40% - Акцент1 14" xfId="210"/>
    <cellStyle name="40% - Акцент1 2" xfId="211"/>
    <cellStyle name="40% - Акцент1 2 2" xfId="212"/>
    <cellStyle name="40% - Акцент1 2 2 2" xfId="213"/>
    <cellStyle name="40% - Акцент1 2 3" xfId="214"/>
    <cellStyle name="40% - Акцент1 2 3 2" xfId="215"/>
    <cellStyle name="40% - Акцент1 2 4" xfId="216"/>
    <cellStyle name="40% - Акцент1 2 5" xfId="217"/>
    <cellStyle name="40% - Акцент1 3" xfId="218"/>
    <cellStyle name="40% - Акцент1 3 2" xfId="219"/>
    <cellStyle name="40% - Акцент1 4" xfId="220"/>
    <cellStyle name="40% - Акцент1 4 2" xfId="221"/>
    <cellStyle name="40% - Акцент1 5" xfId="222"/>
    <cellStyle name="40% - Акцент1 5 2" xfId="223"/>
    <cellStyle name="40% - Акцент1 6" xfId="224"/>
    <cellStyle name="40% - Акцент1 6 2" xfId="225"/>
    <cellStyle name="40% - Акцент1 7" xfId="226"/>
    <cellStyle name="40% - Акцент1 7 2" xfId="227"/>
    <cellStyle name="40% - Акцент1 8" xfId="228"/>
    <cellStyle name="40% - Акцент1 8 2" xfId="229"/>
    <cellStyle name="40% - Акцент1 9" xfId="230"/>
    <cellStyle name="40% - Акцент2" xfId="24" builtinId="35" customBuiltin="1"/>
    <cellStyle name="40% - Акцент2 10" xfId="231"/>
    <cellStyle name="40% - Акцент2 11" xfId="232"/>
    <cellStyle name="40% - Акцент2 12" xfId="233"/>
    <cellStyle name="40% - Акцент2 13" xfId="234"/>
    <cellStyle name="40% - Акцент2 14" xfId="235"/>
    <cellStyle name="40% - Акцент2 2" xfId="236"/>
    <cellStyle name="40% - Акцент2 2 2" xfId="237"/>
    <cellStyle name="40% - Акцент2 2 2 2" xfId="238"/>
    <cellStyle name="40% - Акцент2 2 3" xfId="239"/>
    <cellStyle name="40% - Акцент2 2 3 2" xfId="240"/>
    <cellStyle name="40% - Акцент2 2 4" xfId="241"/>
    <cellStyle name="40% - Акцент2 2 5" xfId="242"/>
    <cellStyle name="40% - Акцент2 3" xfId="243"/>
    <cellStyle name="40% - Акцент2 3 2" xfId="244"/>
    <cellStyle name="40% - Акцент2 4" xfId="245"/>
    <cellStyle name="40% - Акцент2 4 2" xfId="246"/>
    <cellStyle name="40% - Акцент2 5" xfId="247"/>
    <cellStyle name="40% - Акцент2 5 2" xfId="248"/>
    <cellStyle name="40% - Акцент2 6" xfId="249"/>
    <cellStyle name="40% - Акцент2 6 2" xfId="250"/>
    <cellStyle name="40% - Акцент2 7" xfId="251"/>
    <cellStyle name="40% - Акцент2 7 2" xfId="252"/>
    <cellStyle name="40% - Акцент2 8" xfId="253"/>
    <cellStyle name="40% - Акцент2 8 2" xfId="254"/>
    <cellStyle name="40% - Акцент2 9" xfId="255"/>
    <cellStyle name="40% - Акцент3" xfId="28" builtinId="39" customBuiltin="1"/>
    <cellStyle name="40% - Акцент3 10" xfId="256"/>
    <cellStyle name="40% - Акцент3 11" xfId="257"/>
    <cellStyle name="40% - Акцент3 12" xfId="258"/>
    <cellStyle name="40% - Акцент3 13" xfId="259"/>
    <cellStyle name="40% - Акцент3 14" xfId="260"/>
    <cellStyle name="40% - Акцент3 2" xfId="261"/>
    <cellStyle name="40% - Акцент3 2 2" xfId="262"/>
    <cellStyle name="40% - Акцент3 2 2 2" xfId="263"/>
    <cellStyle name="40% - Акцент3 2 3" xfId="264"/>
    <cellStyle name="40% - Акцент3 2 3 2" xfId="265"/>
    <cellStyle name="40% - Акцент3 2 4" xfId="266"/>
    <cellStyle name="40% - Акцент3 2 5" xfId="267"/>
    <cellStyle name="40% - Акцент3 3" xfId="268"/>
    <cellStyle name="40% - Акцент3 3 2" xfId="269"/>
    <cellStyle name="40% - Акцент3 4" xfId="270"/>
    <cellStyle name="40% - Акцент3 4 2" xfId="271"/>
    <cellStyle name="40% - Акцент3 5" xfId="272"/>
    <cellStyle name="40% - Акцент3 5 2" xfId="273"/>
    <cellStyle name="40% - Акцент3 6" xfId="274"/>
    <cellStyle name="40% - Акцент3 6 2" xfId="275"/>
    <cellStyle name="40% - Акцент3 7" xfId="276"/>
    <cellStyle name="40% - Акцент3 7 2" xfId="277"/>
    <cellStyle name="40% - Акцент3 8" xfId="278"/>
    <cellStyle name="40% - Акцент3 8 2" xfId="279"/>
    <cellStyle name="40% - Акцент3 9" xfId="280"/>
    <cellStyle name="40% - Акцент4" xfId="32" builtinId="43" customBuiltin="1"/>
    <cellStyle name="40% - Акцент4 10" xfId="281"/>
    <cellStyle name="40% - Акцент4 11" xfId="282"/>
    <cellStyle name="40% - Акцент4 12" xfId="283"/>
    <cellStyle name="40% - Акцент4 13" xfId="284"/>
    <cellStyle name="40% - Акцент4 14" xfId="285"/>
    <cellStyle name="40% - Акцент4 2" xfId="286"/>
    <cellStyle name="40% - Акцент4 2 2" xfId="287"/>
    <cellStyle name="40% - Акцент4 2 2 2" xfId="288"/>
    <cellStyle name="40% - Акцент4 2 3" xfId="289"/>
    <cellStyle name="40% - Акцент4 2 3 2" xfId="290"/>
    <cellStyle name="40% - Акцент4 2 4" xfId="291"/>
    <cellStyle name="40% - Акцент4 2 5" xfId="292"/>
    <cellStyle name="40% - Акцент4 3" xfId="293"/>
    <cellStyle name="40% - Акцент4 3 2" xfId="294"/>
    <cellStyle name="40% - Акцент4 4" xfId="295"/>
    <cellStyle name="40% - Акцент4 4 2" xfId="296"/>
    <cellStyle name="40% - Акцент4 5" xfId="297"/>
    <cellStyle name="40% - Акцент4 5 2" xfId="298"/>
    <cellStyle name="40% - Акцент4 6" xfId="299"/>
    <cellStyle name="40% - Акцент4 6 2" xfId="300"/>
    <cellStyle name="40% - Акцент4 7" xfId="301"/>
    <cellStyle name="40% - Акцент4 7 2" xfId="302"/>
    <cellStyle name="40% - Акцент4 8" xfId="303"/>
    <cellStyle name="40% - Акцент4 8 2" xfId="304"/>
    <cellStyle name="40% - Акцент4 9" xfId="305"/>
    <cellStyle name="40% - Акцент5" xfId="36" builtinId="47" customBuiltin="1"/>
    <cellStyle name="40% - Акцент5 10" xfId="306"/>
    <cellStyle name="40% - Акцент5 11" xfId="307"/>
    <cellStyle name="40% - Акцент5 12" xfId="308"/>
    <cellStyle name="40% - Акцент5 13" xfId="309"/>
    <cellStyle name="40% - Акцент5 14" xfId="310"/>
    <cellStyle name="40% - Акцент5 2" xfId="311"/>
    <cellStyle name="40% - Акцент5 2 2" xfId="312"/>
    <cellStyle name="40% - Акцент5 2 2 2" xfId="313"/>
    <cellStyle name="40% - Акцент5 2 3" xfId="314"/>
    <cellStyle name="40% - Акцент5 2 3 2" xfId="315"/>
    <cellStyle name="40% - Акцент5 2 4" xfId="316"/>
    <cellStyle name="40% - Акцент5 2 5" xfId="317"/>
    <cellStyle name="40% - Акцент5 3" xfId="318"/>
    <cellStyle name="40% - Акцент5 3 2" xfId="319"/>
    <cellStyle name="40% - Акцент5 4" xfId="320"/>
    <cellStyle name="40% - Акцент5 4 2" xfId="321"/>
    <cellStyle name="40% - Акцент5 5" xfId="322"/>
    <cellStyle name="40% - Акцент5 5 2" xfId="323"/>
    <cellStyle name="40% - Акцент5 6" xfId="324"/>
    <cellStyle name="40% - Акцент5 6 2" xfId="325"/>
    <cellStyle name="40% - Акцент5 7" xfId="326"/>
    <cellStyle name="40% - Акцент5 7 2" xfId="327"/>
    <cellStyle name="40% - Акцент5 8" xfId="328"/>
    <cellStyle name="40% - Акцент5 8 2" xfId="329"/>
    <cellStyle name="40% - Акцент5 9" xfId="330"/>
    <cellStyle name="40% - Акцент6" xfId="40" builtinId="51" customBuiltin="1"/>
    <cellStyle name="40% - Акцент6 10" xfId="331"/>
    <cellStyle name="40% - Акцент6 11" xfId="332"/>
    <cellStyle name="40% - Акцент6 12" xfId="333"/>
    <cellStyle name="40% - Акцент6 13" xfId="334"/>
    <cellStyle name="40% - Акцент6 14" xfId="335"/>
    <cellStyle name="40% - Акцент6 2" xfId="336"/>
    <cellStyle name="40% - Акцент6 2 2" xfId="337"/>
    <cellStyle name="40% - Акцент6 2 2 2" xfId="338"/>
    <cellStyle name="40% - Акцент6 2 3" xfId="339"/>
    <cellStyle name="40% - Акцент6 2 3 2" xfId="340"/>
    <cellStyle name="40% - Акцент6 2 4" xfId="341"/>
    <cellStyle name="40% - Акцент6 2 5" xfId="342"/>
    <cellStyle name="40% - Акцент6 3" xfId="343"/>
    <cellStyle name="40% - Акцент6 3 2" xfId="344"/>
    <cellStyle name="40% - Акцент6 4" xfId="345"/>
    <cellStyle name="40% - Акцент6 4 2" xfId="346"/>
    <cellStyle name="40% - Акцент6 5" xfId="347"/>
    <cellStyle name="40% - Акцент6 5 2" xfId="348"/>
    <cellStyle name="40% - Акцент6 6" xfId="349"/>
    <cellStyle name="40% - Акцент6 6 2" xfId="350"/>
    <cellStyle name="40% - Акцент6 7" xfId="351"/>
    <cellStyle name="40% - Акцент6 7 2" xfId="352"/>
    <cellStyle name="40% - Акцент6 8" xfId="353"/>
    <cellStyle name="40% - Акцент6 8 2" xfId="354"/>
    <cellStyle name="40% - Акцент6 9" xfId="355"/>
    <cellStyle name="60% - Акцент1" xfId="21" builtinId="32" customBuiltin="1"/>
    <cellStyle name="60% - Акцент1 2" xfId="356"/>
    <cellStyle name="60% - Акцент1 2 2" xfId="357"/>
    <cellStyle name="60% - Акцент1 2 3" xfId="358"/>
    <cellStyle name="60% - Акцент1 3" xfId="359"/>
    <cellStyle name="60% - Акцент2" xfId="25" builtinId="36" customBuiltin="1"/>
    <cellStyle name="60% - Акцент2 2" xfId="360"/>
    <cellStyle name="60% - Акцент2 2 2" xfId="361"/>
    <cellStyle name="60% - Акцент2 2 3" xfId="362"/>
    <cellStyle name="60% - Акцент2 3" xfId="363"/>
    <cellStyle name="60% - Акцент3" xfId="29" builtinId="40" customBuiltin="1"/>
    <cellStyle name="60% - Акцент3 2" xfId="364"/>
    <cellStyle name="60% - Акцент3 2 2" xfId="365"/>
    <cellStyle name="60% - Акцент3 2 3" xfId="366"/>
    <cellStyle name="60% - Акцент3 3" xfId="367"/>
    <cellStyle name="60% - Акцент4" xfId="33" builtinId="44" customBuiltin="1"/>
    <cellStyle name="60% - Акцент4 2" xfId="368"/>
    <cellStyle name="60% - Акцент4 2 2" xfId="369"/>
    <cellStyle name="60% - Акцент4 2 3" xfId="370"/>
    <cellStyle name="60% - Акцент4 3" xfId="371"/>
    <cellStyle name="60% - Акцент5" xfId="37" builtinId="48" customBuiltin="1"/>
    <cellStyle name="60% - Акцент5 2" xfId="372"/>
    <cellStyle name="60% - Акцент5 2 2" xfId="373"/>
    <cellStyle name="60% - Акцент5 2 3" xfId="374"/>
    <cellStyle name="60% - Акцент5 3" xfId="375"/>
    <cellStyle name="60% - Акцент6" xfId="41" builtinId="52" customBuiltin="1"/>
    <cellStyle name="60% - Акцент6 2" xfId="376"/>
    <cellStyle name="60% - Акцент6 2 2" xfId="377"/>
    <cellStyle name="60% - Акцент6 2 3" xfId="378"/>
    <cellStyle name="60% - Акцент6 3" xfId="379"/>
    <cellStyle name="Default" xfId="380"/>
    <cellStyle name="Heading" xfId="381"/>
    <cellStyle name="Heading 2" xfId="382"/>
    <cellStyle name="Heading1" xfId="383"/>
    <cellStyle name="Heading1 2" xfId="384"/>
    <cellStyle name="Result" xfId="385"/>
    <cellStyle name="Result 2" xfId="386"/>
    <cellStyle name="Result2" xfId="387"/>
    <cellStyle name="Result2 2" xfId="388"/>
    <cellStyle name="Акцент1" xfId="18" builtinId="29" customBuiltin="1"/>
    <cellStyle name="Акцент1 2" xfId="389"/>
    <cellStyle name="Акцент1 2 2" xfId="390"/>
    <cellStyle name="Акцент1 2 3" xfId="391"/>
    <cellStyle name="Акцент1 3" xfId="392"/>
    <cellStyle name="Акцент2" xfId="22" builtinId="33" customBuiltin="1"/>
    <cellStyle name="Акцент2 2" xfId="393"/>
    <cellStyle name="Акцент2 2 2" xfId="394"/>
    <cellStyle name="Акцент2 2 3" xfId="395"/>
    <cellStyle name="Акцент2 3" xfId="396"/>
    <cellStyle name="Акцент3" xfId="26" builtinId="37" customBuiltin="1"/>
    <cellStyle name="Акцент3 2" xfId="397"/>
    <cellStyle name="Акцент3 2 2" xfId="398"/>
    <cellStyle name="Акцент3 2 3" xfId="399"/>
    <cellStyle name="Акцент3 3" xfId="400"/>
    <cellStyle name="Акцент4" xfId="30" builtinId="41" customBuiltin="1"/>
    <cellStyle name="Акцент4 2" xfId="401"/>
    <cellStyle name="Акцент4 2 2" xfId="402"/>
    <cellStyle name="Акцент4 2 3" xfId="403"/>
    <cellStyle name="Акцент4 3" xfId="404"/>
    <cellStyle name="Акцент5" xfId="34" builtinId="45" customBuiltin="1"/>
    <cellStyle name="Акцент5 2" xfId="405"/>
    <cellStyle name="Акцент5 2 2" xfId="406"/>
    <cellStyle name="Акцент5 2 3" xfId="407"/>
    <cellStyle name="Акцент5 3" xfId="408"/>
    <cellStyle name="Акцент6" xfId="38" builtinId="49" customBuiltin="1"/>
    <cellStyle name="Акцент6 2" xfId="409"/>
    <cellStyle name="Акцент6 2 2" xfId="410"/>
    <cellStyle name="Акцент6 2 3" xfId="411"/>
    <cellStyle name="Акцент6 3" xfId="412"/>
    <cellStyle name="Ввод " xfId="10" builtinId="20" customBuiltin="1"/>
    <cellStyle name="Ввод  2" xfId="413"/>
    <cellStyle name="Ввод  2 2" xfId="414"/>
    <cellStyle name="Ввод  2 3" xfId="415"/>
    <cellStyle name="Ввод  3" xfId="416"/>
    <cellStyle name="Вывод" xfId="11" builtinId="21" customBuiltin="1"/>
    <cellStyle name="Вывод 2" xfId="417"/>
    <cellStyle name="Вывод 2 2" xfId="418"/>
    <cellStyle name="Вывод 2 3" xfId="419"/>
    <cellStyle name="Вывод 3" xfId="420"/>
    <cellStyle name="Вычисление" xfId="12" builtinId="22" customBuiltin="1"/>
    <cellStyle name="Вычисление 2" xfId="421"/>
    <cellStyle name="Вычисление 2 2" xfId="422"/>
    <cellStyle name="Вычисление 2 3" xfId="423"/>
    <cellStyle name="Вычисление 3" xfId="424"/>
    <cellStyle name="Заголовок 1" xfId="3" builtinId="16" customBuiltin="1"/>
    <cellStyle name="Заголовок 1 2" xfId="425"/>
    <cellStyle name="Заголовок 1 2 2" xfId="426"/>
    <cellStyle name="Заголовок 1 2 3" xfId="427"/>
    <cellStyle name="Заголовок 1 3" xfId="428"/>
    <cellStyle name="Заголовок 2" xfId="4" builtinId="17" customBuiltin="1"/>
    <cellStyle name="Заголовок 2 2" xfId="429"/>
    <cellStyle name="Заголовок 2 2 2" xfId="430"/>
    <cellStyle name="Заголовок 2 2 3" xfId="431"/>
    <cellStyle name="Заголовок 2 3" xfId="432"/>
    <cellStyle name="Заголовок 3" xfId="5" builtinId="18" customBuiltin="1"/>
    <cellStyle name="Заголовок 3 2" xfId="433"/>
    <cellStyle name="Заголовок 3 2 2" xfId="434"/>
    <cellStyle name="Заголовок 3 2 3" xfId="435"/>
    <cellStyle name="Заголовок 3 2 3 2" xfId="530"/>
    <cellStyle name="Заголовок 3 2 3 2 2" xfId="536"/>
    <cellStyle name="Заголовок 3 2 3 2 3" xfId="539"/>
    <cellStyle name="Заголовок 3 2 3 2 4" xfId="547"/>
    <cellStyle name="Заголовок 3 2 3 3" xfId="537"/>
    <cellStyle name="Заголовок 3 2 3 4" xfId="538"/>
    <cellStyle name="Заголовок 3 2 3 5" xfId="545"/>
    <cellStyle name="Заголовок 3 3" xfId="436"/>
    <cellStyle name="Заголовок 3 3 2" xfId="529"/>
    <cellStyle name="Заголовок 3 3 2 2" xfId="534"/>
    <cellStyle name="Заголовок 3 3 2 3" xfId="541"/>
    <cellStyle name="Заголовок 3 3 2 4" xfId="546"/>
    <cellStyle name="Заголовок 3 3 3" xfId="535"/>
    <cellStyle name="Заголовок 3 3 4" xfId="540"/>
    <cellStyle name="Заголовок 3 3 5" xfId="548"/>
    <cellStyle name="Заголовок 4" xfId="6" builtinId="19" customBuiltin="1"/>
    <cellStyle name="Заголовок 4 2" xfId="437"/>
    <cellStyle name="Заголовок 4 2 2" xfId="438"/>
    <cellStyle name="Заголовок 4 2 3" xfId="439"/>
    <cellStyle name="Заголовок 4 3" xfId="440"/>
    <cellStyle name="Итог" xfId="17" builtinId="25" customBuiltin="1"/>
    <cellStyle name="Итог 2" xfId="441"/>
    <cellStyle name="Итог 2 2" xfId="442"/>
    <cellStyle name="Итог 2 3" xfId="443"/>
    <cellStyle name="Итог 3" xfId="444"/>
    <cellStyle name="Контрольная ячейка" xfId="14" builtinId="23" customBuiltin="1"/>
    <cellStyle name="Контрольная ячейка 2" xfId="445"/>
    <cellStyle name="Контрольная ячейка 2 2" xfId="446"/>
    <cellStyle name="Контрольная ячейка 2 3" xfId="447"/>
    <cellStyle name="Контрольная ячейка 3" xfId="448"/>
    <cellStyle name="Название" xfId="2" builtinId="15" customBuiltin="1"/>
    <cellStyle name="Название 2" xfId="449"/>
    <cellStyle name="Название 2 2" xfId="450"/>
    <cellStyle name="Название 2 3" xfId="451"/>
    <cellStyle name="Название 3" xfId="452"/>
    <cellStyle name="Нейтральный" xfId="9" builtinId="28" customBuiltin="1"/>
    <cellStyle name="Нейтральный 2" xfId="453"/>
    <cellStyle name="Нейтральный 2 2" xfId="454"/>
    <cellStyle name="Нейтральный 2 3" xfId="455"/>
    <cellStyle name="Нейтральный 3" xfId="456"/>
    <cellStyle name="Обычный" xfId="0" builtinId="0"/>
    <cellStyle name="Обычный 10" xfId="457"/>
    <cellStyle name="Обычный 10 2" xfId="458"/>
    <cellStyle name="Обычный 11" xfId="459"/>
    <cellStyle name="Обычный 12" xfId="460"/>
    <cellStyle name="Обычный 13" xfId="461"/>
    <cellStyle name="Обычный 14" xfId="462"/>
    <cellStyle name="Обычный 15" xfId="463"/>
    <cellStyle name="Обычный 16" xfId="55"/>
    <cellStyle name="Обычный 17" xfId="54"/>
    <cellStyle name="Обычный 18" xfId="533"/>
    <cellStyle name="Обычный 2" xfId="44"/>
    <cellStyle name="Обычный 2 2" xfId="48"/>
    <cellStyle name="Обычный 2 2 2" xfId="465"/>
    <cellStyle name="Обычный 2 3" xfId="464"/>
    <cellStyle name="Обычный 2 4" xfId="53"/>
    <cellStyle name="Обычный 3" xfId="46"/>
    <cellStyle name="Обычный 3 2" xfId="467"/>
    <cellStyle name="Обычный 3 3" xfId="468"/>
    <cellStyle name="Обычный 3 4" xfId="531"/>
    <cellStyle name="Обычный 3 5" xfId="527"/>
    <cellStyle name="Обычный 3 6" xfId="466"/>
    <cellStyle name="Обычный 4" xfId="45"/>
    <cellStyle name="Обычный 4 2" xfId="469"/>
    <cellStyle name="Обычный 4 2 2" xfId="470"/>
    <cellStyle name="Обычный 4 3" xfId="471"/>
    <cellStyle name="Обычный 4 3 2" xfId="472"/>
    <cellStyle name="Обычный 4 4" xfId="473"/>
    <cellStyle name="Обычный 4 5" xfId="542"/>
    <cellStyle name="Обычный 5" xfId="50"/>
    <cellStyle name="Обычный 5 2" xfId="475"/>
    <cellStyle name="Обычный 5 3" xfId="474"/>
    <cellStyle name="Обычный 6" xfId="51"/>
    <cellStyle name="Обычный 6 2" xfId="52"/>
    <cellStyle name="Обычный 6 2 2" xfId="543"/>
    <cellStyle name="Обычный 6 3" xfId="544"/>
    <cellStyle name="Обычный 7" xfId="42"/>
    <cellStyle name="Обычный 7 2" xfId="477"/>
    <cellStyle name="Обычный 7 3" xfId="476"/>
    <cellStyle name="Обычный 8" xfId="478"/>
    <cellStyle name="Обычный 8 2" xfId="479"/>
    <cellStyle name="Обычный 9" xfId="480"/>
    <cellStyle name="Обычный 9 2" xfId="481"/>
    <cellStyle name="Плохой" xfId="8" builtinId="27" customBuiltin="1"/>
    <cellStyle name="Плохой 2" xfId="482"/>
    <cellStyle name="Плохой 2 2" xfId="483"/>
    <cellStyle name="Плохой 2 3" xfId="484"/>
    <cellStyle name="Плохой 3" xfId="485"/>
    <cellStyle name="Пояснение" xfId="1" builtinId="53" customBuiltin="1"/>
    <cellStyle name="Пояснение 2" xfId="47"/>
    <cellStyle name="Пояснение 2 2" xfId="487"/>
    <cellStyle name="Пояснение 2 3" xfId="488"/>
    <cellStyle name="Пояснение 2 4" xfId="532"/>
    <cellStyle name="Пояснение 2 5" xfId="528"/>
    <cellStyle name="Пояснение 2 6" xfId="486"/>
    <cellStyle name="Пояснение 3" xfId="49"/>
    <cellStyle name="Пояснение 3 2" xfId="489"/>
    <cellStyle name="Пояснение 4" xfId="43"/>
    <cellStyle name="Примечание" xfId="16" builtinId="10" customBuiltin="1"/>
    <cellStyle name="Примечание 10" xfId="490"/>
    <cellStyle name="Примечание 11" xfId="491"/>
    <cellStyle name="Примечание 12" xfId="492"/>
    <cellStyle name="Примечание 13" xfId="493"/>
    <cellStyle name="Примечание 14" xfId="494"/>
    <cellStyle name="Примечание 2" xfId="495"/>
    <cellStyle name="Примечание 2 2" xfId="496"/>
    <cellStyle name="Примечание 2 2 2" xfId="497"/>
    <cellStyle name="Примечание 2 3" xfId="498"/>
    <cellStyle name="Примечание 2 3 2" xfId="499"/>
    <cellStyle name="Примечание 2 4" xfId="500"/>
    <cellStyle name="Примечание 2 5" xfId="501"/>
    <cellStyle name="Примечание 3" xfId="502"/>
    <cellStyle name="Примечание 3 2" xfId="503"/>
    <cellStyle name="Примечание 4" xfId="504"/>
    <cellStyle name="Примечание 4 2" xfId="505"/>
    <cellStyle name="Примечание 5" xfId="506"/>
    <cellStyle name="Примечание 5 2" xfId="507"/>
    <cellStyle name="Примечание 6" xfId="508"/>
    <cellStyle name="Примечание 6 2" xfId="509"/>
    <cellStyle name="Примечание 7" xfId="510"/>
    <cellStyle name="Примечание 7 2" xfId="511"/>
    <cellStyle name="Примечание 8" xfId="512"/>
    <cellStyle name="Примечание 8 2" xfId="513"/>
    <cellStyle name="Примечание 9" xfId="514"/>
    <cellStyle name="Связанная ячейка" xfId="13" builtinId="24" customBuiltin="1"/>
    <cellStyle name="Связанная ячейка 2" xfId="515"/>
    <cellStyle name="Связанная ячейка 2 2" xfId="516"/>
    <cellStyle name="Связанная ячейка 2 3" xfId="517"/>
    <cellStyle name="Связанная ячейка 3" xfId="518"/>
    <cellStyle name="Текст предупреждения" xfId="15" builtinId="11" customBuiltin="1"/>
    <cellStyle name="Текст предупреждения 2" xfId="519"/>
    <cellStyle name="Текст предупреждения 2 2" xfId="520"/>
    <cellStyle name="Текст предупреждения 2 3" xfId="521"/>
    <cellStyle name="Текст предупреждения 3" xfId="522"/>
    <cellStyle name="Хороший" xfId="7" builtinId="26" customBuiltin="1"/>
    <cellStyle name="Хороший 2" xfId="523"/>
    <cellStyle name="Хороший 2 2" xfId="524"/>
    <cellStyle name="Хороший 2 3" xfId="525"/>
    <cellStyle name="Хороший 3" xfId="526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CM29"/>
  <sheetViews>
    <sheetView tabSelected="1" topLeftCell="CE1" zoomScale="90" zoomScaleNormal="90" workbookViewId="0">
      <pane ySplit="1" topLeftCell="A2" activePane="bottomLeft" state="frozen"/>
      <selection pane="bottomLeft" activeCell="CN7" sqref="CN7"/>
    </sheetView>
  </sheetViews>
  <sheetFormatPr defaultColWidth="8.7109375" defaultRowHeight="15" x14ac:dyDescent="0.25"/>
  <cols>
    <col min="1" max="1" width="6.7109375" style="4" bestFit="1" customWidth="1"/>
    <col min="2" max="11" width="8.7109375" style="5" hidden="1" customWidth="1"/>
    <col min="12" max="12" width="1.28515625" style="5" hidden="1" customWidth="1"/>
    <col min="13" max="13" width="8.140625" style="5" hidden="1" customWidth="1"/>
    <col min="14" max="14" width="9" style="5" hidden="1" customWidth="1"/>
    <col min="15" max="15" width="9.85546875" style="5" hidden="1" customWidth="1"/>
    <col min="16" max="16" width="10" style="5" hidden="1" customWidth="1"/>
    <col min="17" max="17" width="11.85546875" style="5" hidden="1" customWidth="1"/>
    <col min="18" max="18" width="7.85546875" style="5" hidden="1" customWidth="1"/>
    <col min="19" max="19" width="8.140625" style="5" hidden="1" customWidth="1"/>
    <col min="20" max="20" width="7.85546875" style="5" hidden="1" customWidth="1"/>
    <col min="21" max="21" width="11.7109375" style="5" hidden="1" customWidth="1"/>
    <col min="22" max="22" width="11.85546875" style="5" hidden="1" customWidth="1"/>
    <col min="23" max="23" width="7.85546875" style="5" hidden="1" customWidth="1"/>
    <col min="24" max="24" width="8.140625" style="5" hidden="1" customWidth="1"/>
    <col min="25" max="25" width="7.85546875" style="5" hidden="1" customWidth="1"/>
    <col min="26" max="26" width="11.7109375" style="5" hidden="1" customWidth="1"/>
    <col min="27" max="27" width="1.140625" style="5" hidden="1" customWidth="1"/>
    <col min="28" max="28" width="0.42578125" style="5" hidden="1" customWidth="1"/>
    <col min="29" max="29" width="8.85546875" style="5" hidden="1" customWidth="1"/>
    <col min="30" max="30" width="9.7109375" style="5" hidden="1" customWidth="1"/>
    <col min="31" max="32" width="10.5703125" style="5" hidden="1" customWidth="1"/>
    <col min="33" max="33" width="11.140625" style="5" hidden="1" customWidth="1"/>
    <col min="34" max="34" width="1.42578125" style="5" hidden="1" customWidth="1"/>
    <col min="35" max="35" width="12.140625" style="5" hidden="1" customWidth="1"/>
    <col min="36" max="36" width="6.42578125" style="5" hidden="1" customWidth="1"/>
    <col min="37" max="37" width="6.7109375" style="4" bestFit="1" customWidth="1"/>
    <col min="38" max="38" width="7.7109375" style="4" bestFit="1" customWidth="1"/>
    <col min="39" max="39" width="5" style="4" bestFit="1" customWidth="1"/>
    <col min="40" max="40" width="15" style="5" hidden="1" customWidth="1"/>
    <col min="41" max="41" width="1.85546875" style="5" hidden="1" customWidth="1"/>
    <col min="42" max="42" width="8.42578125" style="5" hidden="1" customWidth="1"/>
    <col min="43" max="43" width="6.28515625" style="5" hidden="1" customWidth="1"/>
    <col min="44" max="44" width="6.42578125" style="5" hidden="1" customWidth="1"/>
    <col min="45" max="45" width="5.42578125" style="5" hidden="1" customWidth="1"/>
    <col min="46" max="46" width="2.140625" style="5" hidden="1" customWidth="1"/>
    <col min="47" max="47" width="7.28515625" style="5" hidden="1" customWidth="1"/>
    <col min="48" max="48" width="8.7109375" style="5" hidden="1" customWidth="1"/>
    <col min="49" max="49" width="8.85546875" style="5" hidden="1" customWidth="1"/>
    <col min="50" max="50" width="1.85546875" style="5" hidden="1" customWidth="1"/>
    <col min="51" max="51" width="6.85546875" style="5" hidden="1" customWidth="1"/>
    <col min="52" max="52" width="5.42578125" style="5" hidden="1" customWidth="1"/>
    <col min="53" max="53" width="5.7109375" style="5" hidden="1" customWidth="1"/>
    <col min="54" max="54" width="8.140625" style="5" hidden="1" customWidth="1"/>
    <col min="55" max="55" width="9.5703125" style="5" hidden="1" customWidth="1"/>
    <col min="56" max="57" width="8.140625" style="5" hidden="1" customWidth="1"/>
    <col min="58" max="58" width="8.7109375" style="5" hidden="1" customWidth="1"/>
    <col min="59" max="59" width="8.140625" style="5" hidden="1" customWidth="1"/>
    <col min="60" max="60" width="5.7109375" style="5" hidden="1" customWidth="1"/>
    <col min="61" max="61" width="6.42578125" style="5" hidden="1" customWidth="1"/>
    <col min="62" max="62" width="6.7109375" style="5" hidden="1" customWidth="1"/>
    <col min="63" max="66" width="8.5703125" style="5" hidden="1" customWidth="1"/>
    <col min="67" max="67" width="4.42578125" style="4" bestFit="1" customWidth="1"/>
    <col min="68" max="68" width="6.5703125" style="4" bestFit="1" customWidth="1"/>
    <col min="69" max="69" width="6.42578125" style="4" bestFit="1" customWidth="1"/>
    <col min="70" max="70" width="9.42578125" style="4" customWidth="1"/>
    <col min="71" max="71" width="16.85546875" style="4" bestFit="1" customWidth="1"/>
    <col min="72" max="72" width="6.7109375" style="4" bestFit="1" customWidth="1"/>
    <col min="73" max="73" width="10.85546875" style="4" customWidth="1"/>
    <col min="74" max="74" width="18.5703125" style="4" bestFit="1" customWidth="1"/>
    <col min="75" max="75" width="11.140625" style="1" customWidth="1"/>
    <col min="76" max="76" width="8.42578125" style="4" customWidth="1"/>
    <col min="77" max="77" width="7.28515625" style="4" customWidth="1"/>
    <col min="78" max="78" width="4.28515625" style="4" bestFit="1" customWidth="1"/>
    <col min="79" max="79" width="7.28515625" style="40" hidden="1" customWidth="1"/>
    <col min="80" max="80" width="11.42578125" style="4" bestFit="1" customWidth="1"/>
    <col min="81" max="81" width="29.7109375" style="4" bestFit="1" customWidth="1"/>
    <col min="82" max="82" width="29" style="4" bestFit="1" customWidth="1"/>
    <col min="83" max="83" width="27" style="4" bestFit="1" customWidth="1"/>
    <col min="84" max="84" width="3.140625" style="5" customWidth="1"/>
    <col min="85" max="85" width="3.28515625" style="5" customWidth="1"/>
    <col min="86" max="86" width="44.5703125" style="4" bestFit="1" customWidth="1"/>
    <col min="87" max="87" width="44" style="4" bestFit="1" customWidth="1"/>
    <col min="88" max="88" width="45" style="4" bestFit="1" customWidth="1"/>
    <col min="89" max="89" width="43.85546875" style="4" bestFit="1" customWidth="1"/>
    <col min="90" max="90" width="8.5703125" style="5" customWidth="1"/>
    <col min="91" max="91" width="43.140625" style="5" customWidth="1"/>
    <col min="92" max="95" width="8.5703125" style="5" customWidth="1"/>
    <col min="96" max="96" width="9.7109375" style="5" bestFit="1" customWidth="1"/>
    <col min="97" max="99" width="6.42578125" style="5" bestFit="1" customWidth="1"/>
    <col min="100" max="100" width="6.85546875" style="5" bestFit="1" customWidth="1"/>
    <col min="101" max="1037" width="8.5703125" style="5" customWidth="1"/>
    <col min="1038" max="16384" width="8.7109375" style="5"/>
  </cols>
  <sheetData>
    <row r="1" spans="1:91" s="18" customFormat="1" ht="30" x14ac:dyDescent="0.25">
      <c r="A1" s="15" t="s">
        <v>77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7"/>
      <c r="M1" s="16" t="s">
        <v>10</v>
      </c>
      <c r="N1" s="16" t="s">
        <v>11</v>
      </c>
      <c r="O1" s="16">
        <v>20</v>
      </c>
      <c r="P1" s="16" t="s">
        <v>12</v>
      </c>
      <c r="Q1" s="16" t="s">
        <v>13</v>
      </c>
      <c r="R1" s="16" t="s">
        <v>14</v>
      </c>
      <c r="S1" s="16" t="s">
        <v>15</v>
      </c>
      <c r="T1" s="16" t="s">
        <v>16</v>
      </c>
      <c r="U1" s="16" t="s">
        <v>17</v>
      </c>
      <c r="V1" s="16" t="s">
        <v>18</v>
      </c>
      <c r="W1" s="16" t="s">
        <v>14</v>
      </c>
      <c r="X1" s="16" t="s">
        <v>15</v>
      </c>
      <c r="Y1" s="16" t="s">
        <v>16</v>
      </c>
      <c r="Z1" s="16" t="s">
        <v>17</v>
      </c>
      <c r="AA1" s="16"/>
      <c r="AB1" s="17"/>
      <c r="AC1" s="16" t="s">
        <v>19</v>
      </c>
      <c r="AD1" s="16" t="s">
        <v>20</v>
      </c>
      <c r="AE1" s="16" t="s">
        <v>21</v>
      </c>
      <c r="AF1" s="16" t="s">
        <v>22</v>
      </c>
      <c r="AG1" s="16" t="s">
        <v>23</v>
      </c>
      <c r="AH1" s="17"/>
      <c r="AI1" s="9" t="s">
        <v>24</v>
      </c>
      <c r="AJ1" s="17" t="s">
        <v>25</v>
      </c>
      <c r="AK1" s="2" t="s">
        <v>81</v>
      </c>
      <c r="AL1" s="2" t="s">
        <v>80</v>
      </c>
      <c r="AM1" s="2" t="s">
        <v>82</v>
      </c>
      <c r="AN1" s="17" t="s">
        <v>26</v>
      </c>
      <c r="AU1" s="18" t="s">
        <v>27</v>
      </c>
      <c r="AV1" s="18" t="s">
        <v>28</v>
      </c>
      <c r="AW1" s="18" t="s">
        <v>29</v>
      </c>
      <c r="AY1" s="18" t="s">
        <v>30</v>
      </c>
      <c r="AZ1" s="18" t="s">
        <v>31</v>
      </c>
      <c r="BA1" s="18" t="s">
        <v>32</v>
      </c>
      <c r="BB1" s="18" t="s">
        <v>33</v>
      </c>
      <c r="BC1" s="18" t="s">
        <v>34</v>
      </c>
      <c r="BD1" s="18" t="s">
        <v>33</v>
      </c>
      <c r="BE1" s="18" t="s">
        <v>35</v>
      </c>
      <c r="BF1" s="18" t="s">
        <v>36</v>
      </c>
      <c r="BG1" s="18" t="s">
        <v>35</v>
      </c>
      <c r="BH1" s="18" t="s">
        <v>37</v>
      </c>
      <c r="BI1" s="18" t="s">
        <v>38</v>
      </c>
      <c r="BJ1" s="18" t="s">
        <v>39</v>
      </c>
      <c r="BL1" s="18" t="s">
        <v>40</v>
      </c>
      <c r="BM1" s="18" t="s">
        <v>41</v>
      </c>
      <c r="BN1" s="18" t="s">
        <v>42</v>
      </c>
      <c r="BO1" s="2" t="s">
        <v>25</v>
      </c>
      <c r="BP1" s="43" t="s">
        <v>79</v>
      </c>
      <c r="BQ1" s="46" t="s">
        <v>75</v>
      </c>
      <c r="BR1" s="47" t="s">
        <v>110</v>
      </c>
      <c r="BS1" s="48" t="s">
        <v>43</v>
      </c>
      <c r="BT1" s="46" t="s">
        <v>76</v>
      </c>
      <c r="BU1" s="47" t="s">
        <v>111</v>
      </c>
      <c r="BV1" s="48" t="s">
        <v>44</v>
      </c>
      <c r="BW1" s="45" t="s">
        <v>114</v>
      </c>
      <c r="BX1" s="19" t="s">
        <v>86</v>
      </c>
      <c r="BY1" s="19" t="s">
        <v>88</v>
      </c>
      <c r="BZ1" s="19" t="s">
        <v>87</v>
      </c>
      <c r="CA1" s="55" t="s">
        <v>113</v>
      </c>
      <c r="CB1" s="19" t="s">
        <v>89</v>
      </c>
      <c r="CC1" s="2" t="s">
        <v>45</v>
      </c>
      <c r="CD1" s="2" t="s">
        <v>46</v>
      </c>
      <c r="CE1" s="2" t="s">
        <v>47</v>
      </c>
      <c r="CH1" s="2" t="s">
        <v>83</v>
      </c>
      <c r="CI1" s="2" t="s">
        <v>84</v>
      </c>
      <c r="CJ1" s="2" t="s">
        <v>85</v>
      </c>
      <c r="CK1" s="2" t="s">
        <v>78</v>
      </c>
      <c r="CM1" s="18" t="s">
        <v>143</v>
      </c>
    </row>
    <row r="2" spans="1:91" x14ac:dyDescent="0.25">
      <c r="A2" s="6">
        <v>3632</v>
      </c>
      <c r="B2" s="6" t="s">
        <v>48</v>
      </c>
      <c r="C2" s="6" t="s">
        <v>48</v>
      </c>
      <c r="D2" s="6" t="s">
        <v>48</v>
      </c>
      <c r="E2" s="6" t="s">
        <v>48</v>
      </c>
      <c r="F2" s="6" t="s">
        <v>48</v>
      </c>
      <c r="G2" s="6" t="s">
        <v>48</v>
      </c>
      <c r="H2" s="6" t="s">
        <v>48</v>
      </c>
      <c r="I2" s="6" t="s">
        <v>48</v>
      </c>
      <c r="J2" s="6" t="s">
        <v>48</v>
      </c>
      <c r="K2" s="6" t="s">
        <v>48</v>
      </c>
      <c r="L2" s="6"/>
      <c r="M2" s="6">
        <v>40</v>
      </c>
      <c r="N2" s="6">
        <v>5050</v>
      </c>
      <c r="O2" s="6">
        <v>18220</v>
      </c>
      <c r="P2" s="6" t="s">
        <v>50</v>
      </c>
      <c r="Q2" s="6" t="s">
        <v>51</v>
      </c>
      <c r="R2" s="6">
        <v>0</v>
      </c>
      <c r="S2" s="6">
        <v>35</v>
      </c>
      <c r="T2" s="6">
        <v>41</v>
      </c>
      <c r="U2" s="6">
        <v>1</v>
      </c>
      <c r="V2" s="6" t="s">
        <v>50</v>
      </c>
      <c r="W2" s="6">
        <v>0</v>
      </c>
      <c r="X2" s="6">
        <v>0</v>
      </c>
      <c r="Y2" s="6">
        <v>0</v>
      </c>
      <c r="Z2" s="6">
        <v>1</v>
      </c>
      <c r="AA2" s="6"/>
      <c r="AB2" s="6"/>
      <c r="AC2" s="6">
        <v>-26</v>
      </c>
      <c r="AD2" s="6">
        <v>-240</v>
      </c>
      <c r="AE2" s="6">
        <v>0</v>
      </c>
      <c r="AF2" s="6">
        <v>0</v>
      </c>
      <c r="AG2" s="6">
        <v>1</v>
      </c>
      <c r="AH2" s="6"/>
      <c r="AI2" s="6">
        <v>5725</v>
      </c>
      <c r="AJ2" s="6">
        <v>80</v>
      </c>
      <c r="AK2" s="6">
        <f t="shared" ref="AK2:AK23" si="0">AI2+BO2/2</f>
        <v>5765</v>
      </c>
      <c r="AL2" s="6">
        <f t="shared" ref="AL2:AL23" si="1">BL2+BO2/2</f>
        <v>20540</v>
      </c>
      <c r="AM2" s="6">
        <v>-45</v>
      </c>
      <c r="AN2" s="6" t="s">
        <v>54</v>
      </c>
      <c r="AO2" s="6"/>
      <c r="AP2" s="6" t="s">
        <v>66</v>
      </c>
      <c r="AQ2" s="6" t="s">
        <v>61</v>
      </c>
      <c r="AR2" s="6">
        <v>20500</v>
      </c>
      <c r="AS2" s="6" t="s">
        <v>53</v>
      </c>
      <c r="AT2" s="6"/>
      <c r="AU2" s="6">
        <v>8350</v>
      </c>
      <c r="AV2" s="6">
        <v>7775</v>
      </c>
      <c r="AW2" s="6">
        <v>1845</v>
      </c>
      <c r="AX2" s="6"/>
      <c r="AY2" s="6" t="s">
        <v>48</v>
      </c>
      <c r="AZ2" s="6" t="s">
        <v>48</v>
      </c>
      <c r="BA2" s="6">
        <f t="shared" ref="BA2:BA23" si="2">AI2</f>
        <v>5725</v>
      </c>
      <c r="BB2" s="6">
        <f t="shared" ref="BB2:BB23" si="3">BA2-N2</f>
        <v>675</v>
      </c>
      <c r="BC2" s="6">
        <f t="shared" ref="BC2:BC23" si="4">BB2+AJ2/2</f>
        <v>715</v>
      </c>
      <c r="BD2" s="6">
        <f t="shared" ref="BD2:BD23" si="5">BB2+AJ2</f>
        <v>755</v>
      </c>
      <c r="BE2" s="6">
        <f t="shared" ref="BE2:BE23" si="6">BB2+AD2</f>
        <v>435</v>
      </c>
      <c r="BF2" s="6">
        <f t="shared" ref="BF2:BF23" si="7">BE2+AJ2/2</f>
        <v>475</v>
      </c>
      <c r="BG2" s="6">
        <f t="shared" ref="BG2:BG23" si="8">BE2+AJ2</f>
        <v>515</v>
      </c>
      <c r="BH2" s="6">
        <f>BE2+AW2</f>
        <v>2280</v>
      </c>
      <c r="BI2" s="6">
        <f t="shared" ref="BI2:BI23" si="9">BH2+O2</f>
        <v>20500</v>
      </c>
      <c r="BJ2" s="6" t="s">
        <v>48</v>
      </c>
      <c r="BK2" s="6"/>
      <c r="BL2" s="6">
        <f t="shared" ref="BL2:BL12" si="10">BI2</f>
        <v>20500</v>
      </c>
      <c r="BM2" s="6">
        <f t="shared" ref="BM2:BM23" si="11">BL2+AJ2</f>
        <v>20580</v>
      </c>
      <c r="BN2" s="6">
        <f t="shared" ref="BN2:BN23" si="12">BL2-AI2</f>
        <v>14775</v>
      </c>
      <c r="BO2" s="6">
        <v>80</v>
      </c>
      <c r="BP2" s="44">
        <f t="shared" ref="BP2:BP27" si="13">IF(BO2=250,801,IF(BO2=234,801,IF(BO2=80,201,IF(BO2=235,801))))</f>
        <v>201</v>
      </c>
      <c r="BQ2" s="49" t="s">
        <v>65</v>
      </c>
      <c r="BR2" s="6">
        <f>IF(BQ2="WIC1",'ДЛЯ ЗАПОЛНЕНИЯ'!B$2,IF(BQ2="WIC2",'ДЛЯ ЗАПОЛНЕНИЯ'!B$4,IF(BQ2="WIC3",'ДЛЯ ЗАПОЛНЕНИЯ'!B$10,IF(BQ2="WIC4",'ДЛЯ ЗАПОЛНЕНИЯ'!B$14,IF(BQ2="WIC5",'ДЛЯ ЗАПОЛНЕНИЯ'!B$18,IF(BQ2="WIC6",'ДЛЯ ЗАПОЛНЕНИЯ'!B$20))))))</f>
        <v>1</v>
      </c>
      <c r="BS2" s="50" t="str">
        <f>IF(BQ2="WIC1",'ДЛЯ ЗАПОЛНЕНИЯ'!C$2,IF(BQ2="WIC2",'ДЛЯ ЗАПОЛНЕНИЯ'!C$4,IF(BQ2="WIC3",'ДЛЯ ЗАПОЛНЕНИЯ'!C$10,IF(BQ2="WIC4",'ДЛЯ ЗАПОЛНЕНИЯ'!C$14,IF(BQ2="WIC5",'ДЛЯ ЗАПОЛНЕНИЯ'!C$18,IF(BQ2="WIC6",'ДЛЯ ЗАПОЛНЕНИЯ'!C$20))))))</f>
        <v>WIC1_MI01_TVAC</v>
      </c>
      <c r="BT2" s="49" t="s">
        <v>49</v>
      </c>
      <c r="BU2" s="6">
        <f>IF(BT2="WOC1",'ДЛЯ ЗАПОЛНЕНИЯ'!B$24,IF(BT2="WOC2",'ДЛЯ ЗАПОЛНЕНИЯ'!B$38,IF(BT2="WOC3",'ДЛЯ ЗАПОЛНЕНИЯ'!B$42,)))</f>
        <v>1</v>
      </c>
      <c r="BV2" s="50" t="str">
        <f>IF(BT2="WOC1",'ДЛЯ ЗАПОЛНЕНИЯ'!C$24,IF(BT2="WOC2",'ДЛЯ ЗАПОЛНЕНИЯ'!C$38,IF(BT2="WOC3",'ДЛЯ ЗАПОЛНЕНИЯ'!C$42,)))</f>
        <v>WOC1_MO01_TVAC</v>
      </c>
      <c r="BW2" s="54">
        <f>'ДЛЯ ЗАПОЛНЕНИЯ'!E2</f>
        <v>42.97</v>
      </c>
      <c r="BX2" s="6">
        <f t="shared" ref="BX2:BX27" si="14">AM2+BW2+3</f>
        <v>0.96999999999999886</v>
      </c>
      <c r="BY2" s="6">
        <f>BX2-15</f>
        <v>-14.030000000000001</v>
      </c>
      <c r="BZ2" s="6">
        <f>IF(AND(BX2&lt;=10,BY2&gt;=-15),ATT!A$3,IF(AND(BX2&lt;=0,BY2&gt;=-25),ATT!A$4,IF(AND(BX2&lt;=-11,BY2&gt;=-35),ATT!A$5,IF(AND(BX2&lt;=-21,BY2&gt;=-45),ATT!A$6,IF(AND(BX2&lt;=-31,BY2&gt;=-55),ATT!A$7)))))</f>
        <v>0</v>
      </c>
      <c r="CA2" s="39">
        <v>10</v>
      </c>
      <c r="CB2" s="104">
        <f>-BZ2-5</f>
        <v>-5</v>
      </c>
      <c r="CC2" s="6" t="str">
        <f t="shared" ref="CC2:CC27" si="15">"AFC_"&amp;AK2&amp;"_"&amp;AL2&amp;"_"&amp;BO2&amp;"_att"&amp;BZ2</f>
        <v>AFC_5765_20540_80_att0</v>
      </c>
      <c r="CD2" s="6" t="str">
        <f t="shared" ref="CD2:CD27" si="16">"GD_"&amp;AK2&amp;"_"&amp;AL2&amp;"_"&amp;BO2&amp;"_att"&amp;BZ2</f>
        <v>GD_5765_20540_80_att0</v>
      </c>
      <c r="CE2" s="6" t="str">
        <f>"IMD_"&amp;AK2&amp;"_"&amp;AL2&amp;"_"&amp;BO2&amp;"_att"&amp;BZ2</f>
        <v>IMD_5765_20540_80_att0</v>
      </c>
      <c r="CH2" s="6" t="str">
        <f t="shared" ref="CH2:CH27" si="17">BQ2&amp;"_"&amp;BT2&amp;"_"&amp;AK2&amp;"_"&amp;AL2&amp;"_"&amp;BO2&amp;"_att"&amp;BZ2&amp;"_AFC_TVAC"</f>
        <v>WIC1_WOC1_5765_20540_80_att0_AFC_TVAC</v>
      </c>
      <c r="CI2" s="3" t="str">
        <f t="shared" ref="CI2:CI27" si="18">BQ2&amp;"_"&amp;BT2&amp;"_"&amp;AK2&amp;"_"&amp;AL2&amp;"_"&amp;BO2&amp;"_att"&amp;BZ2&amp;"_GD_TVAC"</f>
        <v>WIC1_WOC1_5765_20540_80_att0_GD_TVAC</v>
      </c>
      <c r="CJ2" s="3" t="str">
        <f>BQ2&amp;"_"&amp;BT2&amp;"_"&amp;AK2&amp;"_"&amp;AL2&amp;"_"&amp;BO2&amp;"_att"&amp;BZ2&amp;"_IMD_TVAC"</f>
        <v>WIC1_WOC1_5765_20540_80_att0_IMD_TVAC</v>
      </c>
      <c r="CK2" s="4" t="str">
        <f>BQ2&amp;"_"&amp;BT2&amp;"_"&amp;AK2&amp;"_"&amp;AL2&amp;"_"&amp;BO2&amp;"_att"&amp;BZ2&amp;"_PN_TVAC"</f>
        <v>WIC1_WOC1_5765_20540_80_att0_PN_TVAC</v>
      </c>
      <c r="CM2" s="4" t="str">
        <f>BQ2&amp;"_"&amp;BT2&amp;"_"&amp;AK2&amp;"_"&amp;AL2&amp;"_"&amp;BO2&amp;"_att"&amp;BZ2</f>
        <v>WIC1_WOC1_5765_20540_80_att0</v>
      </c>
    </row>
    <row r="3" spans="1:91" x14ac:dyDescent="0.25">
      <c r="A3" s="6">
        <v>3634</v>
      </c>
      <c r="B3" s="6" t="s">
        <v>48</v>
      </c>
      <c r="C3" s="6" t="s">
        <v>48</v>
      </c>
      <c r="D3" s="6" t="s">
        <v>48</v>
      </c>
      <c r="E3" s="6" t="s">
        <v>48</v>
      </c>
      <c r="F3" s="6" t="s">
        <v>48</v>
      </c>
      <c r="G3" s="6" t="s">
        <v>48</v>
      </c>
      <c r="H3" s="6" t="s">
        <v>48</v>
      </c>
      <c r="I3" s="6" t="s">
        <v>48</v>
      </c>
      <c r="J3" s="6" t="s">
        <v>48</v>
      </c>
      <c r="K3" s="6" t="s">
        <v>48</v>
      </c>
      <c r="L3" s="6"/>
      <c r="M3" s="6">
        <v>40</v>
      </c>
      <c r="N3" s="6">
        <v>5800</v>
      </c>
      <c r="O3" s="6">
        <v>18220</v>
      </c>
      <c r="P3" s="6" t="s">
        <v>50</v>
      </c>
      <c r="Q3" s="6" t="s">
        <v>51</v>
      </c>
      <c r="R3" s="6">
        <v>0</v>
      </c>
      <c r="S3" s="6">
        <v>35</v>
      </c>
      <c r="T3" s="6">
        <v>41</v>
      </c>
      <c r="U3" s="6">
        <v>1</v>
      </c>
      <c r="V3" s="6" t="s">
        <v>50</v>
      </c>
      <c r="W3" s="6">
        <v>0</v>
      </c>
      <c r="X3" s="6">
        <v>0</v>
      </c>
      <c r="Y3" s="6">
        <v>0</v>
      </c>
      <c r="Z3" s="6">
        <v>1</v>
      </c>
      <c r="AA3" s="6"/>
      <c r="AB3" s="6"/>
      <c r="AC3" s="6">
        <v>-26</v>
      </c>
      <c r="AD3" s="6">
        <v>-410</v>
      </c>
      <c r="AE3" s="6">
        <v>0</v>
      </c>
      <c r="AF3" s="6">
        <v>0</v>
      </c>
      <c r="AG3" s="6">
        <v>1</v>
      </c>
      <c r="AH3" s="6"/>
      <c r="AI3" s="6">
        <v>6645</v>
      </c>
      <c r="AJ3" s="6">
        <v>80</v>
      </c>
      <c r="AK3" s="6">
        <f t="shared" si="0"/>
        <v>6685</v>
      </c>
      <c r="AL3" s="6">
        <f t="shared" si="1"/>
        <v>20540</v>
      </c>
      <c r="AM3" s="6">
        <v>-45</v>
      </c>
      <c r="AN3" s="6" t="s">
        <v>54</v>
      </c>
      <c r="AO3" s="6"/>
      <c r="AP3" s="6" t="s">
        <v>66</v>
      </c>
      <c r="AQ3" s="6" t="s">
        <v>61</v>
      </c>
      <c r="AR3" s="6">
        <v>20500</v>
      </c>
      <c r="AS3" s="6" t="s">
        <v>53</v>
      </c>
      <c r="AT3" s="6"/>
      <c r="AU3" s="6">
        <v>8350</v>
      </c>
      <c r="AV3" s="6">
        <v>7775</v>
      </c>
      <c r="AW3" s="6">
        <v>1845</v>
      </c>
      <c r="AX3" s="6"/>
      <c r="AY3" s="6" t="s">
        <v>48</v>
      </c>
      <c r="AZ3" s="6" t="s">
        <v>48</v>
      </c>
      <c r="BA3" s="6">
        <f t="shared" si="2"/>
        <v>6645</v>
      </c>
      <c r="BB3" s="6">
        <f t="shared" si="3"/>
        <v>845</v>
      </c>
      <c r="BC3" s="6">
        <f t="shared" si="4"/>
        <v>885</v>
      </c>
      <c r="BD3" s="6">
        <f t="shared" si="5"/>
        <v>925</v>
      </c>
      <c r="BE3" s="6">
        <f t="shared" si="6"/>
        <v>435</v>
      </c>
      <c r="BF3" s="6">
        <f t="shared" si="7"/>
        <v>475</v>
      </c>
      <c r="BG3" s="6">
        <f t="shared" si="8"/>
        <v>515</v>
      </c>
      <c r="BH3" s="6">
        <f t="shared" ref="BH3:BH23" si="19">BE3+AW3</f>
        <v>2280</v>
      </c>
      <c r="BI3" s="6">
        <f t="shared" si="9"/>
        <v>20500</v>
      </c>
      <c r="BJ3" s="6" t="s">
        <v>48</v>
      </c>
      <c r="BK3" s="6"/>
      <c r="BL3" s="6">
        <f t="shared" si="10"/>
        <v>20500</v>
      </c>
      <c r="BM3" s="6">
        <f t="shared" si="11"/>
        <v>20580</v>
      </c>
      <c r="BN3" s="6">
        <f t="shared" si="12"/>
        <v>13855</v>
      </c>
      <c r="BO3" s="6">
        <v>80</v>
      </c>
      <c r="BP3" s="44">
        <f t="shared" si="13"/>
        <v>201</v>
      </c>
      <c r="BQ3" s="49" t="s">
        <v>65</v>
      </c>
      <c r="BR3" s="6">
        <f>IF(BQ3="WIC1",'ДЛЯ ЗАПОЛНЕНИЯ'!B$2,IF(BQ3="WIC2",'ДЛЯ ЗАПОЛНЕНИЯ'!B$4,IF(BQ3="WIC3",'ДЛЯ ЗАПОЛНЕНИЯ'!B$10,IF(BQ3="WIC4",'ДЛЯ ЗАПОЛНЕНИЯ'!B$14,IF(BQ3="WIC5",'ДЛЯ ЗАПОЛНЕНИЯ'!B$18,IF(BQ3="WIC6",'ДЛЯ ЗАПОЛНЕНИЯ'!B$20))))))</f>
        <v>1</v>
      </c>
      <c r="BS3" s="50" t="str">
        <f>IF(BQ3="WIC1",'ДЛЯ ЗАПОЛНЕНИЯ'!C$2,IF(BQ3="WIC2",'ДЛЯ ЗАПОЛНЕНИЯ'!C$4,IF(BQ3="WIC3",'ДЛЯ ЗАПОЛНЕНИЯ'!C$10,IF(BQ3="WIC4",'ДЛЯ ЗАПОЛНЕНИЯ'!C$14,IF(BQ3="WIC5",'ДЛЯ ЗАПОЛНЕНИЯ'!C$18,IF(BQ3="WIC6",'ДЛЯ ЗАПОЛНЕНИЯ'!C$20))))))</f>
        <v>WIC1_MI01_TVAC</v>
      </c>
      <c r="BT3" s="49" t="s">
        <v>49</v>
      </c>
      <c r="BU3" s="6">
        <f>IF(BT3="WOC1",'ДЛЯ ЗАПОЛНЕНИЯ'!B$24,IF(BT3="WOC2",'ДЛЯ ЗАПОЛНЕНИЯ'!B$38,IF(BT3="WOC3",'ДЛЯ ЗАПОЛНЕНИЯ'!B$42,)))</f>
        <v>1</v>
      </c>
      <c r="BV3" s="50" t="str">
        <f>IF(BT3="WOC1",'ДЛЯ ЗАПОЛНЕНИЯ'!C$24,IF(BT3="WOC2",'ДЛЯ ЗАПОЛНЕНИЯ'!C$38,IF(BT3="WOC3",'ДЛЯ ЗАПОЛНЕНИЯ'!C$42,)))</f>
        <v>WOC1_MO01_TVAC</v>
      </c>
      <c r="BW3" s="54">
        <f>'ДЛЯ ЗАПОЛНЕНИЯ'!E3</f>
        <v>43.72</v>
      </c>
      <c r="BX3" s="6">
        <f t="shared" si="14"/>
        <v>1.7199999999999989</v>
      </c>
      <c r="BY3" s="6">
        <f t="shared" ref="BY3:BY27" si="20">BX3-15</f>
        <v>-13.280000000000001</v>
      </c>
      <c r="BZ3" s="6">
        <f>IF(AND(BX3&lt;=10,BY3&gt;=-15),ATT!A$3,IF(AND(BX3&lt;=0,BY3&gt;=-25),ATT!A$4,IF(AND(BX3&lt;=-11,BY3&gt;=-35),ATT!A$5,IF(AND(BX3&lt;=-21,BY3&gt;=-45),ATT!A$6,IF(AND(BX3&lt;=-31,BY3&gt;=-55),ATT!A$7)))))</f>
        <v>0</v>
      </c>
      <c r="CA3" s="39">
        <v>10</v>
      </c>
      <c r="CB3" s="104">
        <f t="shared" ref="CB3:CB27" si="21">-BZ3-5</f>
        <v>-5</v>
      </c>
      <c r="CC3" s="6" t="str">
        <f t="shared" si="15"/>
        <v>AFC_6685_20540_80_att0</v>
      </c>
      <c r="CD3" s="6" t="str">
        <f t="shared" si="16"/>
        <v>GD_6685_20540_80_att0</v>
      </c>
      <c r="CE3" s="6" t="s">
        <v>48</v>
      </c>
      <c r="CH3" s="6" t="str">
        <f t="shared" si="17"/>
        <v>WIC1_WOC1_6685_20540_80_att0_AFC_TVAC</v>
      </c>
      <c r="CI3" s="3" t="str">
        <f t="shared" si="18"/>
        <v>WIC1_WOC1_6685_20540_80_att0_GD_TVAC</v>
      </c>
      <c r="CJ3" s="3" t="s">
        <v>48</v>
      </c>
      <c r="CK3" s="4" t="s">
        <v>48</v>
      </c>
      <c r="CM3" s="4" t="str">
        <f t="shared" ref="CM3:CM26" si="22">BQ3&amp;"_"&amp;BT3&amp;"_"&amp;AK3&amp;"_"&amp;AL3&amp;"_"&amp;BO3&amp;"_att"&amp;BZ3</f>
        <v>WIC1_WOC1_6685_20540_80_att0</v>
      </c>
    </row>
    <row r="4" spans="1:91" x14ac:dyDescent="0.25">
      <c r="A4" s="6">
        <v>3638</v>
      </c>
      <c r="B4" s="6" t="s">
        <v>48</v>
      </c>
      <c r="C4" s="6" t="s">
        <v>48</v>
      </c>
      <c r="D4" s="6" t="s">
        <v>48</v>
      </c>
      <c r="E4" s="6" t="s">
        <v>48</v>
      </c>
      <c r="F4" s="6" t="s">
        <v>48</v>
      </c>
      <c r="G4" s="6" t="s">
        <v>48</v>
      </c>
      <c r="H4" s="6" t="s">
        <v>48</v>
      </c>
      <c r="I4" s="6" t="s">
        <v>48</v>
      </c>
      <c r="J4" s="6" t="s">
        <v>48</v>
      </c>
      <c r="K4" s="6" t="s">
        <v>48</v>
      </c>
      <c r="L4" s="6"/>
      <c r="M4" s="6">
        <v>40</v>
      </c>
      <c r="N4" s="6">
        <v>5050</v>
      </c>
      <c r="O4" s="6">
        <v>18740</v>
      </c>
      <c r="P4" s="6" t="s">
        <v>50</v>
      </c>
      <c r="Q4" s="6" t="s">
        <v>51</v>
      </c>
      <c r="R4" s="6">
        <v>0</v>
      </c>
      <c r="S4" s="6">
        <v>35</v>
      </c>
      <c r="T4" s="6">
        <v>41</v>
      </c>
      <c r="U4" s="6">
        <v>1</v>
      </c>
      <c r="V4" s="6" t="s">
        <v>50</v>
      </c>
      <c r="W4" s="6">
        <v>0</v>
      </c>
      <c r="X4" s="6">
        <v>0</v>
      </c>
      <c r="Y4" s="6">
        <v>0</v>
      </c>
      <c r="Z4" s="6">
        <v>1</v>
      </c>
      <c r="AA4" s="6"/>
      <c r="AB4" s="6"/>
      <c r="AC4" s="6">
        <v>-26</v>
      </c>
      <c r="AD4" s="6">
        <v>-320</v>
      </c>
      <c r="AE4" s="6">
        <v>0</v>
      </c>
      <c r="AF4" s="6">
        <v>0</v>
      </c>
      <c r="AG4" s="6">
        <v>1</v>
      </c>
      <c r="AH4" s="6"/>
      <c r="AI4" s="6">
        <v>5725</v>
      </c>
      <c r="AJ4" s="6">
        <v>250</v>
      </c>
      <c r="AK4" s="6">
        <f t="shared" si="0"/>
        <v>5850</v>
      </c>
      <c r="AL4" s="6">
        <f t="shared" si="1"/>
        <v>21065</v>
      </c>
      <c r="AM4" s="6">
        <v>-45</v>
      </c>
      <c r="AN4" s="6" t="s">
        <v>54</v>
      </c>
      <c r="AO4" s="6"/>
      <c r="AP4" s="6" t="s">
        <v>66</v>
      </c>
      <c r="AQ4" s="6" t="s">
        <v>59</v>
      </c>
      <c r="AR4" s="6">
        <v>20938</v>
      </c>
      <c r="AS4" s="6" t="s">
        <v>53</v>
      </c>
      <c r="AT4" s="6"/>
      <c r="AU4" s="6">
        <v>8350</v>
      </c>
      <c r="AV4" s="6">
        <v>7775</v>
      </c>
      <c r="AW4" s="6">
        <v>1845</v>
      </c>
      <c r="AX4" s="6"/>
      <c r="AY4" s="6" t="s">
        <v>48</v>
      </c>
      <c r="AZ4" s="6" t="s">
        <v>48</v>
      </c>
      <c r="BA4" s="6">
        <f t="shared" si="2"/>
        <v>5725</v>
      </c>
      <c r="BB4" s="6">
        <f t="shared" si="3"/>
        <v>675</v>
      </c>
      <c r="BC4" s="6">
        <f t="shared" si="4"/>
        <v>800</v>
      </c>
      <c r="BD4" s="6">
        <f t="shared" si="5"/>
        <v>925</v>
      </c>
      <c r="BE4" s="6">
        <f t="shared" si="6"/>
        <v>355</v>
      </c>
      <c r="BF4" s="6">
        <f t="shared" si="7"/>
        <v>480</v>
      </c>
      <c r="BG4" s="6">
        <f t="shared" si="8"/>
        <v>605</v>
      </c>
      <c r="BH4" s="6">
        <f t="shared" si="19"/>
        <v>2200</v>
      </c>
      <c r="BI4" s="6">
        <f t="shared" si="9"/>
        <v>20940</v>
      </c>
      <c r="BJ4" s="6" t="s">
        <v>48</v>
      </c>
      <c r="BK4" s="6"/>
      <c r="BL4" s="6">
        <f t="shared" si="10"/>
        <v>20940</v>
      </c>
      <c r="BM4" s="6">
        <f t="shared" si="11"/>
        <v>21190</v>
      </c>
      <c r="BN4" s="6">
        <f t="shared" si="12"/>
        <v>15215</v>
      </c>
      <c r="BO4" s="6">
        <v>250</v>
      </c>
      <c r="BP4" s="44">
        <f t="shared" si="13"/>
        <v>801</v>
      </c>
      <c r="BQ4" s="49" t="s">
        <v>67</v>
      </c>
      <c r="BR4" s="6">
        <f>IF(BQ4="WIC1",'ДЛЯ ЗАПОЛНЕНИЯ'!B$2,IF(BQ4="WIC2",'ДЛЯ ЗАПОЛНЕНИЯ'!B$4,IF(BQ4="WIC3",'ДЛЯ ЗАПОЛНЕНИЯ'!B$10,IF(BQ4="WIC4",'ДЛЯ ЗАПОЛНЕНИЯ'!B$14,IF(BQ4="WIC5",'ДЛЯ ЗАПОЛНЕНИЯ'!B$18,IF(BQ4="WIC6",'ДЛЯ ЗАПОЛНЕНИЯ'!B$20))))))</f>
        <v>2</v>
      </c>
      <c r="BS4" s="50" t="str">
        <f>IF(BQ4="WIC1",'ДЛЯ ЗАПОЛНЕНИЯ'!C$2,IF(BQ4="WIC2",'ДЛЯ ЗАПОЛНЕНИЯ'!C$4,IF(BQ4="WIC3",'ДЛЯ ЗАПОЛНЕНИЯ'!C$10,IF(BQ4="WIC4",'ДЛЯ ЗАПОЛНЕНИЯ'!C$14,IF(BQ4="WIC5",'ДЛЯ ЗАПОЛНЕНИЯ'!C$18,IF(BQ4="WIC6",'ДЛЯ ЗАПОЛНЕНИЯ'!C$20))))))</f>
        <v>WIC2_MI02_TVAC</v>
      </c>
      <c r="BT4" s="49" t="s">
        <v>49</v>
      </c>
      <c r="BU4" s="6">
        <f>IF(BT4="WOC1",'ДЛЯ ЗАПОЛНЕНИЯ'!B$24,IF(BT4="WOC2",'ДЛЯ ЗАПОЛНЕНИЯ'!B$38,IF(BT4="WOC3",'ДЛЯ ЗАПОЛНЕНИЯ'!B$42,)))</f>
        <v>1</v>
      </c>
      <c r="BV4" s="50" t="str">
        <f>IF(BT4="WOC1",'ДЛЯ ЗАПОЛНЕНИЯ'!C$24,IF(BT4="WOC2",'ДЛЯ ЗАПОЛНЕНИЯ'!C$38,IF(BT4="WOC3",'ДЛЯ ЗАПОЛНЕНИЯ'!C$42,)))</f>
        <v>WOC1_MO01_TVAC</v>
      </c>
      <c r="BW4" s="54">
        <f>'ДЛЯ ЗАПОЛНЕНИЯ'!E4</f>
        <v>42.93</v>
      </c>
      <c r="BX4" s="6">
        <f t="shared" si="14"/>
        <v>0.92999999999999972</v>
      </c>
      <c r="BY4" s="6">
        <f t="shared" si="20"/>
        <v>-14.07</v>
      </c>
      <c r="BZ4" s="6">
        <f>IF(AND(BX4&lt;=10,BY4&gt;=-15),ATT!A$3,IF(AND(BX4&lt;=0,BY4&gt;=-25),ATT!A$4,IF(AND(BX4&lt;=-11,BY4&gt;=-35),ATT!A$5,IF(AND(BX4&lt;=-21,BY4&gt;=-45),ATT!A$6,IF(AND(BX4&lt;=-31,BY4&gt;=-55),ATT!A$7)))))</f>
        <v>0</v>
      </c>
      <c r="CA4" s="106">
        <v>10</v>
      </c>
      <c r="CB4" s="104">
        <f t="shared" si="21"/>
        <v>-5</v>
      </c>
      <c r="CC4" s="6" t="str">
        <f t="shared" si="15"/>
        <v>AFC_5850_21065_250_att0</v>
      </c>
      <c r="CD4" s="6" t="str">
        <f t="shared" si="16"/>
        <v>GD_5850_21065_250_att0</v>
      </c>
      <c r="CE4" s="6" t="str">
        <f>"IMD_"&amp;AK4&amp;"_"&amp;AL4&amp;"_"&amp;BO4&amp;"_att"&amp;BZ4</f>
        <v>IMD_5850_21065_250_att0</v>
      </c>
      <c r="CH4" s="6" t="str">
        <f t="shared" si="17"/>
        <v>WIC2_WOC1_5850_21065_250_att0_AFC_TVAC</v>
      </c>
      <c r="CI4" s="3" t="str">
        <f t="shared" si="18"/>
        <v>WIC2_WOC1_5850_21065_250_att0_GD_TVAC</v>
      </c>
      <c r="CJ4" s="3" t="str">
        <f>BQ4&amp;"_"&amp;BT4&amp;"_"&amp;AK4&amp;"_"&amp;AL4&amp;"_"&amp;BO4&amp;"_att"&amp;BZ4&amp;"_IMD_TVAC"</f>
        <v>WIC2_WOC1_5850_21065_250_att0_IMD_TVAC</v>
      </c>
      <c r="CK4" s="4" t="str">
        <f>BQ4&amp;"_"&amp;BT4&amp;"_"&amp;AK4&amp;"_"&amp;AL4&amp;"_"&amp;BO4&amp;"_att"&amp;BZ4&amp;"_PN_TVAC"</f>
        <v>WIC2_WOC1_5850_21065_250_att0_PN_TVAC</v>
      </c>
      <c r="CM4" s="4" t="str">
        <f t="shared" si="22"/>
        <v>WIC2_WOC1_5850_21065_250_att0</v>
      </c>
    </row>
    <row r="5" spans="1:91" x14ac:dyDescent="0.25">
      <c r="A5" s="6">
        <v>3640</v>
      </c>
      <c r="B5" s="6" t="s">
        <v>48</v>
      </c>
      <c r="C5" s="6" t="s">
        <v>48</v>
      </c>
      <c r="D5" s="6" t="s">
        <v>48</v>
      </c>
      <c r="E5" s="6" t="s">
        <v>48</v>
      </c>
      <c r="F5" s="6" t="s">
        <v>48</v>
      </c>
      <c r="G5" s="6" t="s">
        <v>48</v>
      </c>
      <c r="H5" s="6" t="s">
        <v>48</v>
      </c>
      <c r="I5" s="6" t="s">
        <v>48</v>
      </c>
      <c r="J5" s="6" t="s">
        <v>48</v>
      </c>
      <c r="K5" s="6" t="s">
        <v>48</v>
      </c>
      <c r="L5" s="6"/>
      <c r="M5" s="6">
        <v>40</v>
      </c>
      <c r="N5" s="6">
        <v>5800</v>
      </c>
      <c r="O5" s="6">
        <v>18740</v>
      </c>
      <c r="P5" s="6" t="s">
        <v>50</v>
      </c>
      <c r="Q5" s="6" t="s">
        <v>51</v>
      </c>
      <c r="R5" s="6">
        <v>0</v>
      </c>
      <c r="S5" s="6">
        <v>35</v>
      </c>
      <c r="T5" s="6">
        <v>41</v>
      </c>
      <c r="U5" s="6">
        <v>1</v>
      </c>
      <c r="V5" s="6" t="s">
        <v>50</v>
      </c>
      <c r="W5" s="6">
        <v>0</v>
      </c>
      <c r="X5" s="6">
        <v>0</v>
      </c>
      <c r="Y5" s="6">
        <v>0</v>
      </c>
      <c r="Z5" s="6">
        <v>1</v>
      </c>
      <c r="AA5" s="6"/>
      <c r="AB5" s="6"/>
      <c r="AC5" s="6">
        <v>-26</v>
      </c>
      <c r="AD5" s="6">
        <v>-320</v>
      </c>
      <c r="AE5" s="6">
        <v>0</v>
      </c>
      <c r="AF5" s="6">
        <v>0</v>
      </c>
      <c r="AG5" s="6">
        <v>1</v>
      </c>
      <c r="AH5" s="6"/>
      <c r="AI5" s="6">
        <v>6475</v>
      </c>
      <c r="AJ5" s="6">
        <v>250</v>
      </c>
      <c r="AK5" s="6">
        <f t="shared" si="0"/>
        <v>6600</v>
      </c>
      <c r="AL5" s="6">
        <f t="shared" si="1"/>
        <v>21065</v>
      </c>
      <c r="AM5" s="6">
        <v>-45</v>
      </c>
      <c r="AN5" s="6" t="s">
        <v>54</v>
      </c>
      <c r="AO5" s="6"/>
      <c r="AP5" s="6" t="s">
        <v>66</v>
      </c>
      <c r="AQ5" s="6" t="s">
        <v>59</v>
      </c>
      <c r="AR5" s="6">
        <v>20938</v>
      </c>
      <c r="AS5" s="6" t="s">
        <v>53</v>
      </c>
      <c r="AT5" s="6"/>
      <c r="AU5" s="6">
        <v>8350</v>
      </c>
      <c r="AV5" s="6">
        <v>7775</v>
      </c>
      <c r="AW5" s="6">
        <v>1845</v>
      </c>
      <c r="AX5" s="6"/>
      <c r="AY5" s="6" t="s">
        <v>48</v>
      </c>
      <c r="AZ5" s="6" t="s">
        <v>48</v>
      </c>
      <c r="BA5" s="6">
        <f t="shared" si="2"/>
        <v>6475</v>
      </c>
      <c r="BB5" s="6">
        <f t="shared" si="3"/>
        <v>675</v>
      </c>
      <c r="BC5" s="6">
        <f t="shared" si="4"/>
        <v>800</v>
      </c>
      <c r="BD5" s="6">
        <f t="shared" si="5"/>
        <v>925</v>
      </c>
      <c r="BE5" s="6">
        <f t="shared" si="6"/>
        <v>355</v>
      </c>
      <c r="BF5" s="6">
        <f t="shared" si="7"/>
        <v>480</v>
      </c>
      <c r="BG5" s="6">
        <f t="shared" si="8"/>
        <v>605</v>
      </c>
      <c r="BH5" s="6">
        <f t="shared" si="19"/>
        <v>2200</v>
      </c>
      <c r="BI5" s="6">
        <f t="shared" si="9"/>
        <v>20940</v>
      </c>
      <c r="BJ5" s="6" t="s">
        <v>48</v>
      </c>
      <c r="BK5" s="6"/>
      <c r="BL5" s="6">
        <f t="shared" si="10"/>
        <v>20940</v>
      </c>
      <c r="BM5" s="6">
        <f t="shared" si="11"/>
        <v>21190</v>
      </c>
      <c r="BN5" s="6">
        <f t="shared" si="12"/>
        <v>14465</v>
      </c>
      <c r="BO5" s="6">
        <v>250</v>
      </c>
      <c r="BP5" s="44">
        <f t="shared" si="13"/>
        <v>801</v>
      </c>
      <c r="BQ5" s="49" t="s">
        <v>67</v>
      </c>
      <c r="BR5" s="6">
        <f>IF(BQ5="WIC1",'ДЛЯ ЗАПОЛНЕНИЯ'!B$2,IF(BQ5="WIC2",'ДЛЯ ЗАПОЛНЕНИЯ'!B$4,IF(BQ5="WIC3",'ДЛЯ ЗАПОЛНЕНИЯ'!B$10,IF(BQ5="WIC4",'ДЛЯ ЗАПОЛНЕНИЯ'!B$14,IF(BQ5="WIC5",'ДЛЯ ЗАПОЛНЕНИЯ'!B$18,IF(BQ5="WIC6",'ДЛЯ ЗАПОЛНЕНИЯ'!B$20))))))</f>
        <v>2</v>
      </c>
      <c r="BS5" s="50" t="str">
        <f>IF(BQ5="WIC1",'ДЛЯ ЗАПОЛНЕНИЯ'!C$2,IF(BQ5="WIC2",'ДЛЯ ЗАПОЛНЕНИЯ'!C$4,IF(BQ5="WIC3",'ДЛЯ ЗАПОЛНЕНИЯ'!C$10,IF(BQ5="WIC4",'ДЛЯ ЗАПОЛНЕНИЯ'!C$14,IF(BQ5="WIC5",'ДЛЯ ЗАПОЛНЕНИЯ'!C$18,IF(BQ5="WIC6",'ДЛЯ ЗАПОЛНЕНИЯ'!C$20))))))</f>
        <v>WIC2_MI02_TVAC</v>
      </c>
      <c r="BT5" s="49" t="s">
        <v>49</v>
      </c>
      <c r="BU5" s="6">
        <f>IF(BT5="WOC1",'ДЛЯ ЗАПОЛНЕНИЯ'!B$24,IF(BT5="WOC2",'ДЛЯ ЗАПОЛНЕНИЯ'!B$38,IF(BT5="WOC3",'ДЛЯ ЗАПОЛНЕНИЯ'!B$42,)))</f>
        <v>1</v>
      </c>
      <c r="BV5" s="50" t="str">
        <f>IF(BT5="WOC1",'ДЛЯ ЗАПОЛНЕНИЯ'!C$24,IF(BT5="WOC2",'ДЛЯ ЗАПОЛНЕНИЯ'!C$38,IF(BT5="WOC3",'ДЛЯ ЗАПОЛНЕНИЯ'!C$42,)))</f>
        <v>WOC1_MO01_TVAC</v>
      </c>
      <c r="BW5" s="54">
        <f>'ДЛЯ ЗАПОЛНЕНИЯ'!E5</f>
        <v>43.84</v>
      </c>
      <c r="BX5" s="6">
        <f t="shared" si="14"/>
        <v>1.8400000000000034</v>
      </c>
      <c r="BY5" s="6">
        <f t="shared" si="20"/>
        <v>-13.159999999999997</v>
      </c>
      <c r="BZ5" s="6">
        <f>IF(AND(BX5&lt;=10,BY5&gt;=-15),ATT!A$3,IF(AND(BX5&lt;=0,BY5&gt;=-25),ATT!A$4,IF(AND(BX5&lt;=-11,BY5&gt;=-35),ATT!A$5,IF(AND(BX5&lt;=-21,BY5&gt;=-45),ATT!A$6,IF(AND(BX5&lt;=-31,BY5&gt;=-55),ATT!A$7)))))</f>
        <v>0</v>
      </c>
      <c r="CA5" s="39">
        <v>10</v>
      </c>
      <c r="CB5" s="104">
        <f t="shared" si="21"/>
        <v>-5</v>
      </c>
      <c r="CC5" s="6" t="str">
        <f t="shared" si="15"/>
        <v>AFC_6600_21065_250_att0</v>
      </c>
      <c r="CD5" s="6" t="str">
        <f t="shared" si="16"/>
        <v>GD_6600_21065_250_att0</v>
      </c>
      <c r="CE5" s="6" t="s">
        <v>48</v>
      </c>
      <c r="CH5" s="6" t="str">
        <f t="shared" si="17"/>
        <v>WIC2_WOC1_6600_21065_250_att0_AFC_TVAC</v>
      </c>
      <c r="CI5" s="3" t="str">
        <f t="shared" si="18"/>
        <v>WIC2_WOC1_6600_21065_250_att0_GD_TVAC</v>
      </c>
      <c r="CJ5" s="3" t="s">
        <v>48</v>
      </c>
      <c r="CK5" s="4" t="s">
        <v>48</v>
      </c>
      <c r="CM5" s="4" t="str">
        <f t="shared" si="22"/>
        <v>WIC2_WOC1_6600_21065_250_att0</v>
      </c>
    </row>
    <row r="6" spans="1:91" x14ac:dyDescent="0.25">
      <c r="A6" s="6">
        <v>3644</v>
      </c>
      <c r="B6" s="6" t="s">
        <v>48</v>
      </c>
      <c r="C6" s="6" t="s">
        <v>48</v>
      </c>
      <c r="D6" s="6" t="s">
        <v>48</v>
      </c>
      <c r="E6" s="6" t="s">
        <v>48</v>
      </c>
      <c r="F6" s="6" t="s">
        <v>48</v>
      </c>
      <c r="G6" s="6" t="s">
        <v>48</v>
      </c>
      <c r="H6" s="6" t="s">
        <v>48</v>
      </c>
      <c r="I6" s="6" t="s">
        <v>48</v>
      </c>
      <c r="J6" s="6" t="s">
        <v>48</v>
      </c>
      <c r="K6" s="6" t="s">
        <v>48</v>
      </c>
      <c r="L6" s="6"/>
      <c r="M6" s="6">
        <v>40</v>
      </c>
      <c r="N6" s="6">
        <v>5050</v>
      </c>
      <c r="O6" s="6">
        <v>18740</v>
      </c>
      <c r="P6" s="6">
        <v>11570</v>
      </c>
      <c r="Q6" s="6" t="s">
        <v>50</v>
      </c>
      <c r="R6" s="6">
        <v>0</v>
      </c>
      <c r="S6" s="6">
        <v>0</v>
      </c>
      <c r="T6" s="6">
        <v>0</v>
      </c>
      <c r="U6" s="6">
        <v>1</v>
      </c>
      <c r="V6" s="6" t="s">
        <v>51</v>
      </c>
      <c r="W6" s="6">
        <v>0</v>
      </c>
      <c r="X6" s="6">
        <v>0</v>
      </c>
      <c r="Y6" s="6">
        <v>0</v>
      </c>
      <c r="Z6" s="6">
        <v>1</v>
      </c>
      <c r="AA6" s="6"/>
      <c r="AB6" s="6"/>
      <c r="AC6" s="6">
        <v>-26</v>
      </c>
      <c r="AD6" s="6">
        <v>-320</v>
      </c>
      <c r="AE6" s="6">
        <v>0</v>
      </c>
      <c r="AF6" s="6">
        <v>0</v>
      </c>
      <c r="AG6" s="6">
        <v>1</v>
      </c>
      <c r="AH6" s="6"/>
      <c r="AI6" s="6">
        <v>5725</v>
      </c>
      <c r="AJ6" s="6">
        <v>250</v>
      </c>
      <c r="AK6" s="6">
        <f t="shared" si="0"/>
        <v>5850</v>
      </c>
      <c r="AL6" s="6">
        <f t="shared" si="1"/>
        <v>32635</v>
      </c>
      <c r="AM6" s="6">
        <v>-45</v>
      </c>
      <c r="AN6" s="6" t="s">
        <v>54</v>
      </c>
      <c r="AO6" s="6"/>
      <c r="AP6" s="6" t="s">
        <v>66</v>
      </c>
      <c r="AQ6" s="6" t="s">
        <v>60</v>
      </c>
      <c r="AR6" s="6">
        <v>20938</v>
      </c>
      <c r="AS6" s="6" t="s">
        <v>57</v>
      </c>
      <c r="AT6" s="6"/>
      <c r="AU6" s="6">
        <v>8350</v>
      </c>
      <c r="AV6" s="6">
        <v>7775</v>
      </c>
      <c r="AW6" s="6">
        <v>1845</v>
      </c>
      <c r="AX6" s="6"/>
      <c r="AY6" s="6" t="s">
        <v>48</v>
      </c>
      <c r="AZ6" s="6" t="s">
        <v>48</v>
      </c>
      <c r="BA6" s="6">
        <f t="shared" si="2"/>
        <v>5725</v>
      </c>
      <c r="BB6" s="6">
        <f t="shared" si="3"/>
        <v>675</v>
      </c>
      <c r="BC6" s="6">
        <f t="shared" si="4"/>
        <v>800</v>
      </c>
      <c r="BD6" s="6">
        <f t="shared" si="5"/>
        <v>925</v>
      </c>
      <c r="BE6" s="6">
        <f t="shared" si="6"/>
        <v>355</v>
      </c>
      <c r="BF6" s="6">
        <f t="shared" si="7"/>
        <v>480</v>
      </c>
      <c r="BG6" s="6">
        <f t="shared" si="8"/>
        <v>605</v>
      </c>
      <c r="BH6" s="6">
        <f t="shared" si="19"/>
        <v>2200</v>
      </c>
      <c r="BI6" s="6">
        <f t="shared" si="9"/>
        <v>20940</v>
      </c>
      <c r="BJ6" s="6">
        <f>BI6+P6</f>
        <v>32510</v>
      </c>
      <c r="BK6" s="6"/>
      <c r="BL6" s="6">
        <f>BJ6</f>
        <v>32510</v>
      </c>
      <c r="BM6" s="6">
        <f t="shared" si="11"/>
        <v>32760</v>
      </c>
      <c r="BN6" s="6">
        <f t="shared" si="12"/>
        <v>26785</v>
      </c>
      <c r="BO6" s="6">
        <v>250</v>
      </c>
      <c r="BP6" s="44">
        <f t="shared" si="13"/>
        <v>801</v>
      </c>
      <c r="BQ6" s="49" t="s">
        <v>67</v>
      </c>
      <c r="BR6" s="6">
        <f>IF(BQ6="WIC1",'ДЛЯ ЗАПОЛНЕНИЯ'!B$2,IF(BQ6="WIC2",'ДЛЯ ЗАПОЛНЕНИЯ'!B$4,IF(BQ6="WIC3",'ДЛЯ ЗАПОЛНЕНИЯ'!B$10,IF(BQ6="WIC4",'ДЛЯ ЗАПОЛНЕНИЯ'!B$14,IF(BQ6="WIC5",'ДЛЯ ЗАПОЛНЕНИЯ'!B$18,IF(BQ6="WIC6",'ДЛЯ ЗАПОЛНЕНИЯ'!B$20))))))</f>
        <v>2</v>
      </c>
      <c r="BS6" s="50" t="str">
        <f>IF(BQ6="WIC1",'ДЛЯ ЗАПОЛНЕНИЯ'!C$2,IF(BQ6="WIC2",'ДЛЯ ЗАПОЛНЕНИЯ'!C$4,IF(BQ6="WIC3",'ДЛЯ ЗАПОЛНЕНИЯ'!C$10,IF(BQ6="WIC4",'ДЛЯ ЗАПОЛНЕНИЯ'!C$14,IF(BQ6="WIC5",'ДЛЯ ЗАПОЛНЕНИЯ'!C$18,IF(BQ6="WIC6",'ДЛЯ ЗАПОЛНЕНИЯ'!C$20))))))</f>
        <v>WIC2_MI02_TVAC</v>
      </c>
      <c r="BT6" s="49" t="s">
        <v>58</v>
      </c>
      <c r="BU6" s="6">
        <f>IF(BT6="WOC1",'ДЛЯ ЗАПОЛНЕНИЯ'!B$24,IF(BT6="WOC2",'ДЛЯ ЗАПОЛНЕНИЯ'!B$38,IF(BT6="WOC3",'ДЛЯ ЗАПОЛНЕНИЯ'!B$42,)))</f>
        <v>2</v>
      </c>
      <c r="BV6" s="50" t="str">
        <f>IF(BT6="WOC1",'ДЛЯ ЗАПОЛНЕНИЯ'!C$24,IF(BT6="WOC2",'ДЛЯ ЗАПОЛНЕНИЯ'!C$38,IF(BT6="WOC3",'ДЛЯ ЗАПОЛНЕНИЯ'!C$42,)))</f>
        <v>WOC2_MO02_TVAC</v>
      </c>
      <c r="BW6" s="54">
        <f>'ДЛЯ ЗАПОЛНЕНИЯ'!E6</f>
        <v>42.93</v>
      </c>
      <c r="BX6" s="6">
        <f t="shared" si="14"/>
        <v>0.92999999999999972</v>
      </c>
      <c r="BY6" s="6">
        <f t="shared" si="20"/>
        <v>-14.07</v>
      </c>
      <c r="BZ6" s="6">
        <f>IF(AND(BX6&lt;=10,BY6&gt;=-15),ATT!A$3,IF(AND(BX6&lt;=0,BY6&gt;=-25),ATT!A$4,IF(AND(BX6&lt;=-11,BY6&gt;=-35),ATT!A$5,IF(AND(BX6&lt;=-21,BY6&gt;=-45),ATT!A$6,IF(AND(BX6&lt;=-31,BY6&gt;=-55),ATT!A$7)))))</f>
        <v>0</v>
      </c>
      <c r="CA6" s="39">
        <v>10</v>
      </c>
      <c r="CB6" s="104">
        <f t="shared" si="21"/>
        <v>-5</v>
      </c>
      <c r="CC6" s="6" t="str">
        <f t="shared" si="15"/>
        <v>AFC_5850_32635_250_att0</v>
      </c>
      <c r="CD6" s="6" t="str">
        <f t="shared" si="16"/>
        <v>GD_5850_32635_250_att0</v>
      </c>
      <c r="CE6" s="6" t="str">
        <f>"IMD_"&amp;AK6&amp;"_"&amp;AL6&amp;"_"&amp;BO6&amp;"_att"&amp;BZ6</f>
        <v>IMD_5850_32635_250_att0</v>
      </c>
      <c r="CH6" s="6" t="str">
        <f t="shared" si="17"/>
        <v>WIC2_WOC2_5850_32635_250_att0_AFC_TVAC</v>
      </c>
      <c r="CI6" s="3" t="str">
        <f t="shared" si="18"/>
        <v>WIC2_WOC2_5850_32635_250_att0_GD_TVAC</v>
      </c>
      <c r="CJ6" s="3" t="str">
        <f>BQ6&amp;"_"&amp;BT6&amp;"_"&amp;AK6&amp;"_"&amp;AL6&amp;"_"&amp;BO6&amp;"_att"&amp;BZ6&amp;"_IMD_TVAC"</f>
        <v>WIC2_WOC2_5850_32635_250_att0_IMD_TVAC</v>
      </c>
      <c r="CK6" s="4" t="str">
        <f>BQ6&amp;"_"&amp;BT6&amp;"_"&amp;AK6&amp;"_"&amp;AL6&amp;"_"&amp;BO6&amp;"_att"&amp;BZ6&amp;"_PN_TVAC"</f>
        <v>WIC2_WOC2_5850_32635_250_att0_PN_TVAC</v>
      </c>
      <c r="CM6" s="4" t="str">
        <f t="shared" si="22"/>
        <v>WIC2_WOC2_5850_32635_250_att0</v>
      </c>
    </row>
    <row r="7" spans="1:91" x14ac:dyDescent="0.25">
      <c r="A7" s="6">
        <v>3646</v>
      </c>
      <c r="B7" s="6" t="s">
        <v>48</v>
      </c>
      <c r="C7" s="6" t="s">
        <v>48</v>
      </c>
      <c r="D7" s="6" t="s">
        <v>48</v>
      </c>
      <c r="E7" s="6" t="s">
        <v>48</v>
      </c>
      <c r="F7" s="6" t="s">
        <v>48</v>
      </c>
      <c r="G7" s="6" t="s">
        <v>48</v>
      </c>
      <c r="H7" s="6" t="s">
        <v>48</v>
      </c>
      <c r="I7" s="6" t="s">
        <v>48</v>
      </c>
      <c r="J7" s="6" t="s">
        <v>48</v>
      </c>
      <c r="K7" s="6" t="s">
        <v>48</v>
      </c>
      <c r="L7" s="6"/>
      <c r="M7" s="6">
        <v>40</v>
      </c>
      <c r="N7" s="6">
        <v>5800</v>
      </c>
      <c r="O7" s="6">
        <v>18740</v>
      </c>
      <c r="P7" s="6">
        <v>11570</v>
      </c>
      <c r="Q7" s="6" t="s">
        <v>50</v>
      </c>
      <c r="R7" s="6">
        <v>0</v>
      </c>
      <c r="S7" s="6">
        <v>0</v>
      </c>
      <c r="T7" s="6">
        <v>0</v>
      </c>
      <c r="U7" s="6">
        <v>1</v>
      </c>
      <c r="V7" s="6" t="s">
        <v>51</v>
      </c>
      <c r="W7" s="6">
        <v>0</v>
      </c>
      <c r="X7" s="6">
        <v>0</v>
      </c>
      <c r="Y7" s="6">
        <v>0</v>
      </c>
      <c r="Z7" s="6">
        <v>1</v>
      </c>
      <c r="AA7" s="6"/>
      <c r="AB7" s="6"/>
      <c r="AC7" s="6">
        <v>-26</v>
      </c>
      <c r="AD7" s="6">
        <v>-320</v>
      </c>
      <c r="AE7" s="6">
        <v>0</v>
      </c>
      <c r="AF7" s="6">
        <v>0</v>
      </c>
      <c r="AG7" s="6">
        <v>1</v>
      </c>
      <c r="AH7" s="6"/>
      <c r="AI7" s="6">
        <v>6475</v>
      </c>
      <c r="AJ7" s="6">
        <v>250</v>
      </c>
      <c r="AK7" s="6">
        <f t="shared" si="0"/>
        <v>6600</v>
      </c>
      <c r="AL7" s="6">
        <f t="shared" si="1"/>
        <v>32635</v>
      </c>
      <c r="AM7" s="6">
        <v>-45</v>
      </c>
      <c r="AN7" s="6" t="s">
        <v>54</v>
      </c>
      <c r="AO7" s="6"/>
      <c r="AP7" s="6" t="s">
        <v>66</v>
      </c>
      <c r="AQ7" s="6" t="s">
        <v>60</v>
      </c>
      <c r="AR7" s="6">
        <v>20938</v>
      </c>
      <c r="AS7" s="6" t="s">
        <v>57</v>
      </c>
      <c r="AT7" s="6"/>
      <c r="AU7" s="6">
        <v>8350</v>
      </c>
      <c r="AV7" s="6">
        <v>7775</v>
      </c>
      <c r="AW7" s="6">
        <v>1845</v>
      </c>
      <c r="AX7" s="6"/>
      <c r="AY7" s="6" t="s">
        <v>48</v>
      </c>
      <c r="AZ7" s="6" t="s">
        <v>48</v>
      </c>
      <c r="BA7" s="6">
        <f t="shared" si="2"/>
        <v>6475</v>
      </c>
      <c r="BB7" s="6">
        <f t="shared" si="3"/>
        <v>675</v>
      </c>
      <c r="BC7" s="6">
        <f t="shared" si="4"/>
        <v>800</v>
      </c>
      <c r="BD7" s="6">
        <f t="shared" si="5"/>
        <v>925</v>
      </c>
      <c r="BE7" s="6">
        <f t="shared" si="6"/>
        <v>355</v>
      </c>
      <c r="BF7" s="6">
        <f t="shared" si="7"/>
        <v>480</v>
      </c>
      <c r="BG7" s="6">
        <f t="shared" si="8"/>
        <v>605</v>
      </c>
      <c r="BH7" s="6">
        <f t="shared" si="19"/>
        <v>2200</v>
      </c>
      <c r="BI7" s="6">
        <f t="shared" si="9"/>
        <v>20940</v>
      </c>
      <c r="BJ7" s="6">
        <f>BI7+P7</f>
        <v>32510</v>
      </c>
      <c r="BK7" s="6"/>
      <c r="BL7" s="6">
        <f t="shared" ref="BL7" si="23">BJ7</f>
        <v>32510</v>
      </c>
      <c r="BM7" s="6">
        <f t="shared" si="11"/>
        <v>32760</v>
      </c>
      <c r="BN7" s="6">
        <f t="shared" si="12"/>
        <v>26035</v>
      </c>
      <c r="BO7" s="6">
        <v>250</v>
      </c>
      <c r="BP7" s="44">
        <f t="shared" si="13"/>
        <v>801</v>
      </c>
      <c r="BQ7" s="49" t="s">
        <v>67</v>
      </c>
      <c r="BR7" s="6">
        <f>IF(BQ7="WIC1",'ДЛЯ ЗАПОЛНЕНИЯ'!B$2,IF(BQ7="WIC2",'ДЛЯ ЗАПОЛНЕНИЯ'!B$4,IF(BQ7="WIC3",'ДЛЯ ЗАПОЛНЕНИЯ'!B$10,IF(BQ7="WIC4",'ДЛЯ ЗАПОЛНЕНИЯ'!B$14,IF(BQ7="WIC5",'ДЛЯ ЗАПОЛНЕНИЯ'!B$18,IF(BQ7="WIC6",'ДЛЯ ЗАПОЛНЕНИЯ'!B$20))))))</f>
        <v>2</v>
      </c>
      <c r="BS7" s="50" t="str">
        <f>IF(BQ7="WIC1",'ДЛЯ ЗАПОЛНЕНИЯ'!C$2,IF(BQ7="WIC2",'ДЛЯ ЗАПОЛНЕНИЯ'!C$4,IF(BQ7="WIC3",'ДЛЯ ЗАПОЛНЕНИЯ'!C$10,IF(BQ7="WIC4",'ДЛЯ ЗАПОЛНЕНИЯ'!C$14,IF(BQ7="WIC5",'ДЛЯ ЗАПОЛНЕНИЯ'!C$18,IF(BQ7="WIC6",'ДЛЯ ЗАПОЛНЕНИЯ'!C$20))))))</f>
        <v>WIC2_MI02_TVAC</v>
      </c>
      <c r="BT7" s="49" t="s">
        <v>58</v>
      </c>
      <c r="BU7" s="6">
        <f>IF(BT7="WOC1",'ДЛЯ ЗАПОЛНЕНИЯ'!B$24,IF(BT7="WOC2",'ДЛЯ ЗАПОЛНЕНИЯ'!B$38,IF(BT7="WOC3",'ДЛЯ ЗАПОЛНЕНИЯ'!B$42,)))</f>
        <v>2</v>
      </c>
      <c r="BV7" s="50" t="str">
        <f>IF(BT7="WOC1",'ДЛЯ ЗАПОЛНЕНИЯ'!C$24,IF(BT7="WOC2",'ДЛЯ ЗАПОЛНЕНИЯ'!C$38,IF(BT7="WOC3",'ДЛЯ ЗАПОЛНЕНИЯ'!C$42,)))</f>
        <v>WOC2_MO02_TVAC</v>
      </c>
      <c r="BW7" s="54">
        <f>'ДЛЯ ЗАПОЛНЕНИЯ'!E7</f>
        <v>43.84</v>
      </c>
      <c r="BX7" s="6">
        <f t="shared" si="14"/>
        <v>1.8400000000000034</v>
      </c>
      <c r="BY7" s="6">
        <f t="shared" si="20"/>
        <v>-13.159999999999997</v>
      </c>
      <c r="BZ7" s="6">
        <f>IF(AND(BX7&lt;=10,BY7&gt;=-15),ATT!A$3,IF(AND(BX7&lt;=0,BY7&gt;=-25),ATT!A$4,IF(AND(BX7&lt;=-11,BY7&gt;=-35),ATT!A$5,IF(AND(BX7&lt;=-21,BY7&gt;=-45),ATT!A$6,IF(AND(BX7&lt;=-31,BY7&gt;=-55),ATT!A$7)))))</f>
        <v>0</v>
      </c>
      <c r="CA7" s="39">
        <v>10</v>
      </c>
      <c r="CB7" s="104">
        <f t="shared" si="21"/>
        <v>-5</v>
      </c>
      <c r="CC7" s="6" t="str">
        <f t="shared" si="15"/>
        <v>AFC_6600_32635_250_att0</v>
      </c>
      <c r="CD7" s="6" t="str">
        <f t="shared" si="16"/>
        <v>GD_6600_32635_250_att0</v>
      </c>
      <c r="CE7" s="6" t="s">
        <v>48</v>
      </c>
      <c r="CH7" s="6" t="str">
        <f t="shared" si="17"/>
        <v>WIC2_WOC2_6600_32635_250_att0_AFC_TVAC</v>
      </c>
      <c r="CI7" s="3" t="str">
        <f t="shared" si="18"/>
        <v>WIC2_WOC2_6600_32635_250_att0_GD_TVAC</v>
      </c>
      <c r="CJ7" s="3" t="s">
        <v>48</v>
      </c>
      <c r="CK7" s="4" t="s">
        <v>48</v>
      </c>
      <c r="CM7" s="4" t="str">
        <f t="shared" si="22"/>
        <v>WIC2_WOC2_6600_32635_250_att0</v>
      </c>
    </row>
    <row r="8" spans="1:91" x14ac:dyDescent="0.25">
      <c r="A8" s="6">
        <v>3650</v>
      </c>
      <c r="B8" s="6" t="s">
        <v>48</v>
      </c>
      <c r="C8" s="6" t="s">
        <v>48</v>
      </c>
      <c r="D8" s="6" t="s">
        <v>48</v>
      </c>
      <c r="E8" s="6" t="s">
        <v>48</v>
      </c>
      <c r="F8" s="6" t="s">
        <v>48</v>
      </c>
      <c r="G8" s="6" t="s">
        <v>48</v>
      </c>
      <c r="H8" s="6" t="s">
        <v>48</v>
      </c>
      <c r="I8" s="6" t="s">
        <v>48</v>
      </c>
      <c r="J8" s="6" t="s">
        <v>48</v>
      </c>
      <c r="K8" s="6" t="s">
        <v>48</v>
      </c>
      <c r="L8" s="6"/>
      <c r="M8" s="6">
        <v>40</v>
      </c>
      <c r="N8" s="6">
        <v>5050</v>
      </c>
      <c r="O8" s="6">
        <v>17980</v>
      </c>
      <c r="P8" s="6" t="s">
        <v>50</v>
      </c>
      <c r="Q8" s="6" t="s">
        <v>51</v>
      </c>
      <c r="R8" s="6">
        <v>0</v>
      </c>
      <c r="S8" s="6">
        <v>35</v>
      </c>
      <c r="T8" s="6">
        <v>41</v>
      </c>
      <c r="U8" s="6">
        <v>1</v>
      </c>
      <c r="V8" s="6" t="s">
        <v>50</v>
      </c>
      <c r="W8" s="6">
        <v>0</v>
      </c>
      <c r="X8" s="6">
        <v>0</v>
      </c>
      <c r="Y8" s="6">
        <v>0</v>
      </c>
      <c r="Z8" s="6">
        <v>1</v>
      </c>
      <c r="AA8" s="6"/>
      <c r="AB8" s="6"/>
      <c r="AC8" s="6">
        <v>-26</v>
      </c>
      <c r="AD8" s="6">
        <v>-285</v>
      </c>
      <c r="AE8" s="6">
        <v>0</v>
      </c>
      <c r="AF8" s="6">
        <v>0</v>
      </c>
      <c r="AG8" s="6">
        <v>1</v>
      </c>
      <c r="AH8" s="6"/>
      <c r="AI8" s="6">
        <v>5725</v>
      </c>
      <c r="AJ8" s="6">
        <v>80</v>
      </c>
      <c r="AK8" s="6">
        <f t="shared" si="0"/>
        <v>5765</v>
      </c>
      <c r="AL8" s="6">
        <f t="shared" si="1"/>
        <v>20255</v>
      </c>
      <c r="AM8" s="6">
        <v>-45</v>
      </c>
      <c r="AN8" s="6" t="s">
        <v>54</v>
      </c>
      <c r="AO8" s="6"/>
      <c r="AP8" s="6" t="s">
        <v>66</v>
      </c>
      <c r="AQ8" s="6" t="s">
        <v>64</v>
      </c>
      <c r="AR8" s="6">
        <v>20215</v>
      </c>
      <c r="AS8" s="6" t="s">
        <v>53</v>
      </c>
      <c r="AT8" s="6"/>
      <c r="AU8" s="6">
        <v>8350</v>
      </c>
      <c r="AV8" s="6">
        <v>7775</v>
      </c>
      <c r="AW8" s="6">
        <v>1845</v>
      </c>
      <c r="AX8" s="6"/>
      <c r="AY8" s="6" t="s">
        <v>48</v>
      </c>
      <c r="AZ8" s="6" t="s">
        <v>48</v>
      </c>
      <c r="BA8" s="6">
        <f t="shared" si="2"/>
        <v>5725</v>
      </c>
      <c r="BB8" s="6">
        <f t="shared" si="3"/>
        <v>675</v>
      </c>
      <c r="BC8" s="6">
        <f t="shared" si="4"/>
        <v>715</v>
      </c>
      <c r="BD8" s="6">
        <f t="shared" si="5"/>
        <v>755</v>
      </c>
      <c r="BE8" s="6">
        <f t="shared" si="6"/>
        <v>390</v>
      </c>
      <c r="BF8" s="6">
        <f t="shared" si="7"/>
        <v>430</v>
      </c>
      <c r="BG8" s="6">
        <f t="shared" si="8"/>
        <v>470</v>
      </c>
      <c r="BH8" s="6">
        <f t="shared" si="19"/>
        <v>2235</v>
      </c>
      <c r="BI8" s="6">
        <f t="shared" si="9"/>
        <v>20215</v>
      </c>
      <c r="BJ8" s="6" t="s">
        <v>48</v>
      </c>
      <c r="BK8" s="6"/>
      <c r="BL8" s="6">
        <f t="shared" si="10"/>
        <v>20215</v>
      </c>
      <c r="BM8" s="6">
        <f t="shared" si="11"/>
        <v>20295</v>
      </c>
      <c r="BN8" s="6">
        <f t="shared" si="12"/>
        <v>14490</v>
      </c>
      <c r="BO8" s="6">
        <v>80</v>
      </c>
      <c r="BP8" s="44">
        <f t="shared" si="13"/>
        <v>201</v>
      </c>
      <c r="BQ8" s="49" t="s">
        <v>67</v>
      </c>
      <c r="BR8" s="6">
        <f>IF(BQ8="WIC1",'ДЛЯ ЗАПОЛНЕНИЯ'!B$2,IF(BQ8="WIC2",'ДЛЯ ЗАПОЛНЕНИЯ'!B$4,IF(BQ8="WIC3",'ДЛЯ ЗАПОЛНЕНИЯ'!B$10,IF(BQ8="WIC4",'ДЛЯ ЗАПОЛНЕНИЯ'!B$14,IF(BQ8="WIC5",'ДЛЯ ЗАПОЛНЕНИЯ'!B$18,IF(BQ8="WIC6",'ДЛЯ ЗАПОЛНЕНИЯ'!B$20))))))</f>
        <v>2</v>
      </c>
      <c r="BS8" s="50" t="str">
        <f>IF(BQ8="WIC1",'ДЛЯ ЗАПОЛНЕНИЯ'!C$2,IF(BQ8="WIC2",'ДЛЯ ЗАПОЛНЕНИЯ'!C$4,IF(BQ8="WIC3",'ДЛЯ ЗАПОЛНЕНИЯ'!C$10,IF(BQ8="WIC4",'ДЛЯ ЗАПОЛНЕНИЯ'!C$14,IF(BQ8="WIC5",'ДЛЯ ЗАПОЛНЕНИЯ'!C$18,IF(BQ8="WIC6",'ДЛЯ ЗАПОЛНЕНИЯ'!C$20))))))</f>
        <v>WIC2_MI02_TVAC</v>
      </c>
      <c r="BT8" s="49" t="s">
        <v>49</v>
      </c>
      <c r="BU8" s="6">
        <f>IF(BT8="WOC1",'ДЛЯ ЗАПОЛНЕНИЯ'!B$24,IF(BT8="WOC2",'ДЛЯ ЗАПОЛНЕНИЯ'!B$38,IF(BT8="WOC3",'ДЛЯ ЗАПОЛНЕНИЯ'!B$42,)))</f>
        <v>1</v>
      </c>
      <c r="BV8" s="50" t="str">
        <f>IF(BT8="WOC1",'ДЛЯ ЗАПОЛНЕНИЯ'!C$24,IF(BT8="WOC2",'ДЛЯ ЗАПОЛНЕНИЯ'!C$38,IF(BT8="WOC3",'ДЛЯ ЗАПОЛНЕНИЯ'!C$42,)))</f>
        <v>WOC1_MO01_TVAC</v>
      </c>
      <c r="BW8" s="54">
        <f>'ДЛЯ ЗАПОЛНЕНИЯ'!E8</f>
        <v>42.92</v>
      </c>
      <c r="BX8" s="6">
        <f t="shared" si="14"/>
        <v>0.92000000000000171</v>
      </c>
      <c r="BY8" s="6">
        <f t="shared" si="20"/>
        <v>-14.079999999999998</v>
      </c>
      <c r="BZ8" s="6">
        <f>IF(AND(BX8&lt;=10,BY8&gt;=-15),ATT!A$3,IF(AND(BX8&lt;=0,BY8&gt;=-25),ATT!A$4,IF(AND(BX8&lt;=-11,BY8&gt;=-35),ATT!A$5,IF(AND(BX8&lt;=-21,BY8&gt;=-45),ATT!A$6,IF(AND(BX8&lt;=-31,BY8&gt;=-55),ATT!A$7)))))</f>
        <v>0</v>
      </c>
      <c r="CA8" s="39">
        <v>10</v>
      </c>
      <c r="CB8" s="104">
        <f t="shared" si="21"/>
        <v>-5</v>
      </c>
      <c r="CC8" s="6" t="str">
        <f t="shared" si="15"/>
        <v>AFC_5765_20255_80_att0</v>
      </c>
      <c r="CD8" s="6" t="str">
        <f t="shared" si="16"/>
        <v>GD_5765_20255_80_att0</v>
      </c>
      <c r="CE8" s="6" t="str">
        <f>"IMD_"&amp;AK8&amp;"_"&amp;AL8&amp;"_"&amp;BO8&amp;"_att"&amp;BZ8</f>
        <v>IMD_5765_20255_80_att0</v>
      </c>
      <c r="CH8" s="6" t="str">
        <f t="shared" si="17"/>
        <v>WIC2_WOC1_5765_20255_80_att0_AFC_TVAC</v>
      </c>
      <c r="CI8" s="3" t="str">
        <f t="shared" si="18"/>
        <v>WIC2_WOC1_5765_20255_80_att0_GD_TVAC</v>
      </c>
      <c r="CJ8" s="3" t="str">
        <f>BQ8&amp;"_"&amp;BT8&amp;"_"&amp;AK8&amp;"_"&amp;AL8&amp;"_"&amp;BO8&amp;"_att"&amp;BZ8&amp;"_IMD_TVAC"</f>
        <v>WIC2_WOC1_5765_20255_80_att0_IMD_TVAC</v>
      </c>
      <c r="CK8" s="4" t="str">
        <f>BQ8&amp;"_"&amp;BT8&amp;"_"&amp;AK8&amp;"_"&amp;AL8&amp;"_"&amp;BO8&amp;"_att"&amp;BZ8&amp;"_PN_TVAC"</f>
        <v>WIC2_WOC1_5765_20255_80_att0_PN_TVAC</v>
      </c>
      <c r="CM8" s="4" t="str">
        <f t="shared" si="22"/>
        <v>WIC2_WOC1_5765_20255_80_att0</v>
      </c>
    </row>
    <row r="9" spans="1:91" x14ac:dyDescent="0.25">
      <c r="A9" s="6">
        <v>3652</v>
      </c>
      <c r="B9" s="6" t="s">
        <v>48</v>
      </c>
      <c r="C9" s="6" t="s">
        <v>48</v>
      </c>
      <c r="D9" s="6" t="s">
        <v>48</v>
      </c>
      <c r="E9" s="6" t="s">
        <v>48</v>
      </c>
      <c r="F9" s="6" t="s">
        <v>48</v>
      </c>
      <c r="G9" s="6" t="s">
        <v>48</v>
      </c>
      <c r="H9" s="6" t="s">
        <v>48</v>
      </c>
      <c r="I9" s="6" t="s">
        <v>48</v>
      </c>
      <c r="J9" s="6" t="s">
        <v>48</v>
      </c>
      <c r="K9" s="6" t="s">
        <v>48</v>
      </c>
      <c r="L9" s="6"/>
      <c r="M9" s="6">
        <v>40</v>
      </c>
      <c r="N9" s="6">
        <v>5800</v>
      </c>
      <c r="O9" s="6">
        <v>17980</v>
      </c>
      <c r="P9" s="6" t="s">
        <v>50</v>
      </c>
      <c r="Q9" s="6" t="s">
        <v>51</v>
      </c>
      <c r="R9" s="6">
        <v>0</v>
      </c>
      <c r="S9" s="6">
        <v>35</v>
      </c>
      <c r="T9" s="6">
        <v>41</v>
      </c>
      <c r="U9" s="6">
        <v>1</v>
      </c>
      <c r="V9" s="6" t="s">
        <v>50</v>
      </c>
      <c r="W9" s="6">
        <v>0</v>
      </c>
      <c r="X9" s="6">
        <v>0</v>
      </c>
      <c r="Y9" s="6">
        <v>0</v>
      </c>
      <c r="Z9" s="6">
        <v>1</v>
      </c>
      <c r="AA9" s="6"/>
      <c r="AB9" s="6"/>
      <c r="AC9" s="6">
        <v>-26</v>
      </c>
      <c r="AD9" s="6">
        <v>-455</v>
      </c>
      <c r="AE9" s="6">
        <v>0</v>
      </c>
      <c r="AF9" s="6">
        <v>0</v>
      </c>
      <c r="AG9" s="6">
        <v>1</v>
      </c>
      <c r="AH9" s="6"/>
      <c r="AI9" s="6">
        <v>6645</v>
      </c>
      <c r="AJ9" s="6">
        <v>80</v>
      </c>
      <c r="AK9" s="6">
        <f t="shared" si="0"/>
        <v>6685</v>
      </c>
      <c r="AL9" s="6">
        <f t="shared" si="1"/>
        <v>20255</v>
      </c>
      <c r="AM9" s="6">
        <v>-45</v>
      </c>
      <c r="AN9" s="6" t="s">
        <v>54</v>
      </c>
      <c r="AO9" s="6"/>
      <c r="AP9" s="6" t="s">
        <v>66</v>
      </c>
      <c r="AQ9" s="6" t="s">
        <v>64</v>
      </c>
      <c r="AR9" s="6">
        <v>20215</v>
      </c>
      <c r="AS9" s="6" t="s">
        <v>53</v>
      </c>
      <c r="AT9" s="6"/>
      <c r="AU9" s="6">
        <v>8350</v>
      </c>
      <c r="AV9" s="6">
        <v>7775</v>
      </c>
      <c r="AW9" s="6">
        <v>1845</v>
      </c>
      <c r="AX9" s="6"/>
      <c r="AY9" s="6" t="s">
        <v>48</v>
      </c>
      <c r="AZ9" s="6" t="s">
        <v>48</v>
      </c>
      <c r="BA9" s="6">
        <f t="shared" si="2"/>
        <v>6645</v>
      </c>
      <c r="BB9" s="6">
        <f t="shared" si="3"/>
        <v>845</v>
      </c>
      <c r="BC9" s="6">
        <f t="shared" si="4"/>
        <v>885</v>
      </c>
      <c r="BD9" s="6">
        <f t="shared" si="5"/>
        <v>925</v>
      </c>
      <c r="BE9" s="6">
        <f t="shared" si="6"/>
        <v>390</v>
      </c>
      <c r="BF9" s="6">
        <f t="shared" si="7"/>
        <v>430</v>
      </c>
      <c r="BG9" s="6">
        <f t="shared" si="8"/>
        <v>470</v>
      </c>
      <c r="BH9" s="6">
        <f t="shared" si="19"/>
        <v>2235</v>
      </c>
      <c r="BI9" s="6">
        <f t="shared" si="9"/>
        <v>20215</v>
      </c>
      <c r="BJ9" s="6" t="s">
        <v>48</v>
      </c>
      <c r="BK9" s="6"/>
      <c r="BL9" s="6">
        <f t="shared" si="10"/>
        <v>20215</v>
      </c>
      <c r="BM9" s="6">
        <f t="shared" si="11"/>
        <v>20295</v>
      </c>
      <c r="BN9" s="6">
        <f t="shared" si="12"/>
        <v>13570</v>
      </c>
      <c r="BO9" s="6">
        <v>80</v>
      </c>
      <c r="BP9" s="44">
        <f t="shared" si="13"/>
        <v>201</v>
      </c>
      <c r="BQ9" s="49" t="s">
        <v>67</v>
      </c>
      <c r="BR9" s="6">
        <f>IF(BQ9="WIC1",'ДЛЯ ЗАПОЛНЕНИЯ'!B$2,IF(BQ9="WIC2",'ДЛЯ ЗАПОЛНЕНИЯ'!B$4,IF(BQ9="WIC3",'ДЛЯ ЗАПОЛНЕНИЯ'!B$10,IF(BQ9="WIC4",'ДЛЯ ЗАПОЛНЕНИЯ'!B$14,IF(BQ9="WIC5",'ДЛЯ ЗАПОЛНЕНИЯ'!B$18,IF(BQ9="WIC6",'ДЛЯ ЗАПОЛНЕНИЯ'!B$20))))))</f>
        <v>2</v>
      </c>
      <c r="BS9" s="50" t="str">
        <f>IF(BQ9="WIC1",'ДЛЯ ЗАПОЛНЕНИЯ'!C$2,IF(BQ9="WIC2",'ДЛЯ ЗАПОЛНЕНИЯ'!C$4,IF(BQ9="WIC3",'ДЛЯ ЗАПОЛНЕНИЯ'!C$10,IF(BQ9="WIC4",'ДЛЯ ЗАПОЛНЕНИЯ'!C$14,IF(BQ9="WIC5",'ДЛЯ ЗАПОЛНЕНИЯ'!C$18,IF(BQ9="WIC6",'ДЛЯ ЗАПОЛНЕНИЯ'!C$20))))))</f>
        <v>WIC2_MI02_TVAC</v>
      </c>
      <c r="BT9" s="49" t="s">
        <v>49</v>
      </c>
      <c r="BU9" s="6">
        <f>IF(BT9="WOC1",'ДЛЯ ЗАПОЛНЕНИЯ'!B$24,IF(BT9="WOC2",'ДЛЯ ЗАПОЛНЕНИЯ'!B$38,IF(BT9="WOC3",'ДЛЯ ЗАПОЛНЕНИЯ'!B$42,)))</f>
        <v>1</v>
      </c>
      <c r="BV9" s="50" t="str">
        <f>IF(BT9="WOC1",'ДЛЯ ЗАПОЛНЕНИЯ'!C$24,IF(BT9="WOC2",'ДЛЯ ЗАПОЛНЕНИЯ'!C$38,IF(BT9="WOC3",'ДЛЯ ЗАПОЛНЕНИЯ'!C$42,)))</f>
        <v>WOC1_MO01_TVAC</v>
      </c>
      <c r="BW9" s="54">
        <f>'ДЛЯ ЗАПОЛНЕНИЯ'!E9</f>
        <v>43.98</v>
      </c>
      <c r="BX9" s="6">
        <f t="shared" si="14"/>
        <v>1.9799999999999969</v>
      </c>
      <c r="BY9" s="6">
        <f t="shared" si="20"/>
        <v>-13.020000000000003</v>
      </c>
      <c r="BZ9" s="6">
        <f>IF(AND(BX9&lt;=10,BY9&gt;=-15),ATT!A$3,IF(AND(BX9&lt;=0,BY9&gt;=-25),ATT!A$4,IF(AND(BX9&lt;=-11,BY9&gt;=-35),ATT!A$5,IF(AND(BX9&lt;=-21,BY9&gt;=-45),ATT!A$6,IF(AND(BX9&lt;=-31,BY9&gt;=-55),ATT!A$7)))))</f>
        <v>0</v>
      </c>
      <c r="CA9" s="39">
        <v>10</v>
      </c>
      <c r="CB9" s="104">
        <f t="shared" si="21"/>
        <v>-5</v>
      </c>
      <c r="CC9" s="6" t="str">
        <f t="shared" si="15"/>
        <v>AFC_6685_20255_80_att0</v>
      </c>
      <c r="CD9" s="6" t="str">
        <f t="shared" si="16"/>
        <v>GD_6685_20255_80_att0</v>
      </c>
      <c r="CE9" s="6" t="s">
        <v>48</v>
      </c>
      <c r="CH9" s="6" t="str">
        <f t="shared" si="17"/>
        <v>WIC2_WOC1_6685_20255_80_att0_AFC_TVAC</v>
      </c>
      <c r="CI9" s="3" t="str">
        <f t="shared" si="18"/>
        <v>WIC2_WOC1_6685_20255_80_att0_GD_TVAC</v>
      </c>
      <c r="CJ9" s="3" t="s">
        <v>48</v>
      </c>
      <c r="CK9" s="4" t="s">
        <v>48</v>
      </c>
      <c r="CM9" s="4" t="str">
        <f t="shared" si="22"/>
        <v>WIC2_WOC1_6685_20255_80_att0</v>
      </c>
    </row>
    <row r="10" spans="1:91" x14ac:dyDescent="0.25">
      <c r="A10" s="6">
        <v>3656</v>
      </c>
      <c r="B10" s="6" t="s">
        <v>48</v>
      </c>
      <c r="C10" s="6" t="s">
        <v>48</v>
      </c>
      <c r="D10" s="6" t="s">
        <v>48</v>
      </c>
      <c r="E10" s="6" t="s">
        <v>48</v>
      </c>
      <c r="F10" s="6" t="s">
        <v>48</v>
      </c>
      <c r="G10" s="6" t="s">
        <v>48</v>
      </c>
      <c r="H10" s="6" t="s">
        <v>48</v>
      </c>
      <c r="I10" s="6" t="s">
        <v>48</v>
      </c>
      <c r="J10" s="6" t="s">
        <v>48</v>
      </c>
      <c r="K10" s="6" t="s">
        <v>48</v>
      </c>
      <c r="L10" s="6"/>
      <c r="M10" s="6">
        <v>40</v>
      </c>
      <c r="N10" s="6">
        <v>5050</v>
      </c>
      <c r="O10" s="6">
        <v>18460</v>
      </c>
      <c r="P10" s="6">
        <v>11840</v>
      </c>
      <c r="Q10" s="6" t="s">
        <v>50</v>
      </c>
      <c r="R10" s="6">
        <v>0</v>
      </c>
      <c r="S10" s="6">
        <v>0</v>
      </c>
      <c r="T10" s="6">
        <v>0</v>
      </c>
      <c r="U10" s="6">
        <v>1</v>
      </c>
      <c r="V10" s="6" t="s">
        <v>51</v>
      </c>
      <c r="W10" s="6">
        <v>0</v>
      </c>
      <c r="X10" s="6">
        <v>0</v>
      </c>
      <c r="Y10" s="6">
        <v>0</v>
      </c>
      <c r="Z10" s="6">
        <v>1</v>
      </c>
      <c r="AA10" s="6"/>
      <c r="AB10" s="6"/>
      <c r="AC10" s="6">
        <v>-26</v>
      </c>
      <c r="AD10" s="6">
        <v>-320</v>
      </c>
      <c r="AE10" s="6">
        <v>0</v>
      </c>
      <c r="AF10" s="6">
        <v>0</v>
      </c>
      <c r="AG10" s="6">
        <v>1</v>
      </c>
      <c r="AH10" s="6"/>
      <c r="AI10" s="6">
        <v>5725</v>
      </c>
      <c r="AJ10" s="6">
        <v>250</v>
      </c>
      <c r="AK10" s="6">
        <f t="shared" si="0"/>
        <v>5850</v>
      </c>
      <c r="AL10" s="6">
        <f t="shared" si="1"/>
        <v>32625</v>
      </c>
      <c r="AM10" s="6">
        <v>-45</v>
      </c>
      <c r="AN10" s="6" t="s">
        <v>54</v>
      </c>
      <c r="AO10" s="6"/>
      <c r="AP10" s="6" t="s">
        <v>66</v>
      </c>
      <c r="AQ10" s="6" t="s">
        <v>56</v>
      </c>
      <c r="AR10" s="6">
        <v>20668</v>
      </c>
      <c r="AS10" s="6" t="s">
        <v>57</v>
      </c>
      <c r="AT10" s="6"/>
      <c r="AU10" s="6">
        <v>8350</v>
      </c>
      <c r="AV10" s="6">
        <v>7775</v>
      </c>
      <c r="AW10" s="6">
        <v>1845</v>
      </c>
      <c r="AX10" s="6"/>
      <c r="AY10" s="6" t="s">
        <v>48</v>
      </c>
      <c r="AZ10" s="6" t="s">
        <v>48</v>
      </c>
      <c r="BA10" s="6">
        <f t="shared" si="2"/>
        <v>5725</v>
      </c>
      <c r="BB10" s="6">
        <f t="shared" si="3"/>
        <v>675</v>
      </c>
      <c r="BC10" s="6">
        <f t="shared" si="4"/>
        <v>800</v>
      </c>
      <c r="BD10" s="6">
        <f t="shared" si="5"/>
        <v>925</v>
      </c>
      <c r="BE10" s="6">
        <f t="shared" si="6"/>
        <v>355</v>
      </c>
      <c r="BF10" s="6">
        <f t="shared" si="7"/>
        <v>480</v>
      </c>
      <c r="BG10" s="6">
        <f t="shared" si="8"/>
        <v>605</v>
      </c>
      <c r="BH10" s="6">
        <f t="shared" si="19"/>
        <v>2200</v>
      </c>
      <c r="BI10" s="6">
        <f t="shared" si="9"/>
        <v>20660</v>
      </c>
      <c r="BJ10" s="6">
        <f>BI10+P10</f>
        <v>32500</v>
      </c>
      <c r="BK10" s="6"/>
      <c r="BL10" s="6">
        <f>BJ10</f>
        <v>32500</v>
      </c>
      <c r="BM10" s="6">
        <f t="shared" si="11"/>
        <v>32750</v>
      </c>
      <c r="BN10" s="6">
        <f t="shared" si="12"/>
        <v>26775</v>
      </c>
      <c r="BO10" s="6">
        <v>250</v>
      </c>
      <c r="BP10" s="44">
        <f t="shared" si="13"/>
        <v>801</v>
      </c>
      <c r="BQ10" s="49" t="s">
        <v>68</v>
      </c>
      <c r="BR10" s="6">
        <f>IF(BQ10="WIC1",'ДЛЯ ЗАПОЛНЕНИЯ'!B$2,IF(BQ10="WIC2",'ДЛЯ ЗАПОЛНЕНИЯ'!B$4,IF(BQ10="WIC3",'ДЛЯ ЗАПОЛНЕНИЯ'!B$10,IF(BQ10="WIC4",'ДЛЯ ЗАПОЛНЕНИЯ'!B$14,IF(BQ10="WIC5",'ДЛЯ ЗАПОЛНЕНИЯ'!B$18,IF(BQ10="WIC6",'ДЛЯ ЗАПОЛНЕНИЯ'!B$20))))))</f>
        <v>3</v>
      </c>
      <c r="BS10" s="50" t="str">
        <f>IF(BQ10="WIC1",'ДЛЯ ЗАПОЛНЕНИЯ'!C$2,IF(BQ10="WIC2",'ДЛЯ ЗАПОЛНЕНИЯ'!C$4,IF(BQ10="WIC3",'ДЛЯ ЗАПОЛНЕНИЯ'!C$10,IF(BQ10="WIC4",'ДЛЯ ЗАПОЛНЕНИЯ'!C$14,IF(BQ10="WIC5",'ДЛЯ ЗАПОЛНЕНИЯ'!C$18,IF(BQ10="WIC6",'ДЛЯ ЗАПОЛНЕНИЯ'!C$20))))))</f>
        <v>WIC3_MI03_TVAC</v>
      </c>
      <c r="BT10" s="49" t="s">
        <v>55</v>
      </c>
      <c r="BU10" s="6">
        <f>IF(BT10="WOC1",'ДЛЯ ЗАПОЛНЕНИЯ'!B$24,IF(BT10="WOC2",'ДЛЯ ЗАПОЛНЕНИЯ'!B$38,IF(BT10="WOC3",'ДЛЯ ЗАПОЛНЕНИЯ'!B$42,)))</f>
        <v>3</v>
      </c>
      <c r="BV10" s="50" t="str">
        <f>IF(BT10="WOC1",'ДЛЯ ЗАПОЛНЕНИЯ'!C$24,IF(BT10="WOC2",'ДЛЯ ЗАПОЛНЕНИЯ'!C$38,IF(BT10="WOC3",'ДЛЯ ЗАПОЛНЕНИЯ'!C$42,)))</f>
        <v>WOC3_MO03_TVAC</v>
      </c>
      <c r="BW10" s="54">
        <f>'ДЛЯ ЗАПОЛНЕНИЯ'!E10</f>
        <v>40.61</v>
      </c>
      <c r="BX10" s="6">
        <f t="shared" si="14"/>
        <v>-1.3900000000000006</v>
      </c>
      <c r="BY10" s="6">
        <f t="shared" si="20"/>
        <v>-16.39</v>
      </c>
      <c r="BZ10" s="6">
        <f>IF(AND(BX10&lt;=10,BY10&gt;=-15),ATT!A$3,IF(AND(BX10&lt;=0,BY10&gt;=-25),ATT!A$4,IF(AND(BX10&lt;=-11,BY10&gt;=-35),ATT!A$5,IF(AND(BX10&lt;=-21,BY10&gt;=-45),ATT!A$6,IF(AND(BX10&lt;=-31,BY10&gt;=-55),ATT!A$7)))))</f>
        <v>10</v>
      </c>
      <c r="CA10" s="39">
        <v>10</v>
      </c>
      <c r="CB10" s="104">
        <f t="shared" si="21"/>
        <v>-15</v>
      </c>
      <c r="CC10" s="6" t="str">
        <f t="shared" si="15"/>
        <v>AFC_5850_32625_250_att10</v>
      </c>
      <c r="CD10" s="6" t="str">
        <f t="shared" si="16"/>
        <v>GD_5850_32625_250_att10</v>
      </c>
      <c r="CE10" s="6" t="str">
        <f>"IMD_"&amp;AK10&amp;"_"&amp;AL10&amp;"_"&amp;BO10&amp;"_att"&amp;BZ10</f>
        <v>IMD_5850_32625_250_att10</v>
      </c>
      <c r="CH10" s="6" t="str">
        <f t="shared" si="17"/>
        <v>WIC3_WOC3_5850_32625_250_att10_AFC_TVAC</v>
      </c>
      <c r="CI10" s="3" t="str">
        <f t="shared" si="18"/>
        <v>WIC3_WOC3_5850_32625_250_att10_GD_TVAC</v>
      </c>
      <c r="CJ10" s="3" t="str">
        <f>BQ10&amp;"_"&amp;BT10&amp;"_"&amp;AK10&amp;"_"&amp;AL10&amp;"_"&amp;BO10&amp;"_att"&amp;BZ10&amp;"_IMD_TVAC"</f>
        <v>WIC3_WOC3_5850_32625_250_att10_IMD_TVAC</v>
      </c>
      <c r="CK10" s="4" t="str">
        <f>BQ10&amp;"_"&amp;BT10&amp;"_"&amp;AK10&amp;"_"&amp;AL10&amp;"_"&amp;BO10&amp;"_att"&amp;BZ10&amp;"_PN_TVAC"</f>
        <v>WIC3_WOC3_5850_32625_250_att10_PN_TVAC</v>
      </c>
      <c r="CM10" s="4" t="str">
        <f t="shared" si="22"/>
        <v>WIC3_WOC3_5850_32625_250_att10</v>
      </c>
    </row>
    <row r="11" spans="1:91" x14ac:dyDescent="0.25">
      <c r="A11" s="6">
        <v>3658</v>
      </c>
      <c r="B11" s="6" t="s">
        <v>48</v>
      </c>
      <c r="C11" s="6" t="s">
        <v>48</v>
      </c>
      <c r="D11" s="6" t="s">
        <v>48</v>
      </c>
      <c r="E11" s="6" t="s">
        <v>48</v>
      </c>
      <c r="F11" s="6" t="s">
        <v>48</v>
      </c>
      <c r="G11" s="6" t="s">
        <v>48</v>
      </c>
      <c r="H11" s="6" t="s">
        <v>48</v>
      </c>
      <c r="I11" s="6" t="s">
        <v>48</v>
      </c>
      <c r="J11" s="6" t="s">
        <v>48</v>
      </c>
      <c r="K11" s="6" t="s">
        <v>48</v>
      </c>
      <c r="L11" s="6"/>
      <c r="M11" s="6">
        <v>40</v>
      </c>
      <c r="N11" s="6">
        <v>5800</v>
      </c>
      <c r="O11" s="6">
        <v>18460</v>
      </c>
      <c r="P11" s="6">
        <v>11840</v>
      </c>
      <c r="Q11" s="6" t="s">
        <v>50</v>
      </c>
      <c r="R11" s="6">
        <v>0</v>
      </c>
      <c r="S11" s="6">
        <v>0</v>
      </c>
      <c r="T11" s="6">
        <v>0</v>
      </c>
      <c r="U11" s="6">
        <v>1</v>
      </c>
      <c r="V11" s="6" t="s">
        <v>51</v>
      </c>
      <c r="W11" s="6">
        <v>0</v>
      </c>
      <c r="X11" s="6">
        <v>0</v>
      </c>
      <c r="Y11" s="6">
        <v>0</v>
      </c>
      <c r="Z11" s="6">
        <v>1</v>
      </c>
      <c r="AA11" s="6"/>
      <c r="AB11" s="6"/>
      <c r="AC11" s="6">
        <v>-26</v>
      </c>
      <c r="AD11" s="6">
        <v>-320</v>
      </c>
      <c r="AE11" s="6">
        <v>0</v>
      </c>
      <c r="AF11" s="6">
        <v>0</v>
      </c>
      <c r="AG11" s="6">
        <v>1</v>
      </c>
      <c r="AH11" s="6"/>
      <c r="AI11" s="6">
        <v>6475</v>
      </c>
      <c r="AJ11" s="6">
        <v>250</v>
      </c>
      <c r="AK11" s="6">
        <f t="shared" si="0"/>
        <v>6600</v>
      </c>
      <c r="AL11" s="6">
        <f t="shared" si="1"/>
        <v>32625</v>
      </c>
      <c r="AM11" s="6">
        <v>-45</v>
      </c>
      <c r="AN11" s="6" t="s">
        <v>54</v>
      </c>
      <c r="AO11" s="6"/>
      <c r="AP11" s="6" t="s">
        <v>66</v>
      </c>
      <c r="AQ11" s="6" t="s">
        <v>56</v>
      </c>
      <c r="AR11" s="6">
        <v>20668</v>
      </c>
      <c r="AS11" s="6" t="s">
        <v>57</v>
      </c>
      <c r="AT11" s="6"/>
      <c r="AU11" s="6">
        <v>8350</v>
      </c>
      <c r="AV11" s="6">
        <v>7775</v>
      </c>
      <c r="AW11" s="6">
        <v>1845</v>
      </c>
      <c r="AX11" s="6"/>
      <c r="AY11" s="6" t="s">
        <v>48</v>
      </c>
      <c r="AZ11" s="6" t="s">
        <v>48</v>
      </c>
      <c r="BA11" s="6">
        <f t="shared" si="2"/>
        <v>6475</v>
      </c>
      <c r="BB11" s="6">
        <f t="shared" si="3"/>
        <v>675</v>
      </c>
      <c r="BC11" s="6">
        <f t="shared" si="4"/>
        <v>800</v>
      </c>
      <c r="BD11" s="6">
        <f t="shared" si="5"/>
        <v>925</v>
      </c>
      <c r="BE11" s="6">
        <f t="shared" si="6"/>
        <v>355</v>
      </c>
      <c r="BF11" s="6">
        <f t="shared" si="7"/>
        <v>480</v>
      </c>
      <c r="BG11" s="6">
        <f t="shared" si="8"/>
        <v>605</v>
      </c>
      <c r="BH11" s="6">
        <f t="shared" si="19"/>
        <v>2200</v>
      </c>
      <c r="BI11" s="6">
        <f t="shared" si="9"/>
        <v>20660</v>
      </c>
      <c r="BJ11" s="6">
        <f>BI11+P11</f>
        <v>32500</v>
      </c>
      <c r="BK11" s="6"/>
      <c r="BL11" s="6">
        <f t="shared" ref="BL11" si="24">BJ11</f>
        <v>32500</v>
      </c>
      <c r="BM11" s="6">
        <f t="shared" si="11"/>
        <v>32750</v>
      </c>
      <c r="BN11" s="6">
        <f t="shared" si="12"/>
        <v>26025</v>
      </c>
      <c r="BO11" s="6">
        <v>250</v>
      </c>
      <c r="BP11" s="44">
        <f t="shared" si="13"/>
        <v>801</v>
      </c>
      <c r="BQ11" s="49" t="s">
        <v>68</v>
      </c>
      <c r="BR11" s="6">
        <f>IF(BQ11="WIC1",'ДЛЯ ЗАПОЛНЕНИЯ'!B$2,IF(BQ11="WIC2",'ДЛЯ ЗАПОЛНЕНИЯ'!B$4,IF(BQ11="WIC3",'ДЛЯ ЗАПОЛНЕНИЯ'!B$10,IF(BQ11="WIC4",'ДЛЯ ЗАПОЛНЕНИЯ'!B$14,IF(BQ11="WIC5",'ДЛЯ ЗАПОЛНЕНИЯ'!B$18,IF(BQ11="WIC6",'ДЛЯ ЗАПОЛНЕНИЯ'!B$20))))))</f>
        <v>3</v>
      </c>
      <c r="BS11" s="50" t="str">
        <f>IF(BQ11="WIC1",'ДЛЯ ЗАПОЛНЕНИЯ'!C$2,IF(BQ11="WIC2",'ДЛЯ ЗАПОЛНЕНИЯ'!C$4,IF(BQ11="WIC3",'ДЛЯ ЗАПОЛНЕНИЯ'!C$10,IF(BQ11="WIC4",'ДЛЯ ЗАПОЛНЕНИЯ'!C$14,IF(BQ11="WIC5",'ДЛЯ ЗАПОЛНЕНИЯ'!C$18,IF(BQ11="WIC6",'ДЛЯ ЗАПОЛНЕНИЯ'!C$20))))))</f>
        <v>WIC3_MI03_TVAC</v>
      </c>
      <c r="BT11" s="49" t="s">
        <v>55</v>
      </c>
      <c r="BU11" s="6">
        <f>IF(BT11="WOC1",'ДЛЯ ЗАПОЛНЕНИЯ'!B$24,IF(BT11="WOC2",'ДЛЯ ЗАПОЛНЕНИЯ'!B$38,IF(BT11="WOC3",'ДЛЯ ЗАПОЛНЕНИЯ'!B$42,)))</f>
        <v>3</v>
      </c>
      <c r="BV11" s="50" t="str">
        <f>IF(BT11="WOC1",'ДЛЯ ЗАПОЛНЕНИЯ'!C$24,IF(BT11="WOC2",'ДЛЯ ЗАПОЛНЕНИЯ'!C$38,IF(BT11="WOC3",'ДЛЯ ЗАПОЛНЕНИЯ'!C$42,)))</f>
        <v>WOC3_MO03_TVAC</v>
      </c>
      <c r="BW11" s="54">
        <f>'ДЛЯ ЗАПОЛНЕНИЯ'!E11</f>
        <v>41.34</v>
      </c>
      <c r="BX11" s="6">
        <f t="shared" si="14"/>
        <v>-0.65999999999999659</v>
      </c>
      <c r="BY11" s="6">
        <f t="shared" si="20"/>
        <v>-15.659999999999997</v>
      </c>
      <c r="BZ11" s="6">
        <f>IF(AND(BX11&lt;=10,BY11&gt;=-15),ATT!A$3,IF(AND(BX11&lt;=0,BY11&gt;=-25),ATT!A$4,IF(AND(BX11&lt;=-11,BY11&gt;=-35),ATT!A$5,IF(AND(BX11&lt;=-21,BY11&gt;=-45),ATT!A$6,IF(AND(BX11&lt;=-31,BY11&gt;=-55),ATT!A$7)))))</f>
        <v>10</v>
      </c>
      <c r="CA11" s="39">
        <v>10</v>
      </c>
      <c r="CB11" s="104">
        <f t="shared" si="21"/>
        <v>-15</v>
      </c>
      <c r="CC11" s="6" t="str">
        <f t="shared" si="15"/>
        <v>AFC_6600_32625_250_att10</v>
      </c>
      <c r="CD11" s="6" t="str">
        <f t="shared" si="16"/>
        <v>GD_6600_32625_250_att10</v>
      </c>
      <c r="CE11" s="105" t="s">
        <v>48</v>
      </c>
      <c r="CH11" s="6" t="str">
        <f t="shared" si="17"/>
        <v>WIC3_WOC3_6600_32625_250_att10_AFC_TVAC</v>
      </c>
      <c r="CI11" s="3" t="str">
        <f t="shared" si="18"/>
        <v>WIC3_WOC3_6600_32625_250_att10_GD_TVAC</v>
      </c>
      <c r="CJ11" s="3" t="s">
        <v>48</v>
      </c>
      <c r="CK11" s="4" t="s">
        <v>48</v>
      </c>
      <c r="CM11" s="4" t="str">
        <f t="shared" si="22"/>
        <v>WIC3_WOC3_6600_32625_250_att10</v>
      </c>
    </row>
    <row r="12" spans="1:91" x14ac:dyDescent="0.25">
      <c r="A12" s="6">
        <v>3662</v>
      </c>
      <c r="B12" s="6" t="s">
        <v>48</v>
      </c>
      <c r="C12" s="6" t="s">
        <v>48</v>
      </c>
      <c r="D12" s="6" t="s">
        <v>48</v>
      </c>
      <c r="E12" s="6" t="s">
        <v>48</v>
      </c>
      <c r="F12" s="6" t="s">
        <v>48</v>
      </c>
      <c r="G12" s="6" t="s">
        <v>48</v>
      </c>
      <c r="H12" s="6" t="s">
        <v>48</v>
      </c>
      <c r="I12" s="6" t="s">
        <v>48</v>
      </c>
      <c r="J12" s="6" t="s">
        <v>48</v>
      </c>
      <c r="K12" s="6" t="s">
        <v>48</v>
      </c>
      <c r="L12" s="6"/>
      <c r="M12" s="6">
        <v>40</v>
      </c>
      <c r="N12" s="6">
        <v>5050</v>
      </c>
      <c r="O12" s="6">
        <v>18460</v>
      </c>
      <c r="P12" s="6" t="s">
        <v>50</v>
      </c>
      <c r="Q12" s="6" t="s">
        <v>51</v>
      </c>
      <c r="R12" s="6">
        <v>0</v>
      </c>
      <c r="S12" s="6">
        <v>35</v>
      </c>
      <c r="T12" s="6">
        <v>41</v>
      </c>
      <c r="U12" s="6">
        <v>1</v>
      </c>
      <c r="V12" s="6" t="s">
        <v>50</v>
      </c>
      <c r="W12" s="6">
        <v>0</v>
      </c>
      <c r="X12" s="6">
        <v>0</v>
      </c>
      <c r="Y12" s="6">
        <v>0</v>
      </c>
      <c r="Z12" s="6">
        <v>1</v>
      </c>
      <c r="AA12" s="6"/>
      <c r="AB12" s="6"/>
      <c r="AC12" s="6">
        <v>-26</v>
      </c>
      <c r="AD12" s="6">
        <v>-320</v>
      </c>
      <c r="AE12" s="6">
        <v>0</v>
      </c>
      <c r="AF12" s="6">
        <v>0</v>
      </c>
      <c r="AG12" s="6">
        <v>1</v>
      </c>
      <c r="AH12" s="6"/>
      <c r="AI12" s="6">
        <v>5725</v>
      </c>
      <c r="AJ12" s="6">
        <v>250</v>
      </c>
      <c r="AK12" s="6">
        <f t="shared" si="0"/>
        <v>5850</v>
      </c>
      <c r="AL12" s="6">
        <f t="shared" si="1"/>
        <v>20785</v>
      </c>
      <c r="AM12" s="6">
        <v>-45</v>
      </c>
      <c r="AN12" s="6" t="s">
        <v>54</v>
      </c>
      <c r="AO12" s="6"/>
      <c r="AP12" s="6" t="s">
        <v>66</v>
      </c>
      <c r="AQ12" s="6" t="s">
        <v>52</v>
      </c>
      <c r="AR12" s="6">
        <v>20668</v>
      </c>
      <c r="AS12" s="6" t="s">
        <v>53</v>
      </c>
      <c r="AT12" s="6"/>
      <c r="AU12" s="6">
        <v>8350</v>
      </c>
      <c r="AV12" s="6">
        <v>7775</v>
      </c>
      <c r="AW12" s="6">
        <v>1845</v>
      </c>
      <c r="AX12" s="6"/>
      <c r="AY12" s="6" t="s">
        <v>48</v>
      </c>
      <c r="AZ12" s="6" t="s">
        <v>48</v>
      </c>
      <c r="BA12" s="6">
        <f t="shared" si="2"/>
        <v>5725</v>
      </c>
      <c r="BB12" s="6">
        <f t="shared" si="3"/>
        <v>675</v>
      </c>
      <c r="BC12" s="6">
        <f t="shared" si="4"/>
        <v>800</v>
      </c>
      <c r="BD12" s="6">
        <f t="shared" si="5"/>
        <v>925</v>
      </c>
      <c r="BE12" s="6">
        <f t="shared" si="6"/>
        <v>355</v>
      </c>
      <c r="BF12" s="6">
        <f t="shared" si="7"/>
        <v>480</v>
      </c>
      <c r="BG12" s="6">
        <f t="shared" si="8"/>
        <v>605</v>
      </c>
      <c r="BH12" s="6">
        <f t="shared" si="19"/>
        <v>2200</v>
      </c>
      <c r="BI12" s="6">
        <f t="shared" si="9"/>
        <v>20660</v>
      </c>
      <c r="BJ12" s="6" t="s">
        <v>48</v>
      </c>
      <c r="BK12" s="6"/>
      <c r="BL12" s="6">
        <f t="shared" si="10"/>
        <v>20660</v>
      </c>
      <c r="BM12" s="6">
        <f t="shared" si="11"/>
        <v>20910</v>
      </c>
      <c r="BN12" s="6">
        <f t="shared" si="12"/>
        <v>14935</v>
      </c>
      <c r="BO12" s="6">
        <v>250</v>
      </c>
      <c r="BP12" s="44">
        <f t="shared" si="13"/>
        <v>801</v>
      </c>
      <c r="BQ12" s="49" t="s">
        <v>68</v>
      </c>
      <c r="BR12" s="6">
        <f>IF(BQ12="WIC1",'ДЛЯ ЗАПОЛНЕНИЯ'!B$2,IF(BQ12="WIC2",'ДЛЯ ЗАПОЛНЕНИЯ'!B$4,IF(BQ12="WIC3",'ДЛЯ ЗАПОЛНЕНИЯ'!B$10,IF(BQ12="WIC4",'ДЛЯ ЗАПОЛНЕНИЯ'!B$14,IF(BQ12="WIC5",'ДЛЯ ЗАПОЛНЕНИЯ'!B$18,IF(BQ12="WIC6",'ДЛЯ ЗАПОЛНЕНИЯ'!B$20))))))</f>
        <v>3</v>
      </c>
      <c r="BS12" s="50" t="str">
        <f>IF(BQ12="WIC1",'ДЛЯ ЗАПОЛНЕНИЯ'!C$2,IF(BQ12="WIC2",'ДЛЯ ЗАПОЛНЕНИЯ'!C$4,IF(BQ12="WIC3",'ДЛЯ ЗАПОЛНЕНИЯ'!C$10,IF(BQ12="WIC4",'ДЛЯ ЗАПОЛНЕНИЯ'!C$14,IF(BQ12="WIC5",'ДЛЯ ЗАПОЛНЕНИЯ'!C$18,IF(BQ12="WIC6",'ДЛЯ ЗАПОЛНЕНИЯ'!C$20))))))</f>
        <v>WIC3_MI03_TVAC</v>
      </c>
      <c r="BT12" s="49" t="s">
        <v>49</v>
      </c>
      <c r="BU12" s="6">
        <f>IF(BT12="WOC1",'ДЛЯ ЗАПОЛНЕНИЯ'!B$24,IF(BT12="WOC2",'ДЛЯ ЗАПОЛНЕНИЯ'!B$38,IF(BT12="WOC3",'ДЛЯ ЗАПОЛНЕНИЯ'!B$42,)))</f>
        <v>1</v>
      </c>
      <c r="BV12" s="50" t="str">
        <f>IF(BT12="WOC1",'ДЛЯ ЗАПОЛНЕНИЯ'!C$24,IF(BT12="WOC2",'ДЛЯ ЗАПОЛНЕНИЯ'!C$38,IF(BT12="WOC3",'ДЛЯ ЗАПОЛНЕНИЯ'!C$42,)))</f>
        <v>WOC1_MO01_TVAC</v>
      </c>
      <c r="BW12" s="54">
        <f>'ДЛЯ ЗАПОЛНЕНИЯ'!E12</f>
        <v>40.61</v>
      </c>
      <c r="BX12" s="6">
        <f t="shared" si="14"/>
        <v>-1.3900000000000006</v>
      </c>
      <c r="BY12" s="6">
        <f t="shared" si="20"/>
        <v>-16.39</v>
      </c>
      <c r="BZ12" s="6">
        <f>IF(AND(BX12&lt;=10,BY12&gt;=-15),ATT!A$3,IF(AND(BX12&lt;=0,BY12&gt;=-25),ATT!A$4,IF(AND(BX12&lt;=-11,BY12&gt;=-35),ATT!A$5,IF(AND(BX12&lt;=-21,BY12&gt;=-45),ATT!A$6,IF(AND(BX12&lt;=-31,BY12&gt;=-55),ATT!A$7)))))</f>
        <v>10</v>
      </c>
      <c r="CA12" s="39">
        <v>10</v>
      </c>
      <c r="CB12" s="104">
        <f t="shared" si="21"/>
        <v>-15</v>
      </c>
      <c r="CC12" s="6" t="str">
        <f t="shared" si="15"/>
        <v>AFC_5850_20785_250_att10</v>
      </c>
      <c r="CD12" s="6" t="str">
        <f t="shared" si="16"/>
        <v>GD_5850_20785_250_att10</v>
      </c>
      <c r="CE12" s="6" t="str">
        <f>"IMD_"&amp;AK12&amp;"_"&amp;AL12&amp;"_"&amp;BO12&amp;"_att"&amp;BZ12</f>
        <v>IMD_5850_20785_250_att10</v>
      </c>
      <c r="CH12" s="6" t="str">
        <f t="shared" si="17"/>
        <v>WIC3_WOC1_5850_20785_250_att10_AFC_TVAC</v>
      </c>
      <c r="CI12" s="3" t="str">
        <f t="shared" si="18"/>
        <v>WIC3_WOC1_5850_20785_250_att10_GD_TVAC</v>
      </c>
      <c r="CJ12" s="3" t="str">
        <f>BQ12&amp;"_"&amp;BT12&amp;"_"&amp;AK12&amp;"_"&amp;AL12&amp;"_"&amp;BO12&amp;"_att"&amp;BZ12&amp;"_IMD_TVAC"</f>
        <v>WIC3_WOC1_5850_20785_250_att10_IMD_TVAC</v>
      </c>
      <c r="CK12" s="4" t="str">
        <f>BQ12&amp;"_"&amp;BT12&amp;"_"&amp;AK12&amp;"_"&amp;AL12&amp;"_"&amp;BO12&amp;"_att"&amp;BZ12&amp;"_PN_TVAC"</f>
        <v>WIC3_WOC1_5850_20785_250_att10_PN_TVAC</v>
      </c>
      <c r="CM12" s="4" t="str">
        <f t="shared" si="22"/>
        <v>WIC3_WOC1_5850_20785_250_att10</v>
      </c>
    </row>
    <row r="13" spans="1:91" x14ac:dyDescent="0.25">
      <c r="A13" s="6">
        <v>3664</v>
      </c>
      <c r="B13" s="6" t="s">
        <v>48</v>
      </c>
      <c r="C13" s="6" t="s">
        <v>48</v>
      </c>
      <c r="D13" s="6" t="s">
        <v>48</v>
      </c>
      <c r="E13" s="6" t="s">
        <v>48</v>
      </c>
      <c r="F13" s="6" t="s">
        <v>48</v>
      </c>
      <c r="G13" s="6" t="s">
        <v>48</v>
      </c>
      <c r="H13" s="6" t="s">
        <v>48</v>
      </c>
      <c r="I13" s="6" t="s">
        <v>48</v>
      </c>
      <c r="J13" s="6" t="s">
        <v>48</v>
      </c>
      <c r="K13" s="6" t="s">
        <v>48</v>
      </c>
      <c r="L13" s="6"/>
      <c r="M13" s="6">
        <v>40</v>
      </c>
      <c r="N13" s="6">
        <v>5800</v>
      </c>
      <c r="O13" s="6">
        <v>18460</v>
      </c>
      <c r="P13" s="6" t="s">
        <v>50</v>
      </c>
      <c r="Q13" s="6" t="s">
        <v>51</v>
      </c>
      <c r="R13" s="6">
        <v>0</v>
      </c>
      <c r="S13" s="6">
        <v>35</v>
      </c>
      <c r="T13" s="6">
        <v>41</v>
      </c>
      <c r="U13" s="6">
        <v>1</v>
      </c>
      <c r="V13" s="6" t="s">
        <v>50</v>
      </c>
      <c r="W13" s="6">
        <v>0</v>
      </c>
      <c r="X13" s="6">
        <v>0</v>
      </c>
      <c r="Y13" s="6">
        <v>0</v>
      </c>
      <c r="Z13" s="6">
        <v>1</v>
      </c>
      <c r="AA13" s="6"/>
      <c r="AB13" s="6"/>
      <c r="AC13" s="6">
        <v>-26</v>
      </c>
      <c r="AD13" s="6">
        <v>-320</v>
      </c>
      <c r="AE13" s="6">
        <v>0</v>
      </c>
      <c r="AF13" s="6">
        <v>0</v>
      </c>
      <c r="AG13" s="6">
        <v>1</v>
      </c>
      <c r="AH13" s="6"/>
      <c r="AI13" s="6">
        <v>6475</v>
      </c>
      <c r="AJ13" s="6">
        <v>250</v>
      </c>
      <c r="AK13" s="6">
        <f t="shared" si="0"/>
        <v>6600</v>
      </c>
      <c r="AL13" s="6">
        <f t="shared" si="1"/>
        <v>20785</v>
      </c>
      <c r="AM13" s="6">
        <v>-45</v>
      </c>
      <c r="AN13" s="6" t="s">
        <v>54</v>
      </c>
      <c r="AO13" s="6"/>
      <c r="AP13" s="6" t="s">
        <v>66</v>
      </c>
      <c r="AQ13" s="6" t="s">
        <v>52</v>
      </c>
      <c r="AR13" s="6">
        <v>20668</v>
      </c>
      <c r="AS13" s="6" t="s">
        <v>53</v>
      </c>
      <c r="AT13" s="6"/>
      <c r="AU13" s="6">
        <v>8350</v>
      </c>
      <c r="AV13" s="6">
        <v>7775</v>
      </c>
      <c r="AW13" s="6">
        <v>1845</v>
      </c>
      <c r="AX13" s="6"/>
      <c r="AY13" s="6" t="s">
        <v>48</v>
      </c>
      <c r="AZ13" s="6" t="s">
        <v>48</v>
      </c>
      <c r="BA13" s="6">
        <f t="shared" si="2"/>
        <v>6475</v>
      </c>
      <c r="BB13" s="6">
        <f t="shared" si="3"/>
        <v>675</v>
      </c>
      <c r="BC13" s="6">
        <f t="shared" si="4"/>
        <v>800</v>
      </c>
      <c r="BD13" s="6">
        <f t="shared" si="5"/>
        <v>925</v>
      </c>
      <c r="BE13" s="6">
        <f t="shared" si="6"/>
        <v>355</v>
      </c>
      <c r="BF13" s="6">
        <f t="shared" si="7"/>
        <v>480</v>
      </c>
      <c r="BG13" s="6">
        <f t="shared" si="8"/>
        <v>605</v>
      </c>
      <c r="BH13" s="6">
        <f t="shared" si="19"/>
        <v>2200</v>
      </c>
      <c r="BI13" s="6">
        <f t="shared" si="9"/>
        <v>20660</v>
      </c>
      <c r="BJ13" s="6" t="s">
        <v>48</v>
      </c>
      <c r="BK13" s="6"/>
      <c r="BL13" s="6">
        <f t="shared" ref="BL13:BL23" si="25">BI13</f>
        <v>20660</v>
      </c>
      <c r="BM13" s="6">
        <f t="shared" si="11"/>
        <v>20910</v>
      </c>
      <c r="BN13" s="6">
        <f t="shared" si="12"/>
        <v>14185</v>
      </c>
      <c r="BO13" s="6">
        <v>250</v>
      </c>
      <c r="BP13" s="44">
        <f t="shared" si="13"/>
        <v>801</v>
      </c>
      <c r="BQ13" s="49" t="s">
        <v>68</v>
      </c>
      <c r="BR13" s="6">
        <f>IF(BQ13="WIC1",'ДЛЯ ЗАПОЛНЕНИЯ'!B$2,IF(BQ13="WIC2",'ДЛЯ ЗАПОЛНЕНИЯ'!B$4,IF(BQ13="WIC3",'ДЛЯ ЗАПОЛНЕНИЯ'!B$10,IF(BQ13="WIC4",'ДЛЯ ЗАПОЛНЕНИЯ'!B$14,IF(BQ13="WIC5",'ДЛЯ ЗАПОЛНЕНИЯ'!B$18,IF(BQ13="WIC6",'ДЛЯ ЗАПОЛНЕНИЯ'!B$20))))))</f>
        <v>3</v>
      </c>
      <c r="BS13" s="50" t="str">
        <f>IF(BQ13="WIC1",'ДЛЯ ЗАПОЛНЕНИЯ'!C$2,IF(BQ13="WIC2",'ДЛЯ ЗАПОЛНЕНИЯ'!C$4,IF(BQ13="WIC3",'ДЛЯ ЗАПОЛНЕНИЯ'!C$10,IF(BQ13="WIC4",'ДЛЯ ЗАПОЛНЕНИЯ'!C$14,IF(BQ13="WIC5",'ДЛЯ ЗАПОЛНЕНИЯ'!C$18,IF(BQ13="WIC6",'ДЛЯ ЗАПОЛНЕНИЯ'!C$20))))))</f>
        <v>WIC3_MI03_TVAC</v>
      </c>
      <c r="BT13" s="49" t="s">
        <v>49</v>
      </c>
      <c r="BU13" s="6">
        <f>IF(BT13="WOC1",'ДЛЯ ЗАПОЛНЕНИЯ'!B$24,IF(BT13="WOC2",'ДЛЯ ЗАПОЛНЕНИЯ'!B$38,IF(BT13="WOC3",'ДЛЯ ЗАПОЛНЕНИЯ'!B$42,)))</f>
        <v>1</v>
      </c>
      <c r="BV13" s="50" t="str">
        <f>IF(BT13="WOC1",'ДЛЯ ЗАПОЛНЕНИЯ'!C$24,IF(BT13="WOC2",'ДЛЯ ЗАПОЛНЕНИЯ'!C$38,IF(BT13="WOC3",'ДЛЯ ЗАПОЛНЕНИЯ'!C$42,)))</f>
        <v>WOC1_MO01_TVAC</v>
      </c>
      <c r="BW13" s="54">
        <f>'ДЛЯ ЗАПОЛНЕНИЯ'!E13</f>
        <v>41.34</v>
      </c>
      <c r="BX13" s="6">
        <f t="shared" si="14"/>
        <v>-0.65999999999999659</v>
      </c>
      <c r="BY13" s="6">
        <f t="shared" si="20"/>
        <v>-15.659999999999997</v>
      </c>
      <c r="BZ13" s="6">
        <f>IF(AND(BX13&lt;=10,BY13&gt;=-15),ATT!A$3,IF(AND(BX13&lt;=0,BY13&gt;=-25),ATT!A$4,IF(AND(BX13&lt;=-11,BY13&gt;=-35),ATT!A$5,IF(AND(BX13&lt;=-21,BY13&gt;=-45),ATT!A$6,IF(AND(BX13&lt;=-31,BY13&gt;=-55),ATT!A$7)))))</f>
        <v>10</v>
      </c>
      <c r="CA13" s="39">
        <v>10</v>
      </c>
      <c r="CB13" s="104">
        <f t="shared" si="21"/>
        <v>-15</v>
      </c>
      <c r="CC13" s="6" t="str">
        <f t="shared" si="15"/>
        <v>AFC_6600_20785_250_att10</v>
      </c>
      <c r="CD13" s="6" t="str">
        <f t="shared" si="16"/>
        <v>GD_6600_20785_250_att10</v>
      </c>
      <c r="CE13" s="105" t="s">
        <v>48</v>
      </c>
      <c r="CH13" s="6" t="str">
        <f t="shared" si="17"/>
        <v>WIC3_WOC1_6600_20785_250_att10_AFC_TVAC</v>
      </c>
      <c r="CI13" s="3" t="str">
        <f t="shared" si="18"/>
        <v>WIC3_WOC1_6600_20785_250_att10_GD_TVAC</v>
      </c>
      <c r="CJ13" s="3" t="s">
        <v>48</v>
      </c>
      <c r="CK13" s="4" t="s">
        <v>48</v>
      </c>
      <c r="CM13" s="4" t="str">
        <f t="shared" si="22"/>
        <v>WIC3_WOC1_6600_20785_250_att10</v>
      </c>
    </row>
    <row r="14" spans="1:91" x14ac:dyDescent="0.25">
      <c r="A14" s="6">
        <v>3668</v>
      </c>
      <c r="B14" s="6" t="s">
        <v>48</v>
      </c>
      <c r="C14" s="6" t="s">
        <v>48</v>
      </c>
      <c r="D14" s="6" t="s">
        <v>48</v>
      </c>
      <c r="E14" s="6" t="s">
        <v>48</v>
      </c>
      <c r="F14" s="6" t="s">
        <v>48</v>
      </c>
      <c r="G14" s="6" t="s">
        <v>48</v>
      </c>
      <c r="H14" s="6" t="s">
        <v>48</v>
      </c>
      <c r="I14" s="6" t="s">
        <v>48</v>
      </c>
      <c r="J14" s="6" t="s">
        <v>48</v>
      </c>
      <c r="K14" s="6" t="s">
        <v>48</v>
      </c>
      <c r="L14" s="6"/>
      <c r="M14" s="6">
        <v>40</v>
      </c>
      <c r="N14" s="6">
        <v>5050</v>
      </c>
      <c r="O14" s="6">
        <v>18020</v>
      </c>
      <c r="P14" s="6" t="s">
        <v>50</v>
      </c>
      <c r="Q14" s="6" t="s">
        <v>51</v>
      </c>
      <c r="R14" s="6">
        <v>0</v>
      </c>
      <c r="S14" s="6">
        <v>35</v>
      </c>
      <c r="T14" s="6">
        <v>41</v>
      </c>
      <c r="U14" s="6">
        <v>1</v>
      </c>
      <c r="V14" s="6" t="s">
        <v>50</v>
      </c>
      <c r="W14" s="6">
        <v>0</v>
      </c>
      <c r="X14" s="6">
        <v>0</v>
      </c>
      <c r="Y14" s="6">
        <v>0</v>
      </c>
      <c r="Z14" s="6">
        <v>1</v>
      </c>
      <c r="AA14" s="6"/>
      <c r="AB14" s="6"/>
      <c r="AC14" s="6">
        <v>-26</v>
      </c>
      <c r="AD14" s="6">
        <v>-230</v>
      </c>
      <c r="AE14" s="6">
        <v>0</v>
      </c>
      <c r="AF14" s="6">
        <v>0</v>
      </c>
      <c r="AG14" s="6">
        <v>1</v>
      </c>
      <c r="AH14" s="6"/>
      <c r="AI14" s="6">
        <v>5725</v>
      </c>
      <c r="AJ14" s="6">
        <v>80</v>
      </c>
      <c r="AK14" s="6">
        <f t="shared" si="0"/>
        <v>5765</v>
      </c>
      <c r="AL14" s="6">
        <f t="shared" si="1"/>
        <v>20350</v>
      </c>
      <c r="AM14" s="6">
        <v>-45</v>
      </c>
      <c r="AN14" s="6" t="s">
        <v>54</v>
      </c>
      <c r="AO14" s="6"/>
      <c r="AP14" s="6" t="s">
        <v>66</v>
      </c>
      <c r="AQ14" s="6" t="s">
        <v>63</v>
      </c>
      <c r="AR14" s="6">
        <v>20310</v>
      </c>
      <c r="AS14" s="6" t="s">
        <v>53</v>
      </c>
      <c r="AT14" s="6"/>
      <c r="AU14" s="6">
        <v>8350</v>
      </c>
      <c r="AV14" s="6">
        <v>7775</v>
      </c>
      <c r="AW14" s="6">
        <v>1845</v>
      </c>
      <c r="AX14" s="6"/>
      <c r="AY14" s="6" t="s">
        <v>48</v>
      </c>
      <c r="AZ14" s="6" t="s">
        <v>48</v>
      </c>
      <c r="BA14" s="6">
        <f t="shared" si="2"/>
        <v>5725</v>
      </c>
      <c r="BB14" s="6">
        <f t="shared" si="3"/>
        <v>675</v>
      </c>
      <c r="BC14" s="6">
        <f t="shared" si="4"/>
        <v>715</v>
      </c>
      <c r="BD14" s="6">
        <f t="shared" si="5"/>
        <v>755</v>
      </c>
      <c r="BE14" s="6">
        <f t="shared" si="6"/>
        <v>445</v>
      </c>
      <c r="BF14" s="6">
        <f t="shared" si="7"/>
        <v>485</v>
      </c>
      <c r="BG14" s="6">
        <f t="shared" si="8"/>
        <v>525</v>
      </c>
      <c r="BH14" s="6">
        <f t="shared" si="19"/>
        <v>2290</v>
      </c>
      <c r="BI14" s="6">
        <f t="shared" si="9"/>
        <v>20310</v>
      </c>
      <c r="BJ14" s="6" t="s">
        <v>48</v>
      </c>
      <c r="BK14" s="6"/>
      <c r="BL14" s="6">
        <f t="shared" si="25"/>
        <v>20310</v>
      </c>
      <c r="BM14" s="6">
        <f t="shared" si="11"/>
        <v>20390</v>
      </c>
      <c r="BN14" s="6">
        <f t="shared" si="12"/>
        <v>14585</v>
      </c>
      <c r="BO14" s="6">
        <v>80</v>
      </c>
      <c r="BP14" s="44">
        <f t="shared" si="13"/>
        <v>201</v>
      </c>
      <c r="BQ14" s="49" t="s">
        <v>69</v>
      </c>
      <c r="BR14" s="6">
        <f>IF(BQ14="WIC1",'ДЛЯ ЗАПОЛНЕНИЯ'!B$2,IF(BQ14="WIC2",'ДЛЯ ЗАПОЛНЕНИЯ'!B$4,IF(BQ14="WIC3",'ДЛЯ ЗАПОЛНЕНИЯ'!B$10,IF(BQ14="WIC4",'ДЛЯ ЗАПОЛНЕНИЯ'!B$14,IF(BQ14="WIC5",'ДЛЯ ЗАПОЛНЕНИЯ'!B$18,IF(BQ14="WIC6",'ДЛЯ ЗАПОЛНЕНИЯ'!B$20))))))</f>
        <v>7</v>
      </c>
      <c r="BS14" s="50" t="str">
        <f>IF(BQ14="WIC1",'ДЛЯ ЗАПОЛНЕНИЯ'!C$2,IF(BQ14="WIC2",'ДЛЯ ЗАПОЛНЕНИЯ'!C$4,IF(BQ14="WIC3",'ДЛЯ ЗАПОЛНЕНИЯ'!C$10,IF(BQ14="WIC4",'ДЛЯ ЗАПОЛНЕНИЯ'!C$14,IF(BQ14="WIC5",'ДЛЯ ЗАПОЛНЕНИЯ'!C$18,IF(BQ14="WIC6",'ДЛЯ ЗАПОЛНЕНИЯ'!C$20))))))</f>
        <v>WIC4_MI07_TVAC</v>
      </c>
      <c r="BT14" s="49" t="s">
        <v>49</v>
      </c>
      <c r="BU14" s="6">
        <f>IF(BT14="WOC1",'ДЛЯ ЗАПОЛНЕНИЯ'!B$24,IF(BT14="WOC2",'ДЛЯ ЗАПОЛНЕНИЯ'!B$38,IF(BT14="WOC3",'ДЛЯ ЗАПОЛНЕНИЯ'!B$42,)))</f>
        <v>1</v>
      </c>
      <c r="BV14" s="50" t="str">
        <f>IF(BT14="WOC1",'ДЛЯ ЗАПОЛНЕНИЯ'!C$24,IF(BT14="WOC2",'ДЛЯ ЗАПОЛНЕНИЯ'!C$38,IF(BT14="WOC3",'ДЛЯ ЗАПОЛНЕНИЯ'!C$42,)))</f>
        <v>WOC1_MO01_TVAC</v>
      </c>
      <c r="BW14" s="54">
        <f>'ДЛЯ ЗАПОЛНЕНИЯ'!E14</f>
        <v>48.66</v>
      </c>
      <c r="BX14" s="6">
        <f t="shared" si="14"/>
        <v>6.6599999999999966</v>
      </c>
      <c r="BY14" s="6">
        <f t="shared" si="20"/>
        <v>-8.3400000000000034</v>
      </c>
      <c r="BZ14" s="6">
        <f>IF(AND(BX14&lt;=10,BY14&gt;=-15),ATT!A$3,IF(AND(BX14&lt;=0,BY14&gt;=-25),ATT!A$4,IF(AND(BX14&lt;=-11,BY14&gt;=-35),ATT!A$5,IF(AND(BX14&lt;=-21,BY14&gt;=-45),ATT!A$6,IF(AND(BX14&lt;=-31,BY14&gt;=-55),ATT!A$7)))))</f>
        <v>0</v>
      </c>
      <c r="CA14" s="39">
        <v>10</v>
      </c>
      <c r="CB14" s="104">
        <f t="shared" si="21"/>
        <v>-5</v>
      </c>
      <c r="CC14" s="6" t="str">
        <f t="shared" si="15"/>
        <v>AFC_5765_20350_80_att0</v>
      </c>
      <c r="CD14" s="6" t="str">
        <f t="shared" si="16"/>
        <v>GD_5765_20350_80_att0</v>
      </c>
      <c r="CE14" s="6" t="str">
        <f>"IMD_"&amp;AK14&amp;"_"&amp;AL14&amp;"_"&amp;BO14&amp;"_att"&amp;BZ14</f>
        <v>IMD_5765_20350_80_att0</v>
      </c>
      <c r="CH14" s="6" t="str">
        <f t="shared" si="17"/>
        <v>WIC4_WOC1_5765_20350_80_att0_AFC_TVAC</v>
      </c>
      <c r="CI14" s="3" t="str">
        <f t="shared" si="18"/>
        <v>WIC4_WOC1_5765_20350_80_att0_GD_TVAC</v>
      </c>
      <c r="CJ14" s="3" t="str">
        <f>BQ14&amp;"_"&amp;BT14&amp;"_"&amp;AK14&amp;"_"&amp;AL14&amp;"_"&amp;BO14&amp;"_att"&amp;BZ14&amp;"_IMD_TVAC"</f>
        <v>WIC4_WOC1_5765_20350_80_att0_IMD_TVAC</v>
      </c>
      <c r="CK14" s="4" t="str">
        <f>BQ14&amp;"_"&amp;BT14&amp;"_"&amp;AK14&amp;"_"&amp;AL14&amp;"_"&amp;BO14&amp;"_att"&amp;BZ14&amp;"_PN_TVAC"</f>
        <v>WIC4_WOC1_5765_20350_80_att0_PN_TVAC</v>
      </c>
      <c r="CM14" s="4" t="str">
        <f t="shared" si="22"/>
        <v>WIC4_WOC1_5765_20350_80_att0</v>
      </c>
    </row>
    <row r="15" spans="1:91" x14ac:dyDescent="0.25">
      <c r="A15" s="6">
        <v>3670</v>
      </c>
      <c r="B15" s="6" t="s">
        <v>48</v>
      </c>
      <c r="C15" s="6" t="s">
        <v>48</v>
      </c>
      <c r="D15" s="6" t="s">
        <v>48</v>
      </c>
      <c r="E15" s="6" t="s">
        <v>48</v>
      </c>
      <c r="F15" s="6" t="s">
        <v>48</v>
      </c>
      <c r="G15" s="6" t="s">
        <v>48</v>
      </c>
      <c r="H15" s="6" t="s">
        <v>48</v>
      </c>
      <c r="I15" s="6" t="s">
        <v>48</v>
      </c>
      <c r="J15" s="6" t="s">
        <v>48</v>
      </c>
      <c r="K15" s="6" t="s">
        <v>48</v>
      </c>
      <c r="L15" s="6"/>
      <c r="M15" s="6">
        <v>40</v>
      </c>
      <c r="N15" s="6">
        <v>5800</v>
      </c>
      <c r="O15" s="6">
        <v>18020</v>
      </c>
      <c r="P15" s="6" t="s">
        <v>50</v>
      </c>
      <c r="Q15" s="6" t="s">
        <v>51</v>
      </c>
      <c r="R15" s="6">
        <v>0</v>
      </c>
      <c r="S15" s="6">
        <v>35</v>
      </c>
      <c r="T15" s="6">
        <v>41</v>
      </c>
      <c r="U15" s="6">
        <v>1</v>
      </c>
      <c r="V15" s="6" t="s">
        <v>50</v>
      </c>
      <c r="W15" s="6">
        <v>0</v>
      </c>
      <c r="X15" s="6">
        <v>0</v>
      </c>
      <c r="Y15" s="6">
        <v>0</v>
      </c>
      <c r="Z15" s="6">
        <v>1</v>
      </c>
      <c r="AA15" s="6"/>
      <c r="AB15" s="6"/>
      <c r="AC15" s="6">
        <v>-26</v>
      </c>
      <c r="AD15" s="6">
        <v>-400</v>
      </c>
      <c r="AE15" s="6">
        <v>0</v>
      </c>
      <c r="AF15" s="6">
        <v>0</v>
      </c>
      <c r="AG15" s="6">
        <v>1</v>
      </c>
      <c r="AH15" s="6"/>
      <c r="AI15" s="6">
        <v>6645</v>
      </c>
      <c r="AJ15" s="6">
        <v>80</v>
      </c>
      <c r="AK15" s="6">
        <f t="shared" si="0"/>
        <v>6685</v>
      </c>
      <c r="AL15" s="6">
        <f t="shared" si="1"/>
        <v>20350</v>
      </c>
      <c r="AM15" s="6">
        <v>-45</v>
      </c>
      <c r="AN15" s="6" t="s">
        <v>54</v>
      </c>
      <c r="AO15" s="6"/>
      <c r="AP15" s="6" t="s">
        <v>66</v>
      </c>
      <c r="AQ15" s="6" t="s">
        <v>63</v>
      </c>
      <c r="AR15" s="6">
        <v>20310</v>
      </c>
      <c r="AS15" s="6" t="s">
        <v>53</v>
      </c>
      <c r="AT15" s="6"/>
      <c r="AU15" s="6">
        <v>8350</v>
      </c>
      <c r="AV15" s="6">
        <v>7775</v>
      </c>
      <c r="AW15" s="6">
        <v>1845</v>
      </c>
      <c r="AX15" s="6"/>
      <c r="AY15" s="6" t="s">
        <v>48</v>
      </c>
      <c r="AZ15" s="6" t="s">
        <v>48</v>
      </c>
      <c r="BA15" s="6">
        <f t="shared" si="2"/>
        <v>6645</v>
      </c>
      <c r="BB15" s="6">
        <f t="shared" si="3"/>
        <v>845</v>
      </c>
      <c r="BC15" s="6">
        <f t="shared" si="4"/>
        <v>885</v>
      </c>
      <c r="BD15" s="6">
        <f t="shared" si="5"/>
        <v>925</v>
      </c>
      <c r="BE15" s="6">
        <f t="shared" si="6"/>
        <v>445</v>
      </c>
      <c r="BF15" s="6">
        <f t="shared" si="7"/>
        <v>485</v>
      </c>
      <c r="BG15" s="6">
        <f t="shared" si="8"/>
        <v>525</v>
      </c>
      <c r="BH15" s="6">
        <f t="shared" si="19"/>
        <v>2290</v>
      </c>
      <c r="BI15" s="6">
        <f t="shared" si="9"/>
        <v>20310</v>
      </c>
      <c r="BJ15" s="6" t="s">
        <v>48</v>
      </c>
      <c r="BK15" s="6"/>
      <c r="BL15" s="6">
        <f t="shared" si="25"/>
        <v>20310</v>
      </c>
      <c r="BM15" s="6">
        <f t="shared" si="11"/>
        <v>20390</v>
      </c>
      <c r="BN15" s="6">
        <f t="shared" si="12"/>
        <v>13665</v>
      </c>
      <c r="BO15" s="6">
        <v>80</v>
      </c>
      <c r="BP15" s="44">
        <f t="shared" si="13"/>
        <v>201</v>
      </c>
      <c r="BQ15" s="49" t="s">
        <v>69</v>
      </c>
      <c r="BR15" s="6">
        <f>IF(BQ15="WIC1",'ДЛЯ ЗАПОЛНЕНИЯ'!B$2,IF(BQ15="WIC2",'ДЛЯ ЗАПОЛНЕНИЯ'!B$4,IF(BQ15="WIC3",'ДЛЯ ЗАПОЛНЕНИЯ'!B$10,IF(BQ15="WIC4",'ДЛЯ ЗАПОЛНЕНИЯ'!B$14,IF(BQ15="WIC5",'ДЛЯ ЗАПОЛНЕНИЯ'!B$18,IF(BQ15="WIC6",'ДЛЯ ЗАПОЛНЕНИЯ'!B$20))))))</f>
        <v>7</v>
      </c>
      <c r="BS15" s="50" t="str">
        <f>IF(BQ15="WIC1",'ДЛЯ ЗАПОЛНЕНИЯ'!C$2,IF(BQ15="WIC2",'ДЛЯ ЗАПОЛНЕНИЯ'!C$4,IF(BQ15="WIC3",'ДЛЯ ЗАПОЛНЕНИЯ'!C$10,IF(BQ15="WIC4",'ДЛЯ ЗАПОЛНЕНИЯ'!C$14,IF(BQ15="WIC5",'ДЛЯ ЗАПОЛНЕНИЯ'!C$18,IF(BQ15="WIC6",'ДЛЯ ЗАПОЛНЕНИЯ'!C$20))))))</f>
        <v>WIC4_MI07_TVAC</v>
      </c>
      <c r="BT15" s="49" t="s">
        <v>49</v>
      </c>
      <c r="BU15" s="6">
        <f>IF(BT15="WOC1",'ДЛЯ ЗАПОЛНЕНИЯ'!B$24,IF(BT15="WOC2",'ДЛЯ ЗАПОЛНЕНИЯ'!B$38,IF(BT15="WOC3",'ДЛЯ ЗАПОЛНЕНИЯ'!B$42,)))</f>
        <v>1</v>
      </c>
      <c r="BV15" s="50" t="str">
        <f>IF(BT15="WOC1",'ДЛЯ ЗАПОЛНЕНИЯ'!C$24,IF(BT15="WOC2",'ДЛЯ ЗАПОЛНЕНИЯ'!C$38,IF(BT15="WOC3",'ДЛЯ ЗАПОЛНЕНИЯ'!C$42,)))</f>
        <v>WOC1_MO01_TVAC</v>
      </c>
      <c r="BW15" s="54">
        <f>'ДЛЯ ЗАПОЛНЕНИЯ'!E15</f>
        <v>48.52</v>
      </c>
      <c r="BX15" s="6">
        <f t="shared" si="14"/>
        <v>6.5200000000000031</v>
      </c>
      <c r="BY15" s="6">
        <f t="shared" si="20"/>
        <v>-8.4799999999999969</v>
      </c>
      <c r="BZ15" s="6">
        <f>IF(AND(BX15&lt;=10,BY15&gt;=-15),ATT!A$3,IF(AND(BX15&lt;=0,BY15&gt;=-25),ATT!A$4,IF(AND(BX15&lt;=-11,BY15&gt;=-35),ATT!A$5,IF(AND(BX15&lt;=-21,BY15&gt;=-45),ATT!A$6,IF(AND(BX15&lt;=-31,BY15&gt;=-55),ATT!A$7)))))</f>
        <v>0</v>
      </c>
      <c r="CA15" s="39">
        <v>10</v>
      </c>
      <c r="CB15" s="104">
        <f t="shared" si="21"/>
        <v>-5</v>
      </c>
      <c r="CC15" s="6" t="str">
        <f t="shared" si="15"/>
        <v>AFC_6685_20350_80_att0</v>
      </c>
      <c r="CD15" s="6" t="str">
        <f t="shared" si="16"/>
        <v>GD_6685_20350_80_att0</v>
      </c>
      <c r="CE15" s="6" t="s">
        <v>48</v>
      </c>
      <c r="CH15" s="6" t="str">
        <f t="shared" si="17"/>
        <v>WIC4_WOC1_6685_20350_80_att0_AFC_TVAC</v>
      </c>
      <c r="CI15" s="3" t="str">
        <f t="shared" si="18"/>
        <v>WIC4_WOC1_6685_20350_80_att0_GD_TVAC</v>
      </c>
      <c r="CJ15" s="3" t="s">
        <v>48</v>
      </c>
      <c r="CK15" s="4" t="s">
        <v>48</v>
      </c>
      <c r="CM15" s="4" t="str">
        <f t="shared" si="22"/>
        <v>WIC4_WOC1_6685_20350_80_att0</v>
      </c>
    </row>
    <row r="16" spans="1:91" x14ac:dyDescent="0.25">
      <c r="A16" s="6">
        <v>3674</v>
      </c>
      <c r="B16" s="6" t="s">
        <v>48</v>
      </c>
      <c r="C16" s="6" t="s">
        <v>48</v>
      </c>
      <c r="D16" s="6" t="s">
        <v>48</v>
      </c>
      <c r="E16" s="6" t="s">
        <v>48</v>
      </c>
      <c r="F16" s="6" t="s">
        <v>48</v>
      </c>
      <c r="G16" s="6" t="s">
        <v>48</v>
      </c>
      <c r="H16" s="6" t="s">
        <v>48</v>
      </c>
      <c r="I16" s="6" t="s">
        <v>48</v>
      </c>
      <c r="J16" s="6" t="s">
        <v>48</v>
      </c>
      <c r="K16" s="6" t="s">
        <v>48</v>
      </c>
      <c r="L16" s="6"/>
      <c r="M16" s="6">
        <v>40</v>
      </c>
      <c r="N16" s="6">
        <v>5050</v>
      </c>
      <c r="O16" s="6">
        <v>18460</v>
      </c>
      <c r="P16" s="6">
        <v>11840</v>
      </c>
      <c r="Q16" s="6" t="s">
        <v>50</v>
      </c>
      <c r="R16" s="6">
        <v>0</v>
      </c>
      <c r="S16" s="6">
        <v>0</v>
      </c>
      <c r="T16" s="6">
        <v>0</v>
      </c>
      <c r="U16" s="6">
        <v>1</v>
      </c>
      <c r="V16" s="6" t="s">
        <v>51</v>
      </c>
      <c r="W16" s="6">
        <v>0</v>
      </c>
      <c r="X16" s="6">
        <v>0</v>
      </c>
      <c r="Y16" s="6">
        <v>0</v>
      </c>
      <c r="Z16" s="6">
        <v>1</v>
      </c>
      <c r="AA16" s="6"/>
      <c r="AB16" s="6"/>
      <c r="AC16" s="6">
        <v>-26</v>
      </c>
      <c r="AD16" s="6">
        <v>-320</v>
      </c>
      <c r="AE16" s="6">
        <v>0</v>
      </c>
      <c r="AF16" s="6">
        <v>0</v>
      </c>
      <c r="AG16" s="6">
        <v>1</v>
      </c>
      <c r="AH16" s="6"/>
      <c r="AI16" s="6">
        <v>5725</v>
      </c>
      <c r="AJ16" s="6">
        <v>250</v>
      </c>
      <c r="AK16" s="6">
        <f t="shared" si="0"/>
        <v>5850</v>
      </c>
      <c r="AL16" s="6">
        <f t="shared" si="1"/>
        <v>32625</v>
      </c>
      <c r="AM16" s="6">
        <v>-45</v>
      </c>
      <c r="AN16" s="6" t="s">
        <v>54</v>
      </c>
      <c r="AO16" s="6"/>
      <c r="AP16" s="6" t="s">
        <v>66</v>
      </c>
      <c r="AQ16" s="6" t="s">
        <v>56</v>
      </c>
      <c r="AR16" s="6">
        <v>20668</v>
      </c>
      <c r="AS16" s="6" t="s">
        <v>57</v>
      </c>
      <c r="AT16" s="6"/>
      <c r="AU16" s="6">
        <v>8350</v>
      </c>
      <c r="AV16" s="6">
        <v>7775</v>
      </c>
      <c r="AW16" s="6">
        <v>1845</v>
      </c>
      <c r="AX16" s="6"/>
      <c r="AY16" s="6" t="s">
        <v>48</v>
      </c>
      <c r="AZ16" s="6" t="s">
        <v>48</v>
      </c>
      <c r="BA16" s="6">
        <f t="shared" si="2"/>
        <v>5725</v>
      </c>
      <c r="BB16" s="6">
        <f t="shared" si="3"/>
        <v>675</v>
      </c>
      <c r="BC16" s="6">
        <f t="shared" si="4"/>
        <v>800</v>
      </c>
      <c r="BD16" s="6">
        <f t="shared" si="5"/>
        <v>925</v>
      </c>
      <c r="BE16" s="6">
        <f t="shared" si="6"/>
        <v>355</v>
      </c>
      <c r="BF16" s="6">
        <f t="shared" si="7"/>
        <v>480</v>
      </c>
      <c r="BG16" s="6">
        <f t="shared" si="8"/>
        <v>605</v>
      </c>
      <c r="BH16" s="6">
        <f t="shared" si="19"/>
        <v>2200</v>
      </c>
      <c r="BI16" s="6">
        <f t="shared" si="9"/>
        <v>20660</v>
      </c>
      <c r="BJ16" s="6">
        <f>BI16+P16</f>
        <v>32500</v>
      </c>
      <c r="BK16" s="6"/>
      <c r="BL16" s="6">
        <f>BJ16</f>
        <v>32500</v>
      </c>
      <c r="BM16" s="6">
        <f t="shared" si="11"/>
        <v>32750</v>
      </c>
      <c r="BN16" s="6">
        <f t="shared" si="12"/>
        <v>26775</v>
      </c>
      <c r="BO16" s="6">
        <v>250</v>
      </c>
      <c r="BP16" s="44">
        <f t="shared" si="13"/>
        <v>801</v>
      </c>
      <c r="BQ16" s="49" t="s">
        <v>69</v>
      </c>
      <c r="BR16" s="6">
        <f>IF(BQ16="WIC1",'ДЛЯ ЗАПОЛНЕНИЯ'!B$2,IF(BQ16="WIC2",'ДЛЯ ЗАПОЛНЕНИЯ'!B$4,IF(BQ16="WIC3",'ДЛЯ ЗАПОЛНЕНИЯ'!B$10,IF(BQ16="WIC4",'ДЛЯ ЗАПОЛНЕНИЯ'!B$14,IF(BQ16="WIC5",'ДЛЯ ЗАПОЛНЕНИЯ'!B$18,IF(BQ16="WIC6",'ДЛЯ ЗАПОЛНЕНИЯ'!B$20))))))</f>
        <v>7</v>
      </c>
      <c r="BS16" s="50" t="str">
        <f>IF(BQ16="WIC1",'ДЛЯ ЗАПОЛНЕНИЯ'!C$2,IF(BQ16="WIC2",'ДЛЯ ЗАПОЛНЕНИЯ'!C$4,IF(BQ16="WIC3",'ДЛЯ ЗАПОЛНЕНИЯ'!C$10,IF(BQ16="WIC4",'ДЛЯ ЗАПОЛНЕНИЯ'!C$14,IF(BQ16="WIC5",'ДЛЯ ЗАПОЛНЕНИЯ'!C$18,IF(BQ16="WIC6",'ДЛЯ ЗАПОЛНЕНИЯ'!C$20))))))</f>
        <v>WIC4_MI07_TVAC</v>
      </c>
      <c r="BT16" s="49" t="s">
        <v>58</v>
      </c>
      <c r="BU16" s="6">
        <f>IF(BT16="WOC1",'ДЛЯ ЗАПОЛНЕНИЯ'!B$24,IF(BT16="WOC2",'ДЛЯ ЗАПОЛНЕНИЯ'!B$38,IF(BT16="WOC3",'ДЛЯ ЗАПОЛНЕНИЯ'!B$42,)))</f>
        <v>2</v>
      </c>
      <c r="BV16" s="50" t="str">
        <f>IF(BT16="WOC1",'ДЛЯ ЗАПОЛНЕНИЯ'!C$24,IF(BT16="WOC2",'ДЛЯ ЗАПОЛНЕНИЯ'!C$38,IF(BT16="WOC3",'ДЛЯ ЗАПОЛНЕНИЯ'!C$42,)))</f>
        <v>WOC2_MO02_TVAC</v>
      </c>
      <c r="BW16" s="54">
        <f>'ДЛЯ ЗАПОЛНЕНИЯ'!E16</f>
        <v>47.77</v>
      </c>
      <c r="BX16" s="6">
        <f t="shared" si="14"/>
        <v>5.7700000000000031</v>
      </c>
      <c r="BY16" s="6">
        <f t="shared" si="20"/>
        <v>-9.2299999999999969</v>
      </c>
      <c r="BZ16" s="6">
        <f>IF(AND(BX16&lt;=10,BY16&gt;=-15),ATT!A$3,IF(AND(BX16&lt;=0,BY16&gt;=-25),ATT!A$4,IF(AND(BX16&lt;=-11,BY16&gt;=-35),ATT!A$5,IF(AND(BX16&lt;=-21,BY16&gt;=-45),ATT!A$6,IF(AND(BX16&lt;=-31,BY16&gt;=-55),ATT!A$7)))))</f>
        <v>0</v>
      </c>
      <c r="CA16" s="39">
        <v>10</v>
      </c>
      <c r="CB16" s="104">
        <f t="shared" si="21"/>
        <v>-5</v>
      </c>
      <c r="CC16" s="6" t="str">
        <f t="shared" si="15"/>
        <v>AFC_5850_32625_250_att0</v>
      </c>
      <c r="CD16" s="6" t="str">
        <f t="shared" si="16"/>
        <v>GD_5850_32625_250_att0</v>
      </c>
      <c r="CE16" s="6" t="str">
        <f>"IMD_"&amp;AK16&amp;"_"&amp;AL16&amp;"_"&amp;BO16&amp;"_att"&amp;BZ16</f>
        <v>IMD_5850_32625_250_att0</v>
      </c>
      <c r="CH16" s="6" t="str">
        <f t="shared" si="17"/>
        <v>WIC4_WOC2_5850_32625_250_att0_AFC_TVAC</v>
      </c>
      <c r="CI16" s="3" t="str">
        <f t="shared" si="18"/>
        <v>WIC4_WOC2_5850_32625_250_att0_GD_TVAC</v>
      </c>
      <c r="CJ16" s="3" t="str">
        <f>BQ16&amp;"_"&amp;BT16&amp;"_"&amp;AK16&amp;"_"&amp;AL16&amp;"_"&amp;BO16&amp;"_att"&amp;BZ16&amp;"_IMD_TVAC"</f>
        <v>WIC4_WOC2_5850_32625_250_att0_IMD_TVAC</v>
      </c>
      <c r="CK16" s="4" t="str">
        <f>BQ16&amp;"_"&amp;BT16&amp;"_"&amp;AK16&amp;"_"&amp;AL16&amp;"_"&amp;BO16&amp;"_att"&amp;BZ16&amp;"_PN_TVAC"</f>
        <v>WIC4_WOC2_5850_32625_250_att0_PN_TVAC</v>
      </c>
      <c r="CM16" s="4" t="str">
        <f t="shared" si="22"/>
        <v>WIC4_WOC2_5850_32625_250_att0</v>
      </c>
    </row>
    <row r="17" spans="1:91" x14ac:dyDescent="0.25">
      <c r="A17" s="6">
        <v>3676</v>
      </c>
      <c r="B17" s="6" t="s">
        <v>48</v>
      </c>
      <c r="C17" s="6" t="s">
        <v>48</v>
      </c>
      <c r="D17" s="6" t="s">
        <v>48</v>
      </c>
      <c r="E17" s="6" t="s">
        <v>48</v>
      </c>
      <c r="F17" s="6" t="s">
        <v>48</v>
      </c>
      <c r="G17" s="6" t="s">
        <v>48</v>
      </c>
      <c r="H17" s="6" t="s">
        <v>48</v>
      </c>
      <c r="I17" s="6" t="s">
        <v>48</v>
      </c>
      <c r="J17" s="6" t="s">
        <v>48</v>
      </c>
      <c r="K17" s="6" t="s">
        <v>48</v>
      </c>
      <c r="L17" s="6"/>
      <c r="M17" s="6">
        <v>40</v>
      </c>
      <c r="N17" s="6">
        <v>5800</v>
      </c>
      <c r="O17" s="6">
        <v>18460</v>
      </c>
      <c r="P17" s="6">
        <v>11840</v>
      </c>
      <c r="Q17" s="6" t="s">
        <v>50</v>
      </c>
      <c r="R17" s="6">
        <v>0</v>
      </c>
      <c r="S17" s="6">
        <v>0</v>
      </c>
      <c r="T17" s="6">
        <v>0</v>
      </c>
      <c r="U17" s="6">
        <v>1</v>
      </c>
      <c r="V17" s="6" t="s">
        <v>51</v>
      </c>
      <c r="W17" s="6">
        <v>0</v>
      </c>
      <c r="X17" s="6">
        <v>0</v>
      </c>
      <c r="Y17" s="6">
        <v>0</v>
      </c>
      <c r="Z17" s="6">
        <v>1</v>
      </c>
      <c r="AA17" s="6"/>
      <c r="AB17" s="6"/>
      <c r="AC17" s="6">
        <v>-26</v>
      </c>
      <c r="AD17" s="6">
        <v>-320</v>
      </c>
      <c r="AE17" s="6">
        <v>0</v>
      </c>
      <c r="AF17" s="6">
        <v>0</v>
      </c>
      <c r="AG17" s="6">
        <v>1</v>
      </c>
      <c r="AH17" s="6"/>
      <c r="AI17" s="6">
        <v>6475</v>
      </c>
      <c r="AJ17" s="6">
        <v>250</v>
      </c>
      <c r="AK17" s="6">
        <f t="shared" si="0"/>
        <v>6600</v>
      </c>
      <c r="AL17" s="6">
        <f t="shared" si="1"/>
        <v>32625</v>
      </c>
      <c r="AM17" s="6">
        <v>-45</v>
      </c>
      <c r="AN17" s="6" t="s">
        <v>54</v>
      </c>
      <c r="AO17" s="6"/>
      <c r="AP17" s="6" t="s">
        <v>66</v>
      </c>
      <c r="AQ17" s="6" t="s">
        <v>56</v>
      </c>
      <c r="AR17" s="6">
        <v>20668</v>
      </c>
      <c r="AS17" s="6" t="s">
        <v>57</v>
      </c>
      <c r="AT17" s="6"/>
      <c r="AU17" s="6">
        <v>8350</v>
      </c>
      <c r="AV17" s="6">
        <v>7775</v>
      </c>
      <c r="AW17" s="6">
        <v>1845</v>
      </c>
      <c r="AX17" s="6"/>
      <c r="AY17" s="6" t="s">
        <v>48</v>
      </c>
      <c r="AZ17" s="6" t="s">
        <v>48</v>
      </c>
      <c r="BA17" s="6">
        <f t="shared" si="2"/>
        <v>6475</v>
      </c>
      <c r="BB17" s="6">
        <f t="shared" si="3"/>
        <v>675</v>
      </c>
      <c r="BC17" s="6">
        <f t="shared" si="4"/>
        <v>800</v>
      </c>
      <c r="BD17" s="6">
        <f t="shared" si="5"/>
        <v>925</v>
      </c>
      <c r="BE17" s="6">
        <f t="shared" si="6"/>
        <v>355</v>
      </c>
      <c r="BF17" s="6">
        <f t="shared" si="7"/>
        <v>480</v>
      </c>
      <c r="BG17" s="6">
        <f t="shared" si="8"/>
        <v>605</v>
      </c>
      <c r="BH17" s="6">
        <f t="shared" si="19"/>
        <v>2200</v>
      </c>
      <c r="BI17" s="6">
        <f t="shared" si="9"/>
        <v>20660</v>
      </c>
      <c r="BJ17" s="6">
        <f>BI17+P17</f>
        <v>32500</v>
      </c>
      <c r="BK17" s="6"/>
      <c r="BL17" s="6">
        <f t="shared" ref="BL17" si="26">BJ17</f>
        <v>32500</v>
      </c>
      <c r="BM17" s="6">
        <f t="shared" si="11"/>
        <v>32750</v>
      </c>
      <c r="BN17" s="6">
        <f t="shared" si="12"/>
        <v>26025</v>
      </c>
      <c r="BO17" s="6">
        <v>250</v>
      </c>
      <c r="BP17" s="44">
        <f t="shared" si="13"/>
        <v>801</v>
      </c>
      <c r="BQ17" s="49" t="s">
        <v>69</v>
      </c>
      <c r="BR17" s="6">
        <f>IF(BQ17="WIC1",'ДЛЯ ЗАПОЛНЕНИЯ'!B$2,IF(BQ17="WIC2",'ДЛЯ ЗАПОЛНЕНИЯ'!B$4,IF(BQ17="WIC3",'ДЛЯ ЗАПОЛНЕНИЯ'!B$10,IF(BQ17="WIC4",'ДЛЯ ЗАПОЛНЕНИЯ'!B$14,IF(BQ17="WIC5",'ДЛЯ ЗАПОЛНЕНИЯ'!B$18,IF(BQ17="WIC6",'ДЛЯ ЗАПОЛНЕНИЯ'!B$20))))))</f>
        <v>7</v>
      </c>
      <c r="BS17" s="50" t="str">
        <f>IF(BQ17="WIC1",'ДЛЯ ЗАПОЛНЕНИЯ'!C$2,IF(BQ17="WIC2",'ДЛЯ ЗАПОЛНЕНИЯ'!C$4,IF(BQ17="WIC3",'ДЛЯ ЗАПОЛНЕНИЯ'!C$10,IF(BQ17="WIC4",'ДЛЯ ЗАПОЛНЕНИЯ'!C$14,IF(BQ17="WIC5",'ДЛЯ ЗАПОЛНЕНИЯ'!C$18,IF(BQ17="WIC6",'ДЛЯ ЗАПОЛНЕНИЯ'!C$20))))))</f>
        <v>WIC4_MI07_TVAC</v>
      </c>
      <c r="BT17" s="49" t="s">
        <v>58</v>
      </c>
      <c r="BU17" s="6">
        <f>IF(BT17="WOC1",'ДЛЯ ЗАПОЛНЕНИЯ'!B$24,IF(BT17="WOC2",'ДЛЯ ЗАПОЛНЕНИЯ'!B$38,IF(BT17="WOC3",'ДЛЯ ЗАПОЛНЕНИЯ'!B$42,)))</f>
        <v>2</v>
      </c>
      <c r="BV17" s="50" t="str">
        <f>IF(BT17="WOC1",'ДЛЯ ЗАПОЛНЕНИЯ'!C$24,IF(BT17="WOC2",'ДЛЯ ЗАПОЛНЕНИЯ'!C$38,IF(BT17="WOC3",'ДЛЯ ЗАПОЛНЕНИЯ'!C$42,)))</f>
        <v>WOC2_MO02_TVAC</v>
      </c>
      <c r="BW17" s="54">
        <f>'ДЛЯ ЗАПОЛНЕНИЯ'!E17</f>
        <v>48.34</v>
      </c>
      <c r="BX17" s="6">
        <f t="shared" si="14"/>
        <v>6.3400000000000034</v>
      </c>
      <c r="BY17" s="6">
        <f t="shared" si="20"/>
        <v>-8.6599999999999966</v>
      </c>
      <c r="BZ17" s="6">
        <f>IF(AND(BX17&lt;=10,BY17&gt;=-15),ATT!A$3,IF(AND(BX17&lt;=0,BY17&gt;=-25),ATT!A$4,IF(AND(BX17&lt;=-11,BY17&gt;=-35),ATT!A$5,IF(AND(BX17&lt;=-21,BY17&gt;=-45),ATT!A$6,IF(AND(BX17&lt;=-31,BY17&gt;=-55),ATT!A$7)))))</f>
        <v>0</v>
      </c>
      <c r="CA17" s="39">
        <v>10</v>
      </c>
      <c r="CB17" s="104">
        <f t="shared" si="21"/>
        <v>-5</v>
      </c>
      <c r="CC17" s="6" t="str">
        <f t="shared" si="15"/>
        <v>AFC_6600_32625_250_att0</v>
      </c>
      <c r="CD17" s="6" t="str">
        <f t="shared" si="16"/>
        <v>GD_6600_32625_250_att0</v>
      </c>
      <c r="CE17" s="6" t="s">
        <v>48</v>
      </c>
      <c r="CH17" s="6" t="str">
        <f t="shared" si="17"/>
        <v>WIC4_WOC2_6600_32625_250_att0_AFC_TVAC</v>
      </c>
      <c r="CI17" s="3" t="str">
        <f t="shared" si="18"/>
        <v>WIC4_WOC2_6600_32625_250_att0_GD_TVAC</v>
      </c>
      <c r="CJ17" s="3" t="s">
        <v>48</v>
      </c>
      <c r="CK17" s="4" t="s">
        <v>48</v>
      </c>
      <c r="CM17" s="4" t="str">
        <f t="shared" si="22"/>
        <v>WIC4_WOC2_6600_32625_250_att0</v>
      </c>
    </row>
    <row r="18" spans="1:91" x14ac:dyDescent="0.25">
      <c r="A18" s="6">
        <v>3680</v>
      </c>
      <c r="B18" s="6" t="s">
        <v>48</v>
      </c>
      <c r="C18" s="6" t="s">
        <v>48</v>
      </c>
      <c r="D18" s="6" t="s">
        <v>48</v>
      </c>
      <c r="E18" s="6" t="s">
        <v>48</v>
      </c>
      <c r="F18" s="6" t="s">
        <v>48</v>
      </c>
      <c r="G18" s="6" t="s">
        <v>48</v>
      </c>
      <c r="H18" s="6" t="s">
        <v>48</v>
      </c>
      <c r="I18" s="6" t="s">
        <v>48</v>
      </c>
      <c r="J18" s="6" t="s">
        <v>48</v>
      </c>
      <c r="K18" s="6" t="s">
        <v>48</v>
      </c>
      <c r="L18" s="6"/>
      <c r="M18" s="6">
        <v>40</v>
      </c>
      <c r="N18" s="6">
        <v>5050</v>
      </c>
      <c r="O18" s="6">
        <v>18120</v>
      </c>
      <c r="P18" s="6" t="s">
        <v>50</v>
      </c>
      <c r="Q18" s="6" t="s">
        <v>51</v>
      </c>
      <c r="R18" s="6">
        <v>0</v>
      </c>
      <c r="S18" s="6">
        <v>35</v>
      </c>
      <c r="T18" s="6">
        <v>41</v>
      </c>
      <c r="U18" s="6">
        <v>1</v>
      </c>
      <c r="V18" s="6" t="s">
        <v>50</v>
      </c>
      <c r="W18" s="6">
        <v>0</v>
      </c>
      <c r="X18" s="6">
        <v>0</v>
      </c>
      <c r="Y18" s="6">
        <v>0</v>
      </c>
      <c r="Z18" s="6">
        <v>1</v>
      </c>
      <c r="AA18" s="6"/>
      <c r="AB18" s="6"/>
      <c r="AC18" s="6">
        <v>-26</v>
      </c>
      <c r="AD18" s="6">
        <v>-235</v>
      </c>
      <c r="AE18" s="6">
        <v>0</v>
      </c>
      <c r="AF18" s="6">
        <v>0</v>
      </c>
      <c r="AG18" s="6">
        <v>1</v>
      </c>
      <c r="AH18" s="6"/>
      <c r="AI18" s="6">
        <v>5725</v>
      </c>
      <c r="AJ18" s="6">
        <v>80</v>
      </c>
      <c r="AK18" s="6">
        <f t="shared" si="0"/>
        <v>5765</v>
      </c>
      <c r="AL18" s="6">
        <f t="shared" si="1"/>
        <v>20445</v>
      </c>
      <c r="AM18" s="6">
        <v>-45</v>
      </c>
      <c r="AN18" s="6" t="s">
        <v>54</v>
      </c>
      <c r="AO18" s="6"/>
      <c r="AP18" s="6" t="s">
        <v>66</v>
      </c>
      <c r="AQ18" s="6" t="s">
        <v>62</v>
      </c>
      <c r="AR18" s="6">
        <v>20405</v>
      </c>
      <c r="AS18" s="6" t="s">
        <v>53</v>
      </c>
      <c r="AT18" s="6"/>
      <c r="AU18" s="6">
        <v>8350</v>
      </c>
      <c r="AV18" s="6">
        <v>7775</v>
      </c>
      <c r="AW18" s="6">
        <v>1845</v>
      </c>
      <c r="AX18" s="6"/>
      <c r="AY18" s="6" t="s">
        <v>48</v>
      </c>
      <c r="AZ18" s="6" t="s">
        <v>48</v>
      </c>
      <c r="BA18" s="6">
        <f t="shared" si="2"/>
        <v>5725</v>
      </c>
      <c r="BB18" s="6">
        <f t="shared" si="3"/>
        <v>675</v>
      </c>
      <c r="BC18" s="6">
        <f t="shared" si="4"/>
        <v>715</v>
      </c>
      <c r="BD18" s="6">
        <f t="shared" si="5"/>
        <v>755</v>
      </c>
      <c r="BE18" s="6">
        <f t="shared" si="6"/>
        <v>440</v>
      </c>
      <c r="BF18" s="6">
        <f t="shared" si="7"/>
        <v>480</v>
      </c>
      <c r="BG18" s="6">
        <f t="shared" si="8"/>
        <v>520</v>
      </c>
      <c r="BH18" s="6">
        <f t="shared" si="19"/>
        <v>2285</v>
      </c>
      <c r="BI18" s="6">
        <f t="shared" si="9"/>
        <v>20405</v>
      </c>
      <c r="BJ18" s="6" t="s">
        <v>48</v>
      </c>
      <c r="BK18" s="6"/>
      <c r="BL18" s="6">
        <f t="shared" si="25"/>
        <v>20405</v>
      </c>
      <c r="BM18" s="6">
        <f t="shared" si="11"/>
        <v>20485</v>
      </c>
      <c r="BN18" s="6">
        <f t="shared" si="12"/>
        <v>14680</v>
      </c>
      <c r="BO18" s="6">
        <v>80</v>
      </c>
      <c r="BP18" s="44">
        <f t="shared" si="13"/>
        <v>201</v>
      </c>
      <c r="BQ18" s="49" t="s">
        <v>70</v>
      </c>
      <c r="BR18" s="6">
        <f>IF(BQ18="WIC1",'ДЛЯ ЗАПОЛНЕНИЯ'!B$2,IF(BQ18="WIC2",'ДЛЯ ЗАПОЛНЕНИЯ'!B$4,IF(BQ18="WIC3",'ДЛЯ ЗАПОЛНЕНИЯ'!B$10,IF(BQ18="WIC4",'ДЛЯ ЗАПОЛНЕНИЯ'!B$14,IF(BQ18="WIC5",'ДЛЯ ЗАПОЛНЕНИЯ'!B$18,IF(BQ18="WIC6",'ДЛЯ ЗАПОЛНЕНИЯ'!B$20))))))</f>
        <v>5</v>
      </c>
      <c r="BS18" s="50" t="str">
        <f>IF(BQ18="WIC1",'ДЛЯ ЗАПОЛНЕНИЯ'!C$2,IF(BQ18="WIC2",'ДЛЯ ЗАПОЛНЕНИЯ'!C$4,IF(BQ18="WIC3",'ДЛЯ ЗАПОЛНЕНИЯ'!C$10,IF(BQ18="WIC4",'ДЛЯ ЗАПОЛНЕНИЯ'!C$14,IF(BQ18="WIC5",'ДЛЯ ЗАПОЛНЕНИЯ'!C$18,IF(BQ18="WIC6",'ДЛЯ ЗАПОЛНЕНИЯ'!C$20))))))</f>
        <v>WIC5_MI05_TVAC</v>
      </c>
      <c r="BT18" s="49" t="s">
        <v>49</v>
      </c>
      <c r="BU18" s="6">
        <f>IF(BT18="WOC1",'ДЛЯ ЗАПОЛНЕНИЯ'!B$24,IF(BT18="WOC2",'ДЛЯ ЗАПОЛНЕНИЯ'!B$38,IF(BT18="WOC3",'ДЛЯ ЗАПОЛНЕНИЯ'!B$42,)))</f>
        <v>1</v>
      </c>
      <c r="BV18" s="50" t="str">
        <f>IF(BT18="WOC1",'ДЛЯ ЗАПОЛНЕНИЯ'!C$24,IF(BT18="WOC2",'ДЛЯ ЗАПОЛНЕНИЯ'!C$38,IF(BT18="WOC3",'ДЛЯ ЗАПОЛНЕНИЯ'!C$42,)))</f>
        <v>WOC1_MO01_TVAC</v>
      </c>
      <c r="BW18" s="54">
        <f>'ДЛЯ ЗАПОЛНЕНИЯ'!E18</f>
        <v>41.1</v>
      </c>
      <c r="BX18" s="6">
        <f t="shared" si="14"/>
        <v>-0.89999999999999858</v>
      </c>
      <c r="BY18" s="6">
        <f t="shared" si="20"/>
        <v>-15.899999999999999</v>
      </c>
      <c r="BZ18" s="6">
        <f>IF(AND(BX18&lt;=10,BY18&gt;=-15),ATT!A$3,IF(AND(BX18&lt;=0,BY18&gt;=-25),ATT!A$4,IF(AND(BX18&lt;=-11,BY18&gt;=-35),ATT!A$5,IF(AND(BX18&lt;=-21,BY18&gt;=-45),ATT!A$6,IF(AND(BX18&lt;=-31,BY18&gt;=-55),ATT!A$7)))))</f>
        <v>10</v>
      </c>
      <c r="CA18" s="39">
        <v>10</v>
      </c>
      <c r="CB18" s="104">
        <f t="shared" si="21"/>
        <v>-15</v>
      </c>
      <c r="CC18" s="6" t="str">
        <f t="shared" si="15"/>
        <v>AFC_5765_20445_80_att10</v>
      </c>
      <c r="CD18" s="6" t="str">
        <f t="shared" si="16"/>
        <v>GD_5765_20445_80_att10</v>
      </c>
      <c r="CE18" s="6" t="str">
        <f>"IMD_"&amp;AK18&amp;"_"&amp;AL18&amp;"_"&amp;BO18&amp;"_att"&amp;BZ18</f>
        <v>IMD_5765_20445_80_att10</v>
      </c>
      <c r="CH18" s="6" t="str">
        <f t="shared" si="17"/>
        <v>WIC5_WOC1_5765_20445_80_att10_AFC_TVAC</v>
      </c>
      <c r="CI18" s="3" t="str">
        <f t="shared" si="18"/>
        <v>WIC5_WOC1_5765_20445_80_att10_GD_TVAC</v>
      </c>
      <c r="CJ18" s="3" t="str">
        <f>BQ18&amp;"_"&amp;BT18&amp;"_"&amp;AK18&amp;"_"&amp;AL18&amp;"_"&amp;BO18&amp;"_att"&amp;BZ18&amp;"_IMD_TVAC"</f>
        <v>WIC5_WOC1_5765_20445_80_att10_IMD_TVAC</v>
      </c>
      <c r="CK18" s="4" t="str">
        <f>BQ18&amp;"_"&amp;BT18&amp;"_"&amp;AK18&amp;"_"&amp;AL18&amp;"_"&amp;BO18&amp;"_att"&amp;BZ18&amp;"_PN_TVAC"</f>
        <v>WIC5_WOC1_5765_20445_80_att10_PN_TVAC</v>
      </c>
      <c r="CM18" s="4" t="str">
        <f t="shared" si="22"/>
        <v>WIC5_WOC1_5765_20445_80_att10</v>
      </c>
    </row>
    <row r="19" spans="1:91" x14ac:dyDescent="0.25">
      <c r="A19" s="6">
        <v>3682</v>
      </c>
      <c r="B19" s="6" t="s">
        <v>48</v>
      </c>
      <c r="C19" s="6" t="s">
        <v>48</v>
      </c>
      <c r="D19" s="6" t="s">
        <v>48</v>
      </c>
      <c r="E19" s="6" t="s">
        <v>48</v>
      </c>
      <c r="F19" s="6" t="s">
        <v>48</v>
      </c>
      <c r="G19" s="6" t="s">
        <v>48</v>
      </c>
      <c r="H19" s="6" t="s">
        <v>48</v>
      </c>
      <c r="I19" s="6" t="s">
        <v>48</v>
      </c>
      <c r="J19" s="6" t="s">
        <v>48</v>
      </c>
      <c r="K19" s="6" t="s">
        <v>48</v>
      </c>
      <c r="L19" s="6"/>
      <c r="M19" s="6">
        <v>40</v>
      </c>
      <c r="N19" s="6">
        <v>5800</v>
      </c>
      <c r="O19" s="6">
        <v>18120</v>
      </c>
      <c r="P19" s="6" t="s">
        <v>50</v>
      </c>
      <c r="Q19" s="6" t="s">
        <v>51</v>
      </c>
      <c r="R19" s="6">
        <v>0</v>
      </c>
      <c r="S19" s="6">
        <v>35</v>
      </c>
      <c r="T19" s="6">
        <v>41</v>
      </c>
      <c r="U19" s="6">
        <v>1</v>
      </c>
      <c r="V19" s="6" t="s">
        <v>50</v>
      </c>
      <c r="W19" s="6">
        <v>0</v>
      </c>
      <c r="X19" s="6">
        <v>0</v>
      </c>
      <c r="Y19" s="6">
        <v>0</v>
      </c>
      <c r="Z19" s="6">
        <v>1</v>
      </c>
      <c r="AA19" s="6"/>
      <c r="AB19" s="6"/>
      <c r="AC19" s="6">
        <v>-26</v>
      </c>
      <c r="AD19" s="6">
        <v>-405</v>
      </c>
      <c r="AE19" s="6">
        <v>0</v>
      </c>
      <c r="AF19" s="6">
        <v>0</v>
      </c>
      <c r="AG19" s="6">
        <v>1</v>
      </c>
      <c r="AH19" s="6"/>
      <c r="AI19" s="6">
        <v>6645</v>
      </c>
      <c r="AJ19" s="6">
        <v>80</v>
      </c>
      <c r="AK19" s="6">
        <f t="shared" si="0"/>
        <v>6685</v>
      </c>
      <c r="AL19" s="6">
        <f t="shared" si="1"/>
        <v>20445</v>
      </c>
      <c r="AM19" s="6">
        <v>-45</v>
      </c>
      <c r="AN19" s="6" t="s">
        <v>54</v>
      </c>
      <c r="AO19" s="6"/>
      <c r="AP19" s="6" t="s">
        <v>66</v>
      </c>
      <c r="AQ19" s="6" t="s">
        <v>62</v>
      </c>
      <c r="AR19" s="6">
        <v>20405</v>
      </c>
      <c r="AS19" s="6" t="s">
        <v>53</v>
      </c>
      <c r="AT19" s="6"/>
      <c r="AU19" s="6">
        <v>8350</v>
      </c>
      <c r="AV19" s="6">
        <v>7775</v>
      </c>
      <c r="AW19" s="6">
        <v>1845</v>
      </c>
      <c r="AX19" s="6"/>
      <c r="AY19" s="6" t="s">
        <v>48</v>
      </c>
      <c r="AZ19" s="6" t="s">
        <v>48</v>
      </c>
      <c r="BA19" s="6">
        <f t="shared" si="2"/>
        <v>6645</v>
      </c>
      <c r="BB19" s="6">
        <f t="shared" si="3"/>
        <v>845</v>
      </c>
      <c r="BC19" s="6">
        <f t="shared" si="4"/>
        <v>885</v>
      </c>
      <c r="BD19" s="6">
        <f t="shared" si="5"/>
        <v>925</v>
      </c>
      <c r="BE19" s="6">
        <f t="shared" si="6"/>
        <v>440</v>
      </c>
      <c r="BF19" s="6">
        <f t="shared" si="7"/>
        <v>480</v>
      </c>
      <c r="BG19" s="6">
        <f t="shared" si="8"/>
        <v>520</v>
      </c>
      <c r="BH19" s="6">
        <f t="shared" si="19"/>
        <v>2285</v>
      </c>
      <c r="BI19" s="6">
        <f t="shared" si="9"/>
        <v>20405</v>
      </c>
      <c r="BJ19" s="6" t="s">
        <v>48</v>
      </c>
      <c r="BK19" s="6"/>
      <c r="BL19" s="6">
        <f t="shared" si="25"/>
        <v>20405</v>
      </c>
      <c r="BM19" s="6">
        <f t="shared" si="11"/>
        <v>20485</v>
      </c>
      <c r="BN19" s="6">
        <f t="shared" si="12"/>
        <v>13760</v>
      </c>
      <c r="BO19" s="6">
        <v>80</v>
      </c>
      <c r="BP19" s="44">
        <f t="shared" si="13"/>
        <v>201</v>
      </c>
      <c r="BQ19" s="49" t="s">
        <v>70</v>
      </c>
      <c r="BR19" s="6">
        <f>IF(BQ19="WIC1",'ДЛЯ ЗАПОЛНЕНИЯ'!B$2,IF(BQ19="WIC2",'ДЛЯ ЗАПОЛНЕНИЯ'!B$4,IF(BQ19="WIC3",'ДЛЯ ЗАПОЛНЕНИЯ'!B$10,IF(BQ19="WIC4",'ДЛЯ ЗАПОЛНЕНИЯ'!B$14,IF(BQ19="WIC5",'ДЛЯ ЗАПОЛНЕНИЯ'!B$18,IF(BQ19="WIC6",'ДЛЯ ЗАПОЛНЕНИЯ'!B$20))))))</f>
        <v>5</v>
      </c>
      <c r="BS19" s="50" t="str">
        <f>IF(BQ19="WIC1",'ДЛЯ ЗАПОЛНЕНИЯ'!C$2,IF(BQ19="WIC2",'ДЛЯ ЗАПОЛНЕНИЯ'!C$4,IF(BQ19="WIC3",'ДЛЯ ЗАПОЛНЕНИЯ'!C$10,IF(BQ19="WIC4",'ДЛЯ ЗАПОЛНЕНИЯ'!C$14,IF(BQ19="WIC5",'ДЛЯ ЗАПОЛНЕНИЯ'!C$18,IF(BQ19="WIC6",'ДЛЯ ЗАПОЛНЕНИЯ'!C$20))))))</f>
        <v>WIC5_MI05_TVAC</v>
      </c>
      <c r="BT19" s="49" t="s">
        <v>49</v>
      </c>
      <c r="BU19" s="6">
        <f>IF(BT19="WOC1",'ДЛЯ ЗАПОЛНЕНИЯ'!B$24,IF(BT19="WOC2",'ДЛЯ ЗАПОЛНЕНИЯ'!B$38,IF(BT19="WOC3",'ДЛЯ ЗАПОЛНЕНИЯ'!B$42,)))</f>
        <v>1</v>
      </c>
      <c r="BV19" s="50" t="str">
        <f>IF(BT19="WOC1",'ДЛЯ ЗАПОЛНЕНИЯ'!C$24,IF(BT19="WOC2",'ДЛЯ ЗАПОЛНЕНИЯ'!C$38,IF(BT19="WOC3",'ДЛЯ ЗАПОЛНЕНИЯ'!C$42,)))</f>
        <v>WOC1_MO01_TVAC</v>
      </c>
      <c r="BW19" s="54">
        <f>'ДЛЯ ЗАПОЛНЕНИЯ'!E19</f>
        <v>41.99</v>
      </c>
      <c r="BX19" s="6">
        <f t="shared" si="14"/>
        <v>-9.9999999999980105E-3</v>
      </c>
      <c r="BY19" s="6">
        <f t="shared" si="20"/>
        <v>-15.009999999999998</v>
      </c>
      <c r="BZ19" s="6">
        <f>IF(AND(BX19&lt;=10,BY19&gt;=-15),ATT!A$3,IF(AND(BX19&lt;=0,BY19&gt;=-25),ATT!A$4,IF(AND(BX19&lt;=-11,BY19&gt;=-35),ATT!A$5,IF(AND(BX19&lt;=-21,BY19&gt;=-45),ATT!A$6,IF(AND(BX19&lt;=-31,BY19&gt;=-55),ATT!A$7)))))</f>
        <v>10</v>
      </c>
      <c r="CA19" s="39">
        <v>10</v>
      </c>
      <c r="CB19" s="104">
        <f t="shared" si="21"/>
        <v>-15</v>
      </c>
      <c r="CC19" s="6" t="str">
        <f t="shared" si="15"/>
        <v>AFC_6685_20445_80_att10</v>
      </c>
      <c r="CD19" s="6" t="str">
        <f t="shared" si="16"/>
        <v>GD_6685_20445_80_att10</v>
      </c>
      <c r="CE19" s="105" t="s">
        <v>48</v>
      </c>
      <c r="CH19" s="6" t="str">
        <f t="shared" si="17"/>
        <v>WIC5_WOC1_6685_20445_80_att10_AFC_TVAC</v>
      </c>
      <c r="CI19" s="3" t="str">
        <f t="shared" si="18"/>
        <v>WIC5_WOC1_6685_20445_80_att10_GD_TVAC</v>
      </c>
      <c r="CJ19" s="3" t="s">
        <v>48</v>
      </c>
      <c r="CK19" s="4" t="s">
        <v>48</v>
      </c>
      <c r="CM19" s="4" t="str">
        <f t="shared" si="22"/>
        <v>WIC5_WOC1_6685_20445_80_att10</v>
      </c>
    </row>
    <row r="20" spans="1:91" x14ac:dyDescent="0.25">
      <c r="A20" s="6">
        <v>3686</v>
      </c>
      <c r="B20" s="6" t="s">
        <v>48</v>
      </c>
      <c r="C20" s="6" t="s">
        <v>48</v>
      </c>
      <c r="D20" s="6" t="s">
        <v>48</v>
      </c>
      <c r="E20" s="6" t="s">
        <v>48</v>
      </c>
      <c r="F20" s="6" t="s">
        <v>48</v>
      </c>
      <c r="G20" s="6" t="s">
        <v>48</v>
      </c>
      <c r="H20" s="6" t="s">
        <v>48</v>
      </c>
      <c r="I20" s="6" t="s">
        <v>48</v>
      </c>
      <c r="J20" s="6" t="s">
        <v>48</v>
      </c>
      <c r="K20" s="6" t="s">
        <v>48</v>
      </c>
      <c r="L20" s="6"/>
      <c r="M20" s="6">
        <v>40</v>
      </c>
      <c r="N20" s="6">
        <v>5050</v>
      </c>
      <c r="O20" s="6">
        <v>17980</v>
      </c>
      <c r="P20" s="6" t="s">
        <v>50</v>
      </c>
      <c r="Q20" s="6" t="s">
        <v>51</v>
      </c>
      <c r="R20" s="6">
        <v>0</v>
      </c>
      <c r="S20" s="6">
        <v>35</v>
      </c>
      <c r="T20" s="6">
        <v>41</v>
      </c>
      <c r="U20" s="6">
        <v>1</v>
      </c>
      <c r="V20" s="6" t="s">
        <v>50</v>
      </c>
      <c r="W20" s="6">
        <v>0</v>
      </c>
      <c r="X20" s="6">
        <v>0</v>
      </c>
      <c r="Y20" s="6">
        <v>0</v>
      </c>
      <c r="Z20" s="6">
        <v>1</v>
      </c>
      <c r="AA20" s="6"/>
      <c r="AB20" s="6"/>
      <c r="AC20" s="6">
        <v>-26</v>
      </c>
      <c r="AD20" s="6">
        <v>-285</v>
      </c>
      <c r="AE20" s="6">
        <v>0</v>
      </c>
      <c r="AF20" s="6">
        <v>0</v>
      </c>
      <c r="AG20" s="6">
        <v>1</v>
      </c>
      <c r="AH20" s="6"/>
      <c r="AI20" s="6">
        <v>5725</v>
      </c>
      <c r="AJ20" s="6">
        <v>80</v>
      </c>
      <c r="AK20" s="6">
        <f t="shared" si="0"/>
        <v>5765</v>
      </c>
      <c r="AL20" s="6">
        <f t="shared" si="1"/>
        <v>20255</v>
      </c>
      <c r="AM20" s="6">
        <v>-45</v>
      </c>
      <c r="AN20" s="6" t="s">
        <v>54</v>
      </c>
      <c r="AO20" s="6"/>
      <c r="AP20" s="6" t="s">
        <v>66</v>
      </c>
      <c r="AQ20" s="6" t="s">
        <v>64</v>
      </c>
      <c r="AR20" s="6">
        <v>20215</v>
      </c>
      <c r="AS20" s="6" t="s">
        <v>53</v>
      </c>
      <c r="AT20" s="6"/>
      <c r="AU20" s="6">
        <v>8350</v>
      </c>
      <c r="AV20" s="6">
        <v>7775</v>
      </c>
      <c r="AW20" s="6">
        <v>1845</v>
      </c>
      <c r="AX20" s="6"/>
      <c r="AY20" s="6" t="s">
        <v>48</v>
      </c>
      <c r="AZ20" s="6" t="s">
        <v>48</v>
      </c>
      <c r="BA20" s="6">
        <f t="shared" si="2"/>
        <v>5725</v>
      </c>
      <c r="BB20" s="6">
        <f t="shared" si="3"/>
        <v>675</v>
      </c>
      <c r="BC20" s="6">
        <f t="shared" si="4"/>
        <v>715</v>
      </c>
      <c r="BD20" s="6">
        <f t="shared" si="5"/>
        <v>755</v>
      </c>
      <c r="BE20" s="6">
        <f t="shared" si="6"/>
        <v>390</v>
      </c>
      <c r="BF20" s="6">
        <f t="shared" si="7"/>
        <v>430</v>
      </c>
      <c r="BG20" s="6">
        <f t="shared" si="8"/>
        <v>470</v>
      </c>
      <c r="BH20" s="6">
        <f t="shared" si="19"/>
        <v>2235</v>
      </c>
      <c r="BI20" s="6">
        <f t="shared" si="9"/>
        <v>20215</v>
      </c>
      <c r="BJ20" s="6" t="s">
        <v>48</v>
      </c>
      <c r="BK20" s="6"/>
      <c r="BL20" s="6">
        <f t="shared" si="25"/>
        <v>20215</v>
      </c>
      <c r="BM20" s="6">
        <f t="shared" si="11"/>
        <v>20295</v>
      </c>
      <c r="BN20" s="6">
        <f t="shared" si="12"/>
        <v>14490</v>
      </c>
      <c r="BO20" s="6">
        <v>80</v>
      </c>
      <c r="BP20" s="44">
        <f t="shared" si="13"/>
        <v>201</v>
      </c>
      <c r="BQ20" s="49" t="s">
        <v>71</v>
      </c>
      <c r="BR20" s="6">
        <f>IF(BQ20="WIC1",'ДЛЯ ЗАПОЛНЕНИЯ'!B$2,IF(BQ20="WIC2",'ДЛЯ ЗАПОЛНЕНИЯ'!B$4,IF(BQ20="WIC3",'ДЛЯ ЗАПОЛНЕНИЯ'!B$10,IF(BQ20="WIC4",'ДЛЯ ЗАПОЛНЕНИЯ'!B$14,IF(BQ20="WIC5",'ДЛЯ ЗАПОЛНЕНИЯ'!B$18,IF(BQ20="WIC6",'ДЛЯ ЗАПОЛНЕНИЯ'!B$20))))))</f>
        <v>6</v>
      </c>
      <c r="BS20" s="50" t="str">
        <f>IF(BQ20="WIC1",'ДЛЯ ЗАПОЛНЕНИЯ'!C$2,IF(BQ20="WIC2",'ДЛЯ ЗАПОЛНЕНИЯ'!C$4,IF(BQ20="WIC3",'ДЛЯ ЗАПОЛНЕНИЯ'!C$10,IF(BQ20="WIC4",'ДЛЯ ЗАПОЛНЕНИЯ'!C$14,IF(BQ20="WIC5",'ДЛЯ ЗАПОЛНЕНИЯ'!C$18,IF(BQ20="WIC6",'ДЛЯ ЗАПОЛНЕНИЯ'!C$20))))))</f>
        <v>WIC6_MI06_TVAC</v>
      </c>
      <c r="BT20" s="49" t="s">
        <v>49</v>
      </c>
      <c r="BU20" s="6">
        <f>IF(BT20="WOC1",'ДЛЯ ЗАПОЛНЕНИЯ'!B$24,IF(BT20="WOC2",'ДЛЯ ЗАПОЛНЕНИЯ'!B$38,IF(BT20="WOC3",'ДЛЯ ЗАПОЛНЕНИЯ'!B$42,)))</f>
        <v>1</v>
      </c>
      <c r="BV20" s="50" t="str">
        <f>IF(BT20="WOC1",'ДЛЯ ЗАПОЛНЕНИЯ'!C$24,IF(BT20="WOC2",'ДЛЯ ЗАПОЛНЕНИЯ'!C$38,IF(BT20="WOC3",'ДЛЯ ЗАПОЛНЕНИЯ'!C$42,)))</f>
        <v>WOC1_MO01_TVAC</v>
      </c>
      <c r="BW20" s="54">
        <f>'ДЛЯ ЗАПОЛНЕНИЯ'!E20</f>
        <v>41.36</v>
      </c>
      <c r="BX20" s="6">
        <f t="shared" si="14"/>
        <v>-0.64000000000000057</v>
      </c>
      <c r="BY20" s="6">
        <f t="shared" si="20"/>
        <v>-15.64</v>
      </c>
      <c r="BZ20" s="6">
        <f>IF(AND(BX20&lt;=10,BY20&gt;=-15),ATT!A$3,IF(AND(BX20&lt;=0,BY20&gt;=-25),ATT!A$4,IF(AND(BX20&lt;=-11,BY20&gt;=-35),ATT!A$5,IF(AND(BX20&lt;=-21,BY20&gt;=-45),ATT!A$6,IF(AND(BX20&lt;=-31,BY20&gt;=-55),ATT!A$7)))))</f>
        <v>10</v>
      </c>
      <c r="CA20" s="39">
        <v>10</v>
      </c>
      <c r="CB20" s="104">
        <f t="shared" si="21"/>
        <v>-15</v>
      </c>
      <c r="CC20" s="6" t="str">
        <f t="shared" si="15"/>
        <v>AFC_5765_20255_80_att10</v>
      </c>
      <c r="CD20" s="6" t="str">
        <f t="shared" si="16"/>
        <v>GD_5765_20255_80_att10</v>
      </c>
      <c r="CE20" s="6" t="str">
        <f>"IMD_"&amp;AK20&amp;"_"&amp;AL20&amp;"_"&amp;BO20&amp;"_att"&amp;BZ20</f>
        <v>IMD_5765_20255_80_att10</v>
      </c>
      <c r="CH20" s="6" t="str">
        <f t="shared" si="17"/>
        <v>WIC6_WOC1_5765_20255_80_att10_AFC_TVAC</v>
      </c>
      <c r="CI20" s="3" t="str">
        <f t="shared" si="18"/>
        <v>WIC6_WOC1_5765_20255_80_att10_GD_TVAC</v>
      </c>
      <c r="CJ20" s="3" t="str">
        <f>BQ20&amp;"_"&amp;BT20&amp;"_"&amp;AK20&amp;"_"&amp;AL20&amp;"_"&amp;BO20&amp;"_att"&amp;BZ20&amp;"_IMD_TVAC"</f>
        <v>WIC6_WOC1_5765_20255_80_att10_IMD_TVAC</v>
      </c>
      <c r="CK20" s="4" t="str">
        <f>BQ20&amp;"_"&amp;BT20&amp;"_"&amp;AK20&amp;"_"&amp;AL20&amp;"_"&amp;BO20&amp;"_att"&amp;BZ20&amp;"_PN_TVAC"</f>
        <v>WIC6_WOC1_5765_20255_80_att10_PN_TVAC</v>
      </c>
      <c r="CM20" s="4" t="str">
        <f t="shared" si="22"/>
        <v>WIC6_WOC1_5765_20255_80_att10</v>
      </c>
    </row>
    <row r="21" spans="1:91" x14ac:dyDescent="0.25">
      <c r="A21" s="6">
        <v>3688</v>
      </c>
      <c r="B21" s="6" t="s">
        <v>48</v>
      </c>
      <c r="C21" s="6" t="s">
        <v>48</v>
      </c>
      <c r="D21" s="6" t="s">
        <v>48</v>
      </c>
      <c r="E21" s="6" t="s">
        <v>48</v>
      </c>
      <c r="F21" s="6" t="s">
        <v>48</v>
      </c>
      <c r="G21" s="6" t="s">
        <v>48</v>
      </c>
      <c r="H21" s="6" t="s">
        <v>48</v>
      </c>
      <c r="I21" s="6" t="s">
        <v>48</v>
      </c>
      <c r="J21" s="6" t="s">
        <v>48</v>
      </c>
      <c r="K21" s="6" t="s">
        <v>48</v>
      </c>
      <c r="L21" s="6"/>
      <c r="M21" s="6">
        <v>40</v>
      </c>
      <c r="N21" s="6">
        <v>5800</v>
      </c>
      <c r="O21" s="6">
        <v>17980</v>
      </c>
      <c r="P21" s="6" t="s">
        <v>50</v>
      </c>
      <c r="Q21" s="6" t="s">
        <v>51</v>
      </c>
      <c r="R21" s="6">
        <v>0</v>
      </c>
      <c r="S21" s="6">
        <v>35</v>
      </c>
      <c r="T21" s="6">
        <v>41</v>
      </c>
      <c r="U21" s="6">
        <v>1</v>
      </c>
      <c r="V21" s="6" t="s">
        <v>50</v>
      </c>
      <c r="W21" s="6">
        <v>0</v>
      </c>
      <c r="X21" s="6">
        <v>0</v>
      </c>
      <c r="Y21" s="6">
        <v>0</v>
      </c>
      <c r="Z21" s="6">
        <v>1</v>
      </c>
      <c r="AA21" s="6"/>
      <c r="AB21" s="6"/>
      <c r="AC21" s="6">
        <v>-26</v>
      </c>
      <c r="AD21" s="6">
        <v>-455</v>
      </c>
      <c r="AE21" s="6">
        <v>0</v>
      </c>
      <c r="AF21" s="6">
        <v>0</v>
      </c>
      <c r="AG21" s="6">
        <v>1</v>
      </c>
      <c r="AH21" s="6"/>
      <c r="AI21" s="6">
        <v>6645</v>
      </c>
      <c r="AJ21" s="6">
        <v>80</v>
      </c>
      <c r="AK21" s="6">
        <f t="shared" si="0"/>
        <v>6685</v>
      </c>
      <c r="AL21" s="6">
        <f t="shared" si="1"/>
        <v>20255</v>
      </c>
      <c r="AM21" s="6">
        <v>-45</v>
      </c>
      <c r="AN21" s="6" t="s">
        <v>54</v>
      </c>
      <c r="AO21" s="6"/>
      <c r="AP21" s="6" t="s">
        <v>66</v>
      </c>
      <c r="AQ21" s="6" t="s">
        <v>64</v>
      </c>
      <c r="AR21" s="6">
        <v>20215</v>
      </c>
      <c r="AS21" s="6" t="s">
        <v>53</v>
      </c>
      <c r="AT21" s="6"/>
      <c r="AU21" s="6">
        <v>8350</v>
      </c>
      <c r="AV21" s="6">
        <v>7775</v>
      </c>
      <c r="AW21" s="6">
        <v>1845</v>
      </c>
      <c r="AX21" s="6"/>
      <c r="AY21" s="6" t="s">
        <v>48</v>
      </c>
      <c r="AZ21" s="6" t="s">
        <v>48</v>
      </c>
      <c r="BA21" s="6">
        <f t="shared" si="2"/>
        <v>6645</v>
      </c>
      <c r="BB21" s="6">
        <f t="shared" si="3"/>
        <v>845</v>
      </c>
      <c r="BC21" s="6">
        <f t="shared" si="4"/>
        <v>885</v>
      </c>
      <c r="BD21" s="6">
        <f t="shared" si="5"/>
        <v>925</v>
      </c>
      <c r="BE21" s="6">
        <f t="shared" si="6"/>
        <v>390</v>
      </c>
      <c r="BF21" s="6">
        <f t="shared" si="7"/>
        <v>430</v>
      </c>
      <c r="BG21" s="6">
        <f t="shared" si="8"/>
        <v>470</v>
      </c>
      <c r="BH21" s="6">
        <f t="shared" si="19"/>
        <v>2235</v>
      </c>
      <c r="BI21" s="6">
        <f t="shared" si="9"/>
        <v>20215</v>
      </c>
      <c r="BJ21" s="6" t="s">
        <v>48</v>
      </c>
      <c r="BK21" s="6"/>
      <c r="BL21" s="6">
        <f t="shared" si="25"/>
        <v>20215</v>
      </c>
      <c r="BM21" s="6">
        <f t="shared" si="11"/>
        <v>20295</v>
      </c>
      <c r="BN21" s="6">
        <f t="shared" si="12"/>
        <v>13570</v>
      </c>
      <c r="BO21" s="6">
        <v>80</v>
      </c>
      <c r="BP21" s="44">
        <f t="shared" si="13"/>
        <v>201</v>
      </c>
      <c r="BQ21" s="49" t="s">
        <v>71</v>
      </c>
      <c r="BR21" s="6">
        <f>IF(BQ21="WIC1",'ДЛЯ ЗАПОЛНЕНИЯ'!B$2,IF(BQ21="WIC2",'ДЛЯ ЗАПОЛНЕНИЯ'!B$4,IF(BQ21="WIC3",'ДЛЯ ЗАПОЛНЕНИЯ'!B$10,IF(BQ21="WIC4",'ДЛЯ ЗАПОЛНЕНИЯ'!B$14,IF(BQ21="WIC5",'ДЛЯ ЗАПОЛНЕНИЯ'!B$18,IF(BQ21="WIC6",'ДЛЯ ЗАПОЛНЕНИЯ'!B$20))))))</f>
        <v>6</v>
      </c>
      <c r="BS21" s="50" t="str">
        <f>IF(BQ21="WIC1",'ДЛЯ ЗАПОЛНЕНИЯ'!C$2,IF(BQ21="WIC2",'ДЛЯ ЗАПОЛНЕНИЯ'!C$4,IF(BQ21="WIC3",'ДЛЯ ЗАПОЛНЕНИЯ'!C$10,IF(BQ21="WIC4",'ДЛЯ ЗАПОЛНЕНИЯ'!C$14,IF(BQ21="WIC5",'ДЛЯ ЗАПОЛНЕНИЯ'!C$18,IF(BQ21="WIC6",'ДЛЯ ЗАПОЛНЕНИЯ'!C$20))))))</f>
        <v>WIC6_MI06_TVAC</v>
      </c>
      <c r="BT21" s="49" t="s">
        <v>49</v>
      </c>
      <c r="BU21" s="6">
        <f>IF(BT21="WOC1",'ДЛЯ ЗАПОЛНЕНИЯ'!B$24,IF(BT21="WOC2",'ДЛЯ ЗАПОЛНЕНИЯ'!B$38,IF(BT21="WOC3",'ДЛЯ ЗАПОЛНЕНИЯ'!B$42,)))</f>
        <v>1</v>
      </c>
      <c r="BV21" s="50" t="str">
        <f>IF(BT21="WOC1",'ДЛЯ ЗАПОЛНЕНИЯ'!C$24,IF(BT21="WOC2",'ДЛЯ ЗАПОЛНЕНИЯ'!C$38,IF(BT21="WOC3",'ДЛЯ ЗАПОЛНЕНИЯ'!C$42,)))</f>
        <v>WOC1_MO01_TVAC</v>
      </c>
      <c r="BW21" s="54">
        <f>'ДЛЯ ЗАПОЛНЕНИЯ'!E21</f>
        <v>42.27</v>
      </c>
      <c r="BX21" s="6">
        <f t="shared" si="14"/>
        <v>0.27000000000000313</v>
      </c>
      <c r="BY21" s="6">
        <f t="shared" si="20"/>
        <v>-14.729999999999997</v>
      </c>
      <c r="BZ21" s="6">
        <f>IF(AND(BX21&lt;=10,BY21&gt;=-15),ATT!A$3,IF(AND(BX21&lt;=0,BY21&gt;=-25),ATT!A$4,IF(AND(BX21&lt;=-11,BY21&gt;=-35),ATT!A$5,IF(AND(BX21&lt;=-21,BY21&gt;=-45),ATT!A$6,IF(AND(BX21&lt;=-31,BY21&gt;=-55),ATT!A$7)))))</f>
        <v>0</v>
      </c>
      <c r="CA21" s="39">
        <v>10</v>
      </c>
      <c r="CB21" s="104">
        <f t="shared" si="21"/>
        <v>-5</v>
      </c>
      <c r="CC21" s="6" t="str">
        <f t="shared" si="15"/>
        <v>AFC_6685_20255_80_att0</v>
      </c>
      <c r="CD21" s="6" t="str">
        <f t="shared" si="16"/>
        <v>GD_6685_20255_80_att0</v>
      </c>
      <c r="CE21" s="6" t="s">
        <v>48</v>
      </c>
      <c r="CH21" s="6" t="str">
        <f t="shared" si="17"/>
        <v>WIC6_WOC1_6685_20255_80_att0_AFC_TVAC</v>
      </c>
      <c r="CI21" s="3" t="str">
        <f t="shared" si="18"/>
        <v>WIC6_WOC1_6685_20255_80_att0_GD_TVAC</v>
      </c>
      <c r="CJ21" s="3" t="s">
        <v>48</v>
      </c>
      <c r="CK21" s="4" t="s">
        <v>48</v>
      </c>
      <c r="CM21" s="4" t="str">
        <f t="shared" si="22"/>
        <v>WIC6_WOC1_6685_20255_80_att0</v>
      </c>
    </row>
    <row r="22" spans="1:91" x14ac:dyDescent="0.25">
      <c r="A22" s="6">
        <v>3692</v>
      </c>
      <c r="B22" s="6" t="s">
        <v>48</v>
      </c>
      <c r="C22" s="6" t="s">
        <v>48</v>
      </c>
      <c r="D22" s="6" t="s">
        <v>48</v>
      </c>
      <c r="E22" s="6" t="s">
        <v>48</v>
      </c>
      <c r="F22" s="6" t="s">
        <v>48</v>
      </c>
      <c r="G22" s="6" t="s">
        <v>48</v>
      </c>
      <c r="H22" s="6" t="s">
        <v>48</v>
      </c>
      <c r="I22" s="6" t="s">
        <v>48</v>
      </c>
      <c r="J22" s="6" t="s">
        <v>48</v>
      </c>
      <c r="K22" s="6" t="s">
        <v>48</v>
      </c>
      <c r="L22" s="6"/>
      <c r="M22" s="6">
        <v>40</v>
      </c>
      <c r="N22" s="6">
        <v>5050</v>
      </c>
      <c r="O22" s="6">
        <v>18740</v>
      </c>
      <c r="P22" s="6" t="s">
        <v>50</v>
      </c>
      <c r="Q22" s="6" t="s">
        <v>51</v>
      </c>
      <c r="R22" s="6">
        <v>0</v>
      </c>
      <c r="S22" s="6">
        <v>35</v>
      </c>
      <c r="T22" s="6">
        <v>41</v>
      </c>
      <c r="U22" s="6">
        <v>1</v>
      </c>
      <c r="V22" s="6" t="s">
        <v>50</v>
      </c>
      <c r="W22" s="6">
        <v>0</v>
      </c>
      <c r="X22" s="6">
        <v>0</v>
      </c>
      <c r="Y22" s="6">
        <v>0</v>
      </c>
      <c r="Z22" s="6">
        <v>1</v>
      </c>
      <c r="AA22" s="6"/>
      <c r="AB22" s="6"/>
      <c r="AC22" s="6">
        <v>-26</v>
      </c>
      <c r="AD22" s="6">
        <v>-320</v>
      </c>
      <c r="AE22" s="6">
        <v>0</v>
      </c>
      <c r="AF22" s="6">
        <v>0</v>
      </c>
      <c r="AG22" s="6">
        <v>1</v>
      </c>
      <c r="AH22" s="6"/>
      <c r="AI22" s="6">
        <v>5725</v>
      </c>
      <c r="AJ22" s="6">
        <v>250</v>
      </c>
      <c r="AK22" s="6">
        <f t="shared" si="0"/>
        <v>5850</v>
      </c>
      <c r="AL22" s="6">
        <f t="shared" si="1"/>
        <v>21065</v>
      </c>
      <c r="AM22" s="6">
        <v>-45</v>
      </c>
      <c r="AN22" s="6" t="s">
        <v>54</v>
      </c>
      <c r="AO22" s="6"/>
      <c r="AP22" s="6" t="s">
        <v>66</v>
      </c>
      <c r="AQ22" s="6" t="s">
        <v>59</v>
      </c>
      <c r="AR22" s="6">
        <v>20938</v>
      </c>
      <c r="AS22" s="6" t="s">
        <v>53</v>
      </c>
      <c r="AT22" s="6"/>
      <c r="AU22" s="6">
        <v>8350</v>
      </c>
      <c r="AV22" s="6">
        <v>7775</v>
      </c>
      <c r="AW22" s="6">
        <v>1845</v>
      </c>
      <c r="AX22" s="6"/>
      <c r="AY22" s="6" t="s">
        <v>48</v>
      </c>
      <c r="AZ22" s="6" t="s">
        <v>48</v>
      </c>
      <c r="BA22" s="6">
        <f t="shared" si="2"/>
        <v>5725</v>
      </c>
      <c r="BB22" s="6">
        <f t="shared" si="3"/>
        <v>675</v>
      </c>
      <c r="BC22" s="6">
        <f t="shared" si="4"/>
        <v>800</v>
      </c>
      <c r="BD22" s="6">
        <f t="shared" si="5"/>
        <v>925</v>
      </c>
      <c r="BE22" s="6">
        <f t="shared" si="6"/>
        <v>355</v>
      </c>
      <c r="BF22" s="6">
        <f t="shared" si="7"/>
        <v>480</v>
      </c>
      <c r="BG22" s="6">
        <f t="shared" si="8"/>
        <v>605</v>
      </c>
      <c r="BH22" s="6">
        <f t="shared" si="19"/>
        <v>2200</v>
      </c>
      <c r="BI22" s="6">
        <f t="shared" si="9"/>
        <v>20940</v>
      </c>
      <c r="BJ22" s="6" t="s">
        <v>48</v>
      </c>
      <c r="BK22" s="6"/>
      <c r="BL22" s="6">
        <f t="shared" si="25"/>
        <v>20940</v>
      </c>
      <c r="BM22" s="6">
        <f t="shared" si="11"/>
        <v>21190</v>
      </c>
      <c r="BN22" s="6">
        <f t="shared" si="12"/>
        <v>15215</v>
      </c>
      <c r="BO22" s="6">
        <v>250</v>
      </c>
      <c r="BP22" s="44">
        <f t="shared" si="13"/>
        <v>801</v>
      </c>
      <c r="BQ22" s="49" t="s">
        <v>71</v>
      </c>
      <c r="BR22" s="6">
        <f>IF(BQ22="WIC1",'ДЛЯ ЗАПОЛНЕНИЯ'!B$2,IF(BQ22="WIC2",'ДЛЯ ЗАПОЛНЕНИЯ'!B$4,IF(BQ22="WIC3",'ДЛЯ ЗАПОЛНЕНИЯ'!B$10,IF(BQ22="WIC4",'ДЛЯ ЗАПОЛНЕНИЯ'!B$14,IF(BQ22="WIC5",'ДЛЯ ЗАПОЛНЕНИЯ'!B$18,IF(BQ22="WIC6",'ДЛЯ ЗАПОЛНЕНИЯ'!B$20))))))</f>
        <v>6</v>
      </c>
      <c r="BS22" s="50" t="str">
        <f>IF(BQ22="WIC1",'ДЛЯ ЗАПОЛНЕНИЯ'!C$2,IF(BQ22="WIC2",'ДЛЯ ЗАПОЛНЕНИЯ'!C$4,IF(BQ22="WIC3",'ДЛЯ ЗАПОЛНЕНИЯ'!C$10,IF(BQ22="WIC4",'ДЛЯ ЗАПОЛНЕНИЯ'!C$14,IF(BQ22="WIC5",'ДЛЯ ЗАПОЛНЕНИЯ'!C$18,IF(BQ22="WIC6",'ДЛЯ ЗАПОЛНЕНИЯ'!C$20))))))</f>
        <v>WIC6_MI06_TVAC</v>
      </c>
      <c r="BT22" s="49" t="s">
        <v>49</v>
      </c>
      <c r="BU22" s="6">
        <f>IF(BT22="WOC1",'ДЛЯ ЗАПОЛНЕНИЯ'!B$24,IF(BT22="WOC2",'ДЛЯ ЗАПОЛНЕНИЯ'!B$38,IF(BT22="WOC3",'ДЛЯ ЗАПОЛНЕНИЯ'!B$42,)))</f>
        <v>1</v>
      </c>
      <c r="BV22" s="50" t="str">
        <f>IF(BT22="WOC1",'ДЛЯ ЗАПОЛНЕНИЯ'!C$24,IF(BT22="WOC2",'ДЛЯ ЗАПОЛНЕНИЯ'!C$38,IF(BT22="WOC3",'ДЛЯ ЗАПОЛНЕНИЯ'!C$42,)))</f>
        <v>WOC1_MO01_TVAC</v>
      </c>
      <c r="BW22" s="54">
        <f>'ДЛЯ ЗАПОЛНЕНИЯ'!E22</f>
        <v>41.28</v>
      </c>
      <c r="BX22" s="6">
        <f t="shared" si="14"/>
        <v>-0.71999999999999886</v>
      </c>
      <c r="BY22" s="6">
        <f t="shared" si="20"/>
        <v>-15.719999999999999</v>
      </c>
      <c r="BZ22" s="6">
        <f>IF(AND(BX22&lt;=10,BY22&gt;=-15),ATT!A$3,IF(AND(BX22&lt;=0,BY22&gt;=-25),ATT!A$4,IF(AND(BX22&lt;=-11,BY22&gt;=-35),ATT!A$5,IF(AND(BX22&lt;=-21,BY22&gt;=-45),ATT!A$6,IF(AND(BX22&lt;=-31,BY22&gt;=-55),ATT!A$7)))))</f>
        <v>10</v>
      </c>
      <c r="CA22" s="39">
        <v>10</v>
      </c>
      <c r="CB22" s="104">
        <f t="shared" si="21"/>
        <v>-15</v>
      </c>
      <c r="CC22" s="6" t="str">
        <f t="shared" si="15"/>
        <v>AFC_5850_21065_250_att10</v>
      </c>
      <c r="CD22" s="6" t="str">
        <f t="shared" si="16"/>
        <v>GD_5850_21065_250_att10</v>
      </c>
      <c r="CE22" s="6" t="str">
        <f>"IMD_"&amp;AK22&amp;"_"&amp;AL22&amp;"_"&amp;BO22&amp;"_att"&amp;BZ22</f>
        <v>IMD_5850_21065_250_att10</v>
      </c>
      <c r="CH22" s="6" t="str">
        <f t="shared" si="17"/>
        <v>WIC6_WOC1_5850_21065_250_att10_AFC_TVAC</v>
      </c>
      <c r="CI22" s="3" t="str">
        <f t="shared" si="18"/>
        <v>WIC6_WOC1_5850_21065_250_att10_GD_TVAC</v>
      </c>
      <c r="CJ22" s="3" t="str">
        <f>BQ22&amp;"_"&amp;BT22&amp;"_"&amp;AK22&amp;"_"&amp;AL22&amp;"_"&amp;BO22&amp;"_att"&amp;BZ22&amp;"_IMD_TVAC"</f>
        <v>WIC6_WOC1_5850_21065_250_att10_IMD_TVAC</v>
      </c>
      <c r="CK22" s="4" t="str">
        <f>BQ22&amp;"_"&amp;BT22&amp;"_"&amp;AK22&amp;"_"&amp;AL22&amp;"_"&amp;BO22&amp;"_att"&amp;BZ22&amp;"_PN_TVAC"</f>
        <v>WIC6_WOC1_5850_21065_250_att10_PN_TVAC</v>
      </c>
      <c r="CM22" s="4" t="str">
        <f t="shared" si="22"/>
        <v>WIC6_WOC1_5850_21065_250_att10</v>
      </c>
    </row>
    <row r="23" spans="1:91" x14ac:dyDescent="0.25">
      <c r="A23" s="6">
        <v>3694</v>
      </c>
      <c r="B23" s="6" t="s">
        <v>48</v>
      </c>
      <c r="C23" s="6" t="s">
        <v>48</v>
      </c>
      <c r="D23" s="6" t="s">
        <v>48</v>
      </c>
      <c r="E23" s="6" t="s">
        <v>48</v>
      </c>
      <c r="F23" s="6" t="s">
        <v>48</v>
      </c>
      <c r="G23" s="6" t="s">
        <v>48</v>
      </c>
      <c r="H23" s="6" t="s">
        <v>48</v>
      </c>
      <c r="I23" s="6" t="s">
        <v>48</v>
      </c>
      <c r="J23" s="6" t="s">
        <v>48</v>
      </c>
      <c r="K23" s="6" t="s">
        <v>48</v>
      </c>
      <c r="L23" s="6"/>
      <c r="M23" s="6">
        <v>40</v>
      </c>
      <c r="N23" s="6">
        <v>5800</v>
      </c>
      <c r="O23" s="6">
        <v>18740</v>
      </c>
      <c r="P23" s="6" t="s">
        <v>50</v>
      </c>
      <c r="Q23" s="6" t="s">
        <v>51</v>
      </c>
      <c r="R23" s="6">
        <v>0</v>
      </c>
      <c r="S23" s="6">
        <v>35</v>
      </c>
      <c r="T23" s="6">
        <v>41</v>
      </c>
      <c r="U23" s="6">
        <v>1</v>
      </c>
      <c r="V23" s="6" t="s">
        <v>50</v>
      </c>
      <c r="W23" s="6">
        <v>0</v>
      </c>
      <c r="X23" s="6">
        <v>0</v>
      </c>
      <c r="Y23" s="6">
        <v>0</v>
      </c>
      <c r="Z23" s="6">
        <v>1</v>
      </c>
      <c r="AA23" s="6"/>
      <c r="AB23" s="6"/>
      <c r="AC23" s="6">
        <v>-26</v>
      </c>
      <c r="AD23" s="6">
        <v>-320</v>
      </c>
      <c r="AE23" s="6">
        <v>0</v>
      </c>
      <c r="AF23" s="6">
        <v>0</v>
      </c>
      <c r="AG23" s="6">
        <v>1</v>
      </c>
      <c r="AH23" s="6"/>
      <c r="AI23" s="6">
        <v>6475</v>
      </c>
      <c r="AJ23" s="6">
        <v>250</v>
      </c>
      <c r="AK23" s="6">
        <f t="shared" si="0"/>
        <v>6600</v>
      </c>
      <c r="AL23" s="6">
        <f t="shared" si="1"/>
        <v>21065</v>
      </c>
      <c r="AM23" s="6">
        <v>-45</v>
      </c>
      <c r="AN23" s="6" t="s">
        <v>54</v>
      </c>
      <c r="AO23" s="6"/>
      <c r="AP23" s="6" t="s">
        <v>66</v>
      </c>
      <c r="AQ23" s="6" t="s">
        <v>59</v>
      </c>
      <c r="AR23" s="6">
        <v>20938</v>
      </c>
      <c r="AS23" s="6" t="s">
        <v>53</v>
      </c>
      <c r="AT23" s="6"/>
      <c r="AU23" s="6">
        <v>8350</v>
      </c>
      <c r="AV23" s="6">
        <v>7775</v>
      </c>
      <c r="AW23" s="6">
        <v>1845</v>
      </c>
      <c r="AX23" s="6"/>
      <c r="AY23" s="6" t="s">
        <v>48</v>
      </c>
      <c r="AZ23" s="6" t="s">
        <v>48</v>
      </c>
      <c r="BA23" s="6">
        <f t="shared" si="2"/>
        <v>6475</v>
      </c>
      <c r="BB23" s="6">
        <f t="shared" si="3"/>
        <v>675</v>
      </c>
      <c r="BC23" s="6">
        <f t="shared" si="4"/>
        <v>800</v>
      </c>
      <c r="BD23" s="6">
        <f t="shared" si="5"/>
        <v>925</v>
      </c>
      <c r="BE23" s="6">
        <f t="shared" si="6"/>
        <v>355</v>
      </c>
      <c r="BF23" s="6">
        <f t="shared" si="7"/>
        <v>480</v>
      </c>
      <c r="BG23" s="6">
        <f t="shared" si="8"/>
        <v>605</v>
      </c>
      <c r="BH23" s="6">
        <f t="shared" si="19"/>
        <v>2200</v>
      </c>
      <c r="BI23" s="6">
        <f t="shared" si="9"/>
        <v>20940</v>
      </c>
      <c r="BJ23" s="6" t="s">
        <v>48</v>
      </c>
      <c r="BK23" s="6"/>
      <c r="BL23" s="6">
        <f t="shared" si="25"/>
        <v>20940</v>
      </c>
      <c r="BM23" s="6">
        <f t="shared" si="11"/>
        <v>21190</v>
      </c>
      <c r="BN23" s="6">
        <f t="shared" si="12"/>
        <v>14465</v>
      </c>
      <c r="BO23" s="6">
        <v>250</v>
      </c>
      <c r="BP23" s="44">
        <f t="shared" si="13"/>
        <v>801</v>
      </c>
      <c r="BQ23" s="49" t="s">
        <v>71</v>
      </c>
      <c r="BR23" s="6">
        <f>IF(BQ23="WIC1",'ДЛЯ ЗАПОЛНЕНИЯ'!B$2,IF(BQ23="WIC2",'ДЛЯ ЗАПОЛНЕНИЯ'!B$4,IF(BQ23="WIC3",'ДЛЯ ЗАПОЛНЕНИЯ'!B$10,IF(BQ23="WIC4",'ДЛЯ ЗАПОЛНЕНИЯ'!B$14,IF(BQ23="WIC5",'ДЛЯ ЗАПОЛНЕНИЯ'!B$18,IF(BQ23="WIC6",'ДЛЯ ЗАПОЛНЕНИЯ'!B$20))))))</f>
        <v>6</v>
      </c>
      <c r="BS23" s="50" t="str">
        <f>IF(BQ23="WIC1",'ДЛЯ ЗАПОЛНЕНИЯ'!C$2,IF(BQ23="WIC2",'ДЛЯ ЗАПОЛНЕНИЯ'!C$4,IF(BQ23="WIC3",'ДЛЯ ЗАПОЛНЕНИЯ'!C$10,IF(BQ23="WIC4",'ДЛЯ ЗАПОЛНЕНИЯ'!C$14,IF(BQ23="WIC5",'ДЛЯ ЗАПОЛНЕНИЯ'!C$18,IF(BQ23="WIC6",'ДЛЯ ЗАПОЛНЕНИЯ'!C$20))))))</f>
        <v>WIC6_MI06_TVAC</v>
      </c>
      <c r="BT23" s="49" t="s">
        <v>49</v>
      </c>
      <c r="BU23" s="6">
        <f>IF(BT23="WOC1",'ДЛЯ ЗАПОЛНЕНИЯ'!B$24,IF(BT23="WOC2",'ДЛЯ ЗАПОЛНЕНИЯ'!B$38,IF(BT23="WOC3",'ДЛЯ ЗАПОЛНЕНИЯ'!B$42,)))</f>
        <v>1</v>
      </c>
      <c r="BV23" s="50" t="str">
        <f>IF(BT23="WOC1",'ДЛЯ ЗАПОЛНЕНИЯ'!C$24,IF(BT23="WOC2",'ДЛЯ ЗАПОЛНЕНИЯ'!C$38,IF(BT23="WOC3",'ДЛЯ ЗАПОЛНЕНИЯ'!C$42,)))</f>
        <v>WOC1_MO01_TVAC</v>
      </c>
      <c r="BW23" s="54">
        <f>'ДЛЯ ЗАПОЛНЕНИЯ'!E23</f>
        <v>42.22</v>
      </c>
      <c r="BX23" s="6">
        <f t="shared" si="14"/>
        <v>0.21999999999999886</v>
      </c>
      <c r="BY23" s="6">
        <f t="shared" si="20"/>
        <v>-14.780000000000001</v>
      </c>
      <c r="BZ23" s="6">
        <f>IF(AND(BX23&lt;=10,BY23&gt;=-15),ATT!A$3,IF(AND(BX23&lt;=0,BY23&gt;=-25),ATT!A$4,IF(AND(BX23&lt;=-11,BY23&gt;=-35),ATT!A$5,IF(AND(BX23&lt;=-21,BY23&gt;=-45),ATT!A$6,IF(AND(BX23&lt;=-31,BY23&gt;=-55),ATT!A$7)))))</f>
        <v>0</v>
      </c>
      <c r="CA23" s="39">
        <v>10</v>
      </c>
      <c r="CB23" s="104">
        <f t="shared" si="21"/>
        <v>-5</v>
      </c>
      <c r="CC23" s="6" t="str">
        <f t="shared" si="15"/>
        <v>AFC_6600_21065_250_att0</v>
      </c>
      <c r="CD23" s="6" t="str">
        <f t="shared" si="16"/>
        <v>GD_6600_21065_250_att0</v>
      </c>
      <c r="CE23" s="6" t="s">
        <v>48</v>
      </c>
      <c r="CH23" s="6" t="str">
        <f t="shared" si="17"/>
        <v>WIC6_WOC1_6600_21065_250_att0_AFC_TVAC</v>
      </c>
      <c r="CI23" s="3" t="str">
        <f t="shared" si="18"/>
        <v>WIC6_WOC1_6600_21065_250_att0_GD_TVAC</v>
      </c>
      <c r="CJ23" s="3" t="s">
        <v>48</v>
      </c>
      <c r="CK23" s="4" t="s">
        <v>48</v>
      </c>
      <c r="CM23" s="4" t="str">
        <f t="shared" si="22"/>
        <v>WIC6_WOC1_6600_21065_250_att0</v>
      </c>
    </row>
    <row r="24" spans="1:91" x14ac:dyDescent="0.25">
      <c r="A24" s="6">
        <v>36321</v>
      </c>
      <c r="B24" s="6" t="s">
        <v>48</v>
      </c>
      <c r="C24" s="6" t="s">
        <v>48</v>
      </c>
      <c r="D24" s="6" t="s">
        <v>48</v>
      </c>
      <c r="E24" s="6" t="s">
        <v>48</v>
      </c>
      <c r="F24" s="6" t="s">
        <v>48</v>
      </c>
      <c r="G24" s="6" t="s">
        <v>48</v>
      </c>
      <c r="H24" s="6" t="s">
        <v>48</v>
      </c>
      <c r="I24" s="6" t="s">
        <v>48</v>
      </c>
      <c r="J24" s="6" t="s">
        <v>48</v>
      </c>
      <c r="K24" s="6" t="s">
        <v>48</v>
      </c>
      <c r="L24" s="6"/>
      <c r="M24" s="6">
        <v>40</v>
      </c>
      <c r="N24" s="6">
        <v>5050</v>
      </c>
      <c r="O24" s="6">
        <v>18220</v>
      </c>
      <c r="P24" s="6" t="s">
        <v>50</v>
      </c>
      <c r="Q24" s="6" t="s">
        <v>51</v>
      </c>
      <c r="R24" s="6">
        <v>0</v>
      </c>
      <c r="S24" s="6">
        <v>35</v>
      </c>
      <c r="T24" s="6">
        <v>41</v>
      </c>
      <c r="U24" s="6">
        <v>1</v>
      </c>
      <c r="V24" s="6" t="s">
        <v>50</v>
      </c>
      <c r="W24" s="6">
        <v>0</v>
      </c>
      <c r="X24" s="6">
        <v>0</v>
      </c>
      <c r="Y24" s="6">
        <v>0</v>
      </c>
      <c r="Z24" s="6">
        <v>1</v>
      </c>
      <c r="AA24" s="6"/>
      <c r="AB24" s="6"/>
      <c r="AC24" s="6">
        <v>-26</v>
      </c>
      <c r="AD24" s="6">
        <v>-240</v>
      </c>
      <c r="AE24" s="6">
        <v>0</v>
      </c>
      <c r="AF24" s="6">
        <v>0</v>
      </c>
      <c r="AG24" s="6">
        <v>1</v>
      </c>
      <c r="AH24" s="6"/>
      <c r="AI24" s="6">
        <v>5725</v>
      </c>
      <c r="AJ24" s="6">
        <v>80</v>
      </c>
      <c r="AK24" s="6">
        <v>5765</v>
      </c>
      <c r="AL24" s="6">
        <v>20540</v>
      </c>
      <c r="AM24" s="6">
        <v>-45</v>
      </c>
      <c r="AN24" s="6" t="s">
        <v>54</v>
      </c>
      <c r="AO24" s="6"/>
      <c r="AP24" s="6" t="s">
        <v>66</v>
      </c>
      <c r="AQ24" s="6" t="s">
        <v>61</v>
      </c>
      <c r="AR24" s="6">
        <v>20500</v>
      </c>
      <c r="AS24" s="6" t="s">
        <v>53</v>
      </c>
      <c r="AT24" s="6"/>
      <c r="AU24" s="6">
        <v>8350</v>
      </c>
      <c r="AV24" s="6">
        <v>7775</v>
      </c>
      <c r="AW24" s="6">
        <v>1845</v>
      </c>
      <c r="AX24" s="6"/>
      <c r="AY24" s="6" t="s">
        <v>48</v>
      </c>
      <c r="AZ24" s="6" t="s">
        <v>48</v>
      </c>
      <c r="BA24" s="6">
        <v>5725</v>
      </c>
      <c r="BB24" s="6">
        <v>675</v>
      </c>
      <c r="BC24" s="6">
        <v>715</v>
      </c>
      <c r="BD24" s="6">
        <v>755</v>
      </c>
      <c r="BE24" s="6">
        <v>435</v>
      </c>
      <c r="BF24" s="6">
        <v>475</v>
      </c>
      <c r="BG24" s="6">
        <v>515</v>
      </c>
      <c r="BH24" s="6">
        <v>2280</v>
      </c>
      <c r="BI24" s="6">
        <v>20500</v>
      </c>
      <c r="BJ24" s="6" t="s">
        <v>48</v>
      </c>
      <c r="BK24" s="6"/>
      <c r="BL24" s="6">
        <v>20500</v>
      </c>
      <c r="BM24" s="6">
        <v>20580</v>
      </c>
      <c r="BN24" s="6">
        <v>14775</v>
      </c>
      <c r="BO24" s="6">
        <v>80</v>
      </c>
      <c r="BP24" s="44">
        <f t="shared" si="13"/>
        <v>201</v>
      </c>
      <c r="BQ24" s="49" t="s">
        <v>65</v>
      </c>
      <c r="BR24" s="6">
        <f>IF(BQ24="WIC1",'ДЛЯ ЗАПОЛНЕНИЯ'!B$2,IF(BQ24="WIC2",'ДЛЯ ЗАПОЛНЕНИЯ'!B$4,IF(BQ24="WIC3",'ДЛЯ ЗАПОЛНЕНИЯ'!B$10,IF(BQ24="WIC4",'ДЛЯ ЗАПОЛНЕНИЯ'!B$14,IF(BQ24="WIC5",'ДЛЯ ЗАПОЛНЕНИЯ'!B$18,IF(BQ24="WIC6",'ДЛЯ ЗАПОЛНЕНИЯ'!B$20))))))</f>
        <v>1</v>
      </c>
      <c r="BS24" s="50" t="str">
        <f>IF(BQ24="WIC1",'ДЛЯ ЗАПОЛНЕНИЯ'!C$2,IF(BQ24="WIC2",'ДЛЯ ЗАПОЛНЕНИЯ'!C$4,IF(BQ24="WIC3",'ДЛЯ ЗАПОЛНЕНИЯ'!C$10,IF(BQ24="WIC4",'ДЛЯ ЗАПОЛНЕНИЯ'!C$14,IF(BQ24="WIC5",'ДЛЯ ЗАПОЛНЕНИЯ'!C$18,IF(BQ24="WIC6",'ДЛЯ ЗАПОЛНЕНИЯ'!C$20))))))</f>
        <v>WIC1_MI01_TVAC</v>
      </c>
      <c r="BT24" s="49" t="s">
        <v>49</v>
      </c>
      <c r="BU24" s="6">
        <f>IF(BT24="WOC1",'ДЛЯ ЗАПОЛНЕНИЯ'!B$24,IF(BT24="WOC2",'ДЛЯ ЗАПОЛНЕНИЯ'!B$38,IF(BT24="WOC3",'ДЛЯ ЗАПОЛНЕНИЯ'!B$42,)))</f>
        <v>1</v>
      </c>
      <c r="BV24" s="50" t="str">
        <f>IF(BT24="WOC1",'ДЛЯ ЗАПОЛНЕНИЯ'!C$24,IF(BT24="WOC2",'ДЛЯ ЗАПОЛНЕНИЯ'!C$38,IF(BT24="WOC3",'ДЛЯ ЗАПОЛНЕНИЯ'!C$42,)))</f>
        <v>WOC1_MO01_TVAC</v>
      </c>
      <c r="BW24" s="54">
        <f>'ДЛЯ ЗАПОЛНЕНИЯ'!E2</f>
        <v>42.97</v>
      </c>
      <c r="BX24" s="6">
        <f t="shared" si="14"/>
        <v>0.96999999999999886</v>
      </c>
      <c r="BY24" s="6">
        <f t="shared" si="20"/>
        <v>-14.030000000000001</v>
      </c>
      <c r="BZ24" s="6">
        <f>IF(AND(BX24&lt;=10,BY24&gt;=-15),ATT!A$3,IF(AND(BX24&lt;=0,BY24&gt;=-25),ATT!A$4,IF(AND(BX24&lt;=-11,BY24&gt;=-35),ATT!A$5,IF(AND(BX24&lt;=-21,BY24&gt;=-45),ATT!A$6,IF(AND(BX24&lt;=-31,BY24&gt;=-55),ATT!A$7)))))</f>
        <v>0</v>
      </c>
      <c r="CA24" s="39">
        <v>10</v>
      </c>
      <c r="CB24" s="104">
        <f t="shared" si="21"/>
        <v>-5</v>
      </c>
      <c r="CC24" s="6" t="str">
        <f t="shared" si="15"/>
        <v>AFC_5765_20540_80_att0</v>
      </c>
      <c r="CD24" s="6" t="str">
        <f t="shared" si="16"/>
        <v>GD_5765_20540_80_att0</v>
      </c>
      <c r="CE24" s="6" t="str">
        <f>"IMD_"&amp;AK24&amp;"_"&amp;AL24&amp;"_"&amp;BO24&amp;"_att"&amp;BZ24</f>
        <v>IMD_5765_20540_80_att0</v>
      </c>
      <c r="CH24" s="6" t="str">
        <f t="shared" si="17"/>
        <v>WIC1_WOC1_5765_20540_80_att0_AFC_TVAC</v>
      </c>
      <c r="CI24" s="3" t="str">
        <f t="shared" si="18"/>
        <v>WIC1_WOC1_5765_20540_80_att0_GD_TVAC</v>
      </c>
      <c r="CJ24" s="3" t="str">
        <f>BQ24&amp;"_"&amp;BT24&amp;"_"&amp;AK24&amp;"_"&amp;AL24&amp;"_"&amp;BO24&amp;"_att"&amp;BZ24&amp;"_IMD_TVAC"</f>
        <v>WIC1_WOC1_5765_20540_80_att0_IMD_TVAC</v>
      </c>
      <c r="CK24" s="4" t="str">
        <f>BQ24&amp;"_"&amp;BT24&amp;"_"&amp;AK24&amp;"_"&amp;AL24&amp;"_"&amp;BO24&amp;"_att"&amp;BZ24&amp;"_PN_TVAC"</f>
        <v>WIC1_WOC1_5765_20540_80_att0_PN_TVAC</v>
      </c>
      <c r="CM24" s="4" t="str">
        <f t="shared" si="22"/>
        <v>WIC1_WOC1_5765_20540_80_att0</v>
      </c>
    </row>
    <row r="25" spans="1:91" x14ac:dyDescent="0.25">
      <c r="A25" s="6">
        <v>36341</v>
      </c>
      <c r="B25" s="6" t="s">
        <v>48</v>
      </c>
      <c r="C25" s="6" t="s">
        <v>48</v>
      </c>
      <c r="D25" s="6" t="s">
        <v>48</v>
      </c>
      <c r="E25" s="6" t="s">
        <v>48</v>
      </c>
      <c r="F25" s="6" t="s">
        <v>48</v>
      </c>
      <c r="G25" s="6" t="s">
        <v>48</v>
      </c>
      <c r="H25" s="6" t="s">
        <v>48</v>
      </c>
      <c r="I25" s="6" t="s">
        <v>48</v>
      </c>
      <c r="J25" s="6" t="s">
        <v>48</v>
      </c>
      <c r="K25" s="6" t="s">
        <v>48</v>
      </c>
      <c r="L25" s="6"/>
      <c r="M25" s="6">
        <v>40</v>
      </c>
      <c r="N25" s="6">
        <v>5800</v>
      </c>
      <c r="O25" s="6">
        <v>18220</v>
      </c>
      <c r="P25" s="6" t="s">
        <v>50</v>
      </c>
      <c r="Q25" s="6" t="s">
        <v>51</v>
      </c>
      <c r="R25" s="6">
        <v>0</v>
      </c>
      <c r="S25" s="6">
        <v>35</v>
      </c>
      <c r="T25" s="6">
        <v>41</v>
      </c>
      <c r="U25" s="6">
        <v>1</v>
      </c>
      <c r="V25" s="6" t="s">
        <v>50</v>
      </c>
      <c r="W25" s="6">
        <v>0</v>
      </c>
      <c r="X25" s="6">
        <v>0</v>
      </c>
      <c r="Y25" s="6">
        <v>0</v>
      </c>
      <c r="Z25" s="6">
        <v>1</v>
      </c>
      <c r="AA25" s="6"/>
      <c r="AB25" s="6"/>
      <c r="AC25" s="6">
        <v>-26</v>
      </c>
      <c r="AD25" s="6">
        <v>-410</v>
      </c>
      <c r="AE25" s="6">
        <v>0</v>
      </c>
      <c r="AF25" s="6">
        <v>0</v>
      </c>
      <c r="AG25" s="6">
        <v>1</v>
      </c>
      <c r="AH25" s="6"/>
      <c r="AI25" s="6">
        <v>6645</v>
      </c>
      <c r="AJ25" s="6">
        <v>80</v>
      </c>
      <c r="AK25" s="6">
        <v>6685</v>
      </c>
      <c r="AL25" s="6">
        <v>20540</v>
      </c>
      <c r="AM25" s="6">
        <v>-45</v>
      </c>
      <c r="AN25" s="6" t="s">
        <v>54</v>
      </c>
      <c r="AO25" s="6"/>
      <c r="AP25" s="6" t="s">
        <v>66</v>
      </c>
      <c r="AQ25" s="6" t="s">
        <v>61</v>
      </c>
      <c r="AR25" s="6">
        <v>20500</v>
      </c>
      <c r="AS25" s="6" t="s">
        <v>53</v>
      </c>
      <c r="AT25" s="6"/>
      <c r="AU25" s="6">
        <v>8350</v>
      </c>
      <c r="AV25" s="6">
        <v>7775</v>
      </c>
      <c r="AW25" s="6">
        <v>1845</v>
      </c>
      <c r="AX25" s="6"/>
      <c r="AY25" s="6" t="s">
        <v>48</v>
      </c>
      <c r="AZ25" s="6" t="s">
        <v>48</v>
      </c>
      <c r="BA25" s="6">
        <v>6645</v>
      </c>
      <c r="BB25" s="6">
        <v>845</v>
      </c>
      <c r="BC25" s="6">
        <v>885</v>
      </c>
      <c r="BD25" s="6">
        <v>925</v>
      </c>
      <c r="BE25" s="6">
        <v>435</v>
      </c>
      <c r="BF25" s="6">
        <v>475</v>
      </c>
      <c r="BG25" s="6">
        <v>515</v>
      </c>
      <c r="BH25" s="6">
        <v>2280</v>
      </c>
      <c r="BI25" s="6">
        <v>20500</v>
      </c>
      <c r="BJ25" s="6" t="s">
        <v>48</v>
      </c>
      <c r="BK25" s="6"/>
      <c r="BL25" s="6">
        <v>20500</v>
      </c>
      <c r="BM25" s="6">
        <v>20580</v>
      </c>
      <c r="BN25" s="6">
        <v>13855</v>
      </c>
      <c r="BO25" s="6">
        <v>80</v>
      </c>
      <c r="BP25" s="44">
        <f t="shared" si="13"/>
        <v>201</v>
      </c>
      <c r="BQ25" s="49" t="s">
        <v>65</v>
      </c>
      <c r="BR25" s="6">
        <f>IF(BQ25="WIC1",'ДЛЯ ЗАПОЛНЕНИЯ'!B$2,IF(BQ25="WIC2",'ДЛЯ ЗАПОЛНЕНИЯ'!B$4,IF(BQ25="WIC3",'ДЛЯ ЗАПОЛНЕНИЯ'!B$10,IF(BQ25="WIC4",'ДЛЯ ЗАПОЛНЕНИЯ'!B$14,IF(BQ25="WIC5",'ДЛЯ ЗАПОЛНЕНИЯ'!B$18,IF(BQ25="WIC6",'ДЛЯ ЗАПОЛНЕНИЯ'!B$20))))))</f>
        <v>1</v>
      </c>
      <c r="BS25" s="50" t="str">
        <f>IF(BQ25="WIC1",'ДЛЯ ЗАПОЛНЕНИЯ'!C$2,IF(BQ25="WIC2",'ДЛЯ ЗАПОЛНЕНИЯ'!C$4,IF(BQ25="WIC3",'ДЛЯ ЗАПОЛНЕНИЯ'!C$10,IF(BQ25="WIC4",'ДЛЯ ЗАПОЛНЕНИЯ'!C$14,IF(BQ25="WIC5",'ДЛЯ ЗАПОЛНЕНИЯ'!C$18,IF(BQ25="WIC6",'ДЛЯ ЗАПОЛНЕНИЯ'!C$20))))))</f>
        <v>WIC1_MI01_TVAC</v>
      </c>
      <c r="BT25" s="49" t="s">
        <v>49</v>
      </c>
      <c r="BU25" s="6">
        <f>IF(BT25="WOC1",'ДЛЯ ЗАПОЛНЕНИЯ'!B$24,IF(BT25="WOC2",'ДЛЯ ЗАПОЛНЕНИЯ'!B$38,IF(BT25="WOC3",'ДЛЯ ЗАПОЛНЕНИЯ'!B$42,)))</f>
        <v>1</v>
      </c>
      <c r="BV25" s="50" t="str">
        <f>IF(BT25="WOC1",'ДЛЯ ЗАПОЛНЕНИЯ'!C$24,IF(BT25="WOC2",'ДЛЯ ЗАПОЛНЕНИЯ'!C$38,IF(BT25="WOC3",'ДЛЯ ЗАПОЛНЕНИЯ'!C$42,)))</f>
        <v>WOC1_MO01_TVAC</v>
      </c>
      <c r="BW25" s="54">
        <f>'ДЛЯ ЗАПОЛНЕНИЯ'!E3</f>
        <v>43.72</v>
      </c>
      <c r="BX25" s="6">
        <f t="shared" si="14"/>
        <v>1.7199999999999989</v>
      </c>
      <c r="BY25" s="6">
        <f t="shared" si="20"/>
        <v>-13.280000000000001</v>
      </c>
      <c r="BZ25" s="6">
        <f>IF(AND(BX25&lt;=10,BY25&gt;=-15),ATT!A$3,IF(AND(BX25&lt;=0,BY25&gt;=-25),ATT!A$4,IF(AND(BX25&lt;=-11,BY25&gt;=-35),ATT!A$5,IF(AND(BX25&lt;=-21,BY25&gt;=-45),ATT!A$6,IF(AND(BX25&lt;=-31,BY25&gt;=-55),ATT!A$7)))))</f>
        <v>0</v>
      </c>
      <c r="CA25" s="39">
        <v>10</v>
      </c>
      <c r="CB25" s="104">
        <f t="shared" si="21"/>
        <v>-5</v>
      </c>
      <c r="CC25" s="6" t="str">
        <f t="shared" si="15"/>
        <v>AFC_6685_20540_80_att0</v>
      </c>
      <c r="CD25" s="6" t="str">
        <f t="shared" si="16"/>
        <v>GD_6685_20540_80_att0</v>
      </c>
      <c r="CE25" s="6" t="s">
        <v>48</v>
      </c>
      <c r="CH25" s="6" t="str">
        <f t="shared" si="17"/>
        <v>WIC1_WOC1_6685_20540_80_att0_AFC_TVAC</v>
      </c>
      <c r="CI25" s="3" t="str">
        <f t="shared" si="18"/>
        <v>WIC1_WOC1_6685_20540_80_att0_GD_TVAC</v>
      </c>
      <c r="CJ25" s="3" t="s">
        <v>48</v>
      </c>
      <c r="CK25" s="4" t="s">
        <v>48</v>
      </c>
      <c r="CM25" s="4" t="str">
        <f t="shared" si="22"/>
        <v>WIC1_WOC1_6685_20540_80_att0</v>
      </c>
    </row>
    <row r="26" spans="1:91" x14ac:dyDescent="0.25">
      <c r="A26" s="6">
        <v>36861</v>
      </c>
      <c r="B26" s="6" t="s">
        <v>48</v>
      </c>
      <c r="C26" s="6" t="s">
        <v>48</v>
      </c>
      <c r="D26" s="6" t="s">
        <v>48</v>
      </c>
      <c r="E26" s="6" t="s">
        <v>48</v>
      </c>
      <c r="F26" s="6" t="s">
        <v>48</v>
      </c>
      <c r="G26" s="6" t="s">
        <v>48</v>
      </c>
      <c r="H26" s="6" t="s">
        <v>48</v>
      </c>
      <c r="I26" s="6" t="s">
        <v>48</v>
      </c>
      <c r="J26" s="6" t="s">
        <v>48</v>
      </c>
      <c r="K26" s="6" t="s">
        <v>48</v>
      </c>
      <c r="L26" s="6"/>
      <c r="M26" s="6">
        <v>40</v>
      </c>
      <c r="N26" s="6">
        <v>5050</v>
      </c>
      <c r="O26" s="6">
        <v>17980</v>
      </c>
      <c r="P26" s="6" t="s">
        <v>50</v>
      </c>
      <c r="Q26" s="6" t="s">
        <v>51</v>
      </c>
      <c r="R26" s="6">
        <v>0</v>
      </c>
      <c r="S26" s="6">
        <v>35</v>
      </c>
      <c r="T26" s="6">
        <v>41</v>
      </c>
      <c r="U26" s="6">
        <v>1</v>
      </c>
      <c r="V26" s="6" t="s">
        <v>50</v>
      </c>
      <c r="W26" s="6">
        <v>0</v>
      </c>
      <c r="X26" s="6">
        <v>0</v>
      </c>
      <c r="Y26" s="6">
        <v>0</v>
      </c>
      <c r="Z26" s="6">
        <v>1</v>
      </c>
      <c r="AA26" s="6"/>
      <c r="AB26" s="6"/>
      <c r="AC26" s="6">
        <v>-26</v>
      </c>
      <c r="AD26" s="6">
        <v>-285</v>
      </c>
      <c r="AE26" s="6">
        <v>0</v>
      </c>
      <c r="AF26" s="6">
        <v>0</v>
      </c>
      <c r="AG26" s="6">
        <v>1</v>
      </c>
      <c r="AH26" s="6"/>
      <c r="AI26" s="6">
        <v>5725</v>
      </c>
      <c r="AJ26" s="6">
        <v>80</v>
      </c>
      <c r="AK26" s="6">
        <v>5765</v>
      </c>
      <c r="AL26" s="6">
        <v>20255</v>
      </c>
      <c r="AM26" s="6">
        <v>-45</v>
      </c>
      <c r="AN26" s="6" t="s">
        <v>54</v>
      </c>
      <c r="AO26" s="6"/>
      <c r="AP26" s="6" t="s">
        <v>66</v>
      </c>
      <c r="AQ26" s="6" t="s">
        <v>64</v>
      </c>
      <c r="AR26" s="6">
        <v>20215</v>
      </c>
      <c r="AS26" s="6" t="s">
        <v>53</v>
      </c>
      <c r="AT26" s="6"/>
      <c r="AU26" s="6">
        <v>8350</v>
      </c>
      <c r="AV26" s="6">
        <v>7775</v>
      </c>
      <c r="AW26" s="6">
        <v>1845</v>
      </c>
      <c r="AX26" s="6"/>
      <c r="AY26" s="6" t="s">
        <v>48</v>
      </c>
      <c r="AZ26" s="6" t="s">
        <v>48</v>
      </c>
      <c r="BA26" s="6">
        <v>5725</v>
      </c>
      <c r="BB26" s="6">
        <v>675</v>
      </c>
      <c r="BC26" s="6">
        <v>715</v>
      </c>
      <c r="BD26" s="6">
        <v>755</v>
      </c>
      <c r="BE26" s="6">
        <v>390</v>
      </c>
      <c r="BF26" s="6">
        <v>430</v>
      </c>
      <c r="BG26" s="6">
        <v>470</v>
      </c>
      <c r="BH26" s="6">
        <v>2235</v>
      </c>
      <c r="BI26" s="6">
        <v>20215</v>
      </c>
      <c r="BJ26" s="6" t="s">
        <v>48</v>
      </c>
      <c r="BK26" s="6"/>
      <c r="BL26" s="6">
        <v>20215</v>
      </c>
      <c r="BM26" s="6">
        <v>20295</v>
      </c>
      <c r="BN26" s="6">
        <v>14490</v>
      </c>
      <c r="BO26" s="6">
        <v>80</v>
      </c>
      <c r="BP26" s="44">
        <f t="shared" si="13"/>
        <v>201</v>
      </c>
      <c r="BQ26" s="49" t="s">
        <v>71</v>
      </c>
      <c r="BR26" s="6">
        <f>IF(BQ26="WIC1",'ДЛЯ ЗАПОЛНЕНИЯ'!B$2,IF(BQ26="WIC2",'ДЛЯ ЗАПОЛНЕНИЯ'!B$4,IF(BQ26="WIC3",'ДЛЯ ЗАПОЛНЕНИЯ'!B$10,IF(BQ26="WIC4",'ДЛЯ ЗАПОЛНЕНИЯ'!B$14,IF(BQ26="WIC5",'ДЛЯ ЗАПОЛНЕНИЯ'!B$18,IF(BQ26="WIC6",'ДЛЯ ЗАПОЛНЕНИЯ'!B$20))))))</f>
        <v>6</v>
      </c>
      <c r="BS26" s="50" t="str">
        <f>IF(BQ26="WIC1",'ДЛЯ ЗАПОЛНЕНИЯ'!C$2,IF(BQ26="WIC2",'ДЛЯ ЗАПОЛНЕНИЯ'!C$4,IF(BQ26="WIC3",'ДЛЯ ЗАПОЛНЕНИЯ'!C$10,IF(BQ26="WIC4",'ДЛЯ ЗАПОЛНЕНИЯ'!C$14,IF(BQ26="WIC5",'ДЛЯ ЗАПОЛНЕНИЯ'!C$18,IF(BQ26="WIC6",'ДЛЯ ЗАПОЛНЕНИЯ'!C$20))))))</f>
        <v>WIC6_MI06_TVAC</v>
      </c>
      <c r="BT26" s="49" t="s">
        <v>49</v>
      </c>
      <c r="BU26" s="6">
        <f>IF(BT26="WOC1",'ДЛЯ ЗАПОЛНЕНИЯ'!B$24,IF(BT26="WOC2",'ДЛЯ ЗАПОЛНЕНИЯ'!B$38,IF(BT26="WOC3",'ДЛЯ ЗАПОЛНЕНИЯ'!B$42,)))</f>
        <v>1</v>
      </c>
      <c r="BV26" s="50" t="str">
        <f>IF(BT26="WOC1",'ДЛЯ ЗАПОЛНЕНИЯ'!C$24,IF(BT26="WOC2",'ДЛЯ ЗАПОЛНЕНИЯ'!C$38,IF(BT26="WOC3",'ДЛЯ ЗАПОЛНЕНИЯ'!C$42,)))</f>
        <v>WOC1_MO01_TVAC</v>
      </c>
      <c r="BW26" s="54">
        <f>'ДЛЯ ЗАПОЛНЕНИЯ'!E20</f>
        <v>41.36</v>
      </c>
      <c r="BX26" s="6">
        <f t="shared" si="14"/>
        <v>-0.64000000000000057</v>
      </c>
      <c r="BY26" s="6">
        <f t="shared" si="20"/>
        <v>-15.64</v>
      </c>
      <c r="BZ26" s="6">
        <f>IF(AND(BX26&lt;=10,BY26&gt;=-15),ATT!A$3,IF(AND(BX26&lt;=0,BY26&gt;=-25),ATT!A$4,IF(AND(BX26&lt;=-11,BY26&gt;=-35),ATT!A$5,IF(AND(BX26&lt;=-21,BY26&gt;=-45),ATT!A$6,IF(AND(BX26&lt;=-31,BY26&gt;=-55),ATT!A$7)))))</f>
        <v>10</v>
      </c>
      <c r="CA26" s="39">
        <v>10</v>
      </c>
      <c r="CB26" s="104">
        <f t="shared" si="21"/>
        <v>-15</v>
      </c>
      <c r="CC26" s="6" t="str">
        <f t="shared" si="15"/>
        <v>AFC_5765_20255_80_att10</v>
      </c>
      <c r="CD26" s="6" t="str">
        <f t="shared" si="16"/>
        <v>GD_5765_20255_80_att10</v>
      </c>
      <c r="CE26" s="6" t="str">
        <f>"IMD_"&amp;AK26&amp;"_"&amp;AL26&amp;"_"&amp;BO26&amp;"_att"&amp;BZ26</f>
        <v>IMD_5765_20255_80_att10</v>
      </c>
      <c r="CH26" s="6" t="str">
        <f t="shared" si="17"/>
        <v>WIC6_WOC1_5765_20255_80_att10_AFC_TVAC</v>
      </c>
      <c r="CI26" s="3" t="str">
        <f t="shared" si="18"/>
        <v>WIC6_WOC1_5765_20255_80_att10_GD_TVAC</v>
      </c>
      <c r="CJ26" s="3" t="str">
        <f>BQ26&amp;"_"&amp;BT26&amp;"_"&amp;AK26&amp;"_"&amp;AL26&amp;"_"&amp;BO26&amp;"_att"&amp;BZ26&amp;"_IMD_TVAC"</f>
        <v>WIC6_WOC1_5765_20255_80_att10_IMD_TVAC</v>
      </c>
      <c r="CK26" s="4" t="str">
        <f>BQ26&amp;"_"&amp;BT26&amp;"_"&amp;AK26&amp;"_"&amp;AL26&amp;"_"&amp;BO26&amp;"_att"&amp;BZ26&amp;"_PN_TVAC"</f>
        <v>WIC6_WOC1_5765_20255_80_att10_PN_TVAC</v>
      </c>
      <c r="CM26" s="4" t="str">
        <f t="shared" si="22"/>
        <v>WIC6_WOC1_5765_20255_80_att10</v>
      </c>
    </row>
    <row r="27" spans="1:91" x14ac:dyDescent="0.25">
      <c r="A27" s="6">
        <v>36881</v>
      </c>
      <c r="B27" s="6" t="s">
        <v>48</v>
      </c>
      <c r="C27" s="6" t="s">
        <v>48</v>
      </c>
      <c r="D27" s="6" t="s">
        <v>48</v>
      </c>
      <c r="E27" s="6" t="s">
        <v>48</v>
      </c>
      <c r="F27" s="6" t="s">
        <v>48</v>
      </c>
      <c r="G27" s="6" t="s">
        <v>48</v>
      </c>
      <c r="H27" s="6" t="s">
        <v>48</v>
      </c>
      <c r="I27" s="6" t="s">
        <v>48</v>
      </c>
      <c r="J27" s="6" t="s">
        <v>48</v>
      </c>
      <c r="K27" s="6" t="s">
        <v>48</v>
      </c>
      <c r="L27" s="6"/>
      <c r="M27" s="6">
        <v>40</v>
      </c>
      <c r="N27" s="6">
        <v>5800</v>
      </c>
      <c r="O27" s="6">
        <v>17980</v>
      </c>
      <c r="P27" s="6" t="s">
        <v>50</v>
      </c>
      <c r="Q27" s="6" t="s">
        <v>51</v>
      </c>
      <c r="R27" s="6">
        <v>0</v>
      </c>
      <c r="S27" s="6">
        <v>35</v>
      </c>
      <c r="T27" s="6">
        <v>41</v>
      </c>
      <c r="U27" s="6">
        <v>1</v>
      </c>
      <c r="V27" s="6" t="s">
        <v>50</v>
      </c>
      <c r="W27" s="6">
        <v>0</v>
      </c>
      <c r="X27" s="6">
        <v>0</v>
      </c>
      <c r="Y27" s="6">
        <v>0</v>
      </c>
      <c r="Z27" s="6">
        <v>1</v>
      </c>
      <c r="AA27" s="6"/>
      <c r="AB27" s="6"/>
      <c r="AC27" s="6">
        <v>-26</v>
      </c>
      <c r="AD27" s="6">
        <v>-455</v>
      </c>
      <c r="AE27" s="6">
        <v>0</v>
      </c>
      <c r="AF27" s="6">
        <v>0</v>
      </c>
      <c r="AG27" s="6">
        <v>1</v>
      </c>
      <c r="AH27" s="6"/>
      <c r="AI27" s="6">
        <v>6645</v>
      </c>
      <c r="AJ27" s="6">
        <v>80</v>
      </c>
      <c r="AK27" s="6">
        <v>6685</v>
      </c>
      <c r="AL27" s="6">
        <v>20255</v>
      </c>
      <c r="AM27" s="6">
        <v>-45</v>
      </c>
      <c r="AN27" s="6" t="s">
        <v>54</v>
      </c>
      <c r="AO27" s="6"/>
      <c r="AP27" s="6" t="s">
        <v>66</v>
      </c>
      <c r="AQ27" s="6" t="s">
        <v>64</v>
      </c>
      <c r="AR27" s="6">
        <v>20215</v>
      </c>
      <c r="AS27" s="6" t="s">
        <v>53</v>
      </c>
      <c r="AT27" s="6"/>
      <c r="AU27" s="6">
        <v>8350</v>
      </c>
      <c r="AV27" s="6">
        <v>7775</v>
      </c>
      <c r="AW27" s="6">
        <v>1845</v>
      </c>
      <c r="AX27" s="6"/>
      <c r="AY27" s="6" t="s">
        <v>48</v>
      </c>
      <c r="AZ27" s="6" t="s">
        <v>48</v>
      </c>
      <c r="BA27" s="6">
        <v>6645</v>
      </c>
      <c r="BB27" s="6">
        <v>845</v>
      </c>
      <c r="BC27" s="6">
        <v>885</v>
      </c>
      <c r="BD27" s="6">
        <v>925</v>
      </c>
      <c r="BE27" s="6">
        <v>390</v>
      </c>
      <c r="BF27" s="6">
        <v>430</v>
      </c>
      <c r="BG27" s="6">
        <v>470</v>
      </c>
      <c r="BH27" s="6">
        <v>2235</v>
      </c>
      <c r="BI27" s="6">
        <v>20215</v>
      </c>
      <c r="BJ27" s="6" t="s">
        <v>48</v>
      </c>
      <c r="BK27" s="6"/>
      <c r="BL27" s="6">
        <v>20215</v>
      </c>
      <c r="BM27" s="6">
        <v>20295</v>
      </c>
      <c r="BN27" s="6">
        <v>13570</v>
      </c>
      <c r="BO27" s="6">
        <v>80</v>
      </c>
      <c r="BP27" s="44">
        <f t="shared" si="13"/>
        <v>201</v>
      </c>
      <c r="BQ27" s="49" t="s">
        <v>71</v>
      </c>
      <c r="BR27" s="6">
        <f>IF(BQ27="WIC1",'ДЛЯ ЗАПОЛНЕНИЯ'!B$2,IF(BQ27="WIC2",'ДЛЯ ЗАПОЛНЕНИЯ'!B$4,IF(BQ27="WIC3",'ДЛЯ ЗАПОЛНЕНИЯ'!B$10,IF(BQ27="WIC4",'ДЛЯ ЗАПОЛНЕНИЯ'!B$14,IF(BQ27="WIC5",'ДЛЯ ЗАПОЛНЕНИЯ'!B$18,IF(BQ27="WIC6",'ДЛЯ ЗАПОЛНЕНИЯ'!B$20))))))</f>
        <v>6</v>
      </c>
      <c r="BS27" s="50" t="str">
        <f>IF(BQ27="WIC1",'ДЛЯ ЗАПОЛНЕНИЯ'!C$2,IF(BQ27="WIC2",'ДЛЯ ЗАПОЛНЕНИЯ'!C$4,IF(BQ27="WIC3",'ДЛЯ ЗАПОЛНЕНИЯ'!C$10,IF(BQ27="WIC4",'ДЛЯ ЗАПОЛНЕНИЯ'!C$14,IF(BQ27="WIC5",'ДЛЯ ЗАПОЛНЕНИЯ'!C$18,IF(BQ27="WIC6",'ДЛЯ ЗАПОЛНЕНИЯ'!C$20))))))</f>
        <v>WIC6_MI06_TVAC</v>
      </c>
      <c r="BT27" s="49" t="s">
        <v>49</v>
      </c>
      <c r="BU27" s="6">
        <f>IF(BT27="WOC1",'ДЛЯ ЗАПОЛНЕНИЯ'!B$24,IF(BT27="WOC2",'ДЛЯ ЗАПОЛНЕНИЯ'!B$38,IF(BT27="WOC3",'ДЛЯ ЗАПОЛНЕНИЯ'!B$42,)))</f>
        <v>1</v>
      </c>
      <c r="BV27" s="50" t="str">
        <f>IF(BT27="WOC1",'ДЛЯ ЗАПОЛНЕНИЯ'!C$24,IF(BT27="WOC2",'ДЛЯ ЗАПОЛНЕНИЯ'!C$38,IF(BT27="WOC3",'ДЛЯ ЗАПОЛНЕНИЯ'!C$42,)))</f>
        <v>WOC1_MO01_TVAC</v>
      </c>
      <c r="BW27" s="54">
        <f>'ДЛЯ ЗАПОЛНЕНИЯ'!E21</f>
        <v>42.27</v>
      </c>
      <c r="BX27" s="6">
        <f t="shared" si="14"/>
        <v>0.27000000000000313</v>
      </c>
      <c r="BY27" s="6">
        <f t="shared" si="20"/>
        <v>-14.729999999999997</v>
      </c>
      <c r="BZ27" s="6">
        <f>IF(AND(BX27&lt;=10,BY27&gt;=-15),ATT!A$3,IF(AND(BX27&lt;=0,BY27&gt;=-25),ATT!A$4,IF(AND(BX27&lt;=-11,BY27&gt;=-35),ATT!A$5,IF(AND(BX27&lt;=-21,BY27&gt;=-45),ATT!A$6,IF(AND(BX27&lt;=-31,BY27&gt;=-55),ATT!A$7)))))</f>
        <v>0</v>
      </c>
      <c r="CA27" s="39">
        <v>10</v>
      </c>
      <c r="CB27" s="104">
        <f t="shared" si="21"/>
        <v>-5</v>
      </c>
      <c r="CC27" s="105" t="str">
        <f t="shared" si="15"/>
        <v>AFC_6685_20255_80_att0</v>
      </c>
      <c r="CD27" s="105" t="str">
        <f t="shared" si="16"/>
        <v>GD_6685_20255_80_att0</v>
      </c>
      <c r="CE27" s="6" t="s">
        <v>48</v>
      </c>
      <c r="CH27" s="6" t="str">
        <f t="shared" si="17"/>
        <v>WIC6_WOC1_6685_20255_80_att0_AFC_TVAC</v>
      </c>
      <c r="CI27" s="3" t="str">
        <f t="shared" si="18"/>
        <v>WIC6_WOC1_6685_20255_80_att0_GD_TVAC</v>
      </c>
      <c r="CJ27" s="3" t="s">
        <v>48</v>
      </c>
      <c r="CK27" s="4" t="s">
        <v>48</v>
      </c>
    </row>
    <row r="28" spans="1:91" ht="15.75" thickBot="1" x14ac:dyDescent="0.3">
      <c r="A28" s="6">
        <v>3707</v>
      </c>
      <c r="B28" s="6" t="s">
        <v>48</v>
      </c>
      <c r="C28" s="6" t="s">
        <v>48</v>
      </c>
      <c r="D28" s="6" t="s">
        <v>48</v>
      </c>
      <c r="E28" s="6" t="s">
        <v>48</v>
      </c>
      <c r="F28" s="6" t="s">
        <v>48</v>
      </c>
      <c r="G28" s="6" t="s">
        <v>48</v>
      </c>
      <c r="H28" s="6" t="s">
        <v>48</v>
      </c>
      <c r="I28" s="6" t="s">
        <v>48</v>
      </c>
      <c r="J28" s="6" t="s">
        <v>48</v>
      </c>
      <c r="K28" s="6" t="s">
        <v>48</v>
      </c>
      <c r="L28" s="6"/>
      <c r="M28" s="6">
        <v>40</v>
      </c>
      <c r="N28" s="6" t="s">
        <v>50</v>
      </c>
      <c r="O28" s="6" t="s">
        <v>50</v>
      </c>
      <c r="P28" s="6" t="s">
        <v>50</v>
      </c>
      <c r="Q28" s="6" t="s">
        <v>51</v>
      </c>
      <c r="R28" s="6">
        <v>0</v>
      </c>
      <c r="S28" s="6">
        <v>35</v>
      </c>
      <c r="T28" s="6">
        <v>41</v>
      </c>
      <c r="U28" s="6">
        <v>1</v>
      </c>
      <c r="V28" s="6" t="s">
        <v>50</v>
      </c>
      <c r="W28" s="6">
        <v>0</v>
      </c>
      <c r="X28" s="6">
        <v>0</v>
      </c>
      <c r="Y28" s="6">
        <v>0</v>
      </c>
      <c r="Z28" s="6">
        <v>1</v>
      </c>
      <c r="AA28" s="6"/>
      <c r="AB28" s="6"/>
      <c r="AC28" s="6">
        <v>-26</v>
      </c>
      <c r="AD28" s="6">
        <v>-320</v>
      </c>
      <c r="AE28" s="6">
        <v>0</v>
      </c>
      <c r="AF28" s="6">
        <v>0</v>
      </c>
      <c r="AG28" s="6">
        <v>1</v>
      </c>
      <c r="AH28" s="6"/>
      <c r="AI28" s="6">
        <v>20624.5</v>
      </c>
      <c r="AJ28" s="6">
        <v>1</v>
      </c>
      <c r="AK28" s="6">
        <f>AI28+BO28/2</f>
        <v>20625</v>
      </c>
      <c r="AL28" s="6">
        <f>BL28+BO28/2</f>
        <v>20625</v>
      </c>
      <c r="AM28" s="6">
        <v>18</v>
      </c>
      <c r="AN28" s="6" t="s">
        <v>31</v>
      </c>
      <c r="AO28" s="6"/>
      <c r="AP28" s="6" t="s">
        <v>72</v>
      </c>
      <c r="AQ28" s="6" t="s">
        <v>74</v>
      </c>
      <c r="AR28" s="6">
        <v>20625</v>
      </c>
      <c r="AS28" s="6" t="s">
        <v>53</v>
      </c>
      <c r="AT28" s="6"/>
      <c r="AU28" s="6">
        <v>8350</v>
      </c>
      <c r="AV28" s="6">
        <v>7775</v>
      </c>
      <c r="AW28" s="6">
        <v>1845</v>
      </c>
      <c r="AX28" s="6"/>
      <c r="AY28" s="6" t="s">
        <v>48</v>
      </c>
      <c r="AZ28" s="6" t="s">
        <v>48</v>
      </c>
      <c r="BA28" s="6"/>
      <c r="BB28" s="6"/>
      <c r="BC28" s="6"/>
      <c r="BD28" s="6"/>
      <c r="BE28" s="6"/>
      <c r="BF28" s="6"/>
      <c r="BG28" s="6"/>
      <c r="BH28" s="6"/>
      <c r="BI28" s="6">
        <f>AI28</f>
        <v>20624.5</v>
      </c>
      <c r="BJ28" s="6"/>
      <c r="BK28" s="6"/>
      <c r="BL28" s="6">
        <f>BI28</f>
        <v>20624.5</v>
      </c>
      <c r="BM28" s="6">
        <f>BL28+AJ28</f>
        <v>20625.5</v>
      </c>
      <c r="BN28" s="6">
        <f>BL28-AI28</f>
        <v>0</v>
      </c>
      <c r="BO28" s="6">
        <v>1</v>
      </c>
      <c r="BP28" s="44" t="s">
        <v>48</v>
      </c>
      <c r="BQ28" s="51" t="s">
        <v>73</v>
      </c>
      <c r="BR28" s="52" t="s">
        <v>48</v>
      </c>
      <c r="BS28" s="53" t="s">
        <v>48</v>
      </c>
      <c r="BT28" s="51" t="s">
        <v>49</v>
      </c>
      <c r="BU28" s="52">
        <f>IF(BT28="WOC1",'ДЛЯ ЗАПОЛНЕНИЯ'!B$24,IF(BT28="WOC2",'ДЛЯ ЗАПОЛНЕНИЯ'!B$38,IF(BT28="WOC3",'ДЛЯ ЗАПОЛНЕНИЯ'!B$42,)))</f>
        <v>1</v>
      </c>
      <c r="BV28" s="53" t="str">
        <f>'ДЛЯ ЗАПОЛНЕНИЯ'!C65</f>
        <v>Port2_87</v>
      </c>
      <c r="BW28" s="54" t="s">
        <v>48</v>
      </c>
      <c r="BX28" s="6" t="s">
        <v>48</v>
      </c>
      <c r="BY28" s="6" t="s">
        <v>48</v>
      </c>
      <c r="BZ28" s="6" t="s">
        <v>48</v>
      </c>
      <c r="CA28" s="39"/>
      <c r="CB28" s="6" t="s">
        <v>48</v>
      </c>
      <c r="CC28" s="6" t="s">
        <v>48</v>
      </c>
      <c r="CD28" s="6" t="s">
        <v>48</v>
      </c>
      <c r="CE28" s="6" t="s">
        <v>48</v>
      </c>
      <c r="CH28" s="6" t="s">
        <v>48</v>
      </c>
      <c r="CI28" s="6" t="s">
        <v>48</v>
      </c>
      <c r="CJ28" s="6" t="s">
        <v>48</v>
      </c>
      <c r="CK28" s="6" t="s">
        <v>48</v>
      </c>
    </row>
    <row r="29" spans="1:91" x14ac:dyDescent="0.25">
      <c r="BQ29" s="58"/>
      <c r="BR29" s="58"/>
      <c r="BS29" s="58"/>
      <c r="BT29" s="58"/>
      <c r="BU29" s="58"/>
      <c r="BV29" s="58"/>
    </row>
  </sheetData>
  <autoFilter ref="AQ1:AQ23"/>
  <conditionalFormatting sqref="BD2:BD4 BB2:BB4 BD6:BD23 BB6:BB23 BB26:BB28 BD26:BD28">
    <cfRule type="cellIs" dxfId="11" priority="24" operator="notBetween">
      <formula>675</formula>
      <formula>925</formula>
    </cfRule>
  </conditionalFormatting>
  <conditionalFormatting sqref="BH2:BH4 BH6:BH23 BH26:BH28">
    <cfRule type="cellIs" dxfId="10" priority="26" operator="notBetween">
      <formula>2200</formula>
      <formula>2450</formula>
    </cfRule>
  </conditionalFormatting>
  <conditionalFormatting sqref="BA2:BA4 BA6:BA23 BA26:BA28">
    <cfRule type="cellIs" dxfId="9" priority="25" operator="notBetween">
      <formula>5725</formula>
      <formula>6725</formula>
    </cfRule>
  </conditionalFormatting>
  <conditionalFormatting sqref="BG2:BG4 BE2:BE4 BG6:BG23 BE6:BE23 BE26:BE28 BG26:BG28">
    <cfRule type="cellIs" dxfId="8" priority="22" operator="notBetween">
      <formula>355</formula>
      <formula>605</formula>
    </cfRule>
  </conditionalFormatting>
  <conditionalFormatting sqref="BB5 BD5">
    <cfRule type="cellIs" dxfId="7" priority="10" operator="notBetween">
      <formula>675</formula>
      <formula>925</formula>
    </cfRule>
  </conditionalFormatting>
  <conditionalFormatting sqref="BH5">
    <cfRule type="cellIs" dxfId="6" priority="12" operator="notBetween">
      <formula>2200</formula>
      <formula>2450</formula>
    </cfRule>
  </conditionalFormatting>
  <conditionalFormatting sqref="BA5">
    <cfRule type="cellIs" dxfId="5" priority="11" operator="notBetween">
      <formula>5725</formula>
      <formula>6725</formula>
    </cfRule>
  </conditionalFormatting>
  <conditionalFormatting sqref="BE5 BG5">
    <cfRule type="cellIs" dxfId="4" priority="9" operator="notBetween">
      <formula>355</formula>
      <formula>605</formula>
    </cfRule>
  </conditionalFormatting>
  <conditionalFormatting sqref="BD24:BD25 BB24:BB25">
    <cfRule type="cellIs" dxfId="3" priority="6" operator="notBetween">
      <formula>675</formula>
      <formula>925</formula>
    </cfRule>
  </conditionalFormatting>
  <conditionalFormatting sqref="BH24:BH25">
    <cfRule type="cellIs" dxfId="2" priority="8" operator="notBetween">
      <formula>2200</formula>
      <formula>2450</formula>
    </cfRule>
  </conditionalFormatting>
  <conditionalFormatting sqref="BA24:BA25">
    <cfRule type="cellIs" dxfId="1" priority="7" operator="notBetween">
      <formula>5725</formula>
      <formula>6725</formula>
    </cfRule>
  </conditionalFormatting>
  <conditionalFormatting sqref="BG24:BG25 BE24:BE25">
    <cfRule type="cellIs" dxfId="0" priority="5" operator="notBetween">
      <formula>355</formula>
      <formula>605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F9" sqref="F9"/>
    </sheetView>
  </sheetViews>
  <sheetFormatPr defaultRowHeight="15" x14ac:dyDescent="0.25"/>
  <cols>
    <col min="3" max="3" width="11.85546875" bestFit="1" customWidth="1"/>
  </cols>
  <sheetData>
    <row r="2" spans="1:3" x14ac:dyDescent="0.25">
      <c r="A2" s="65" t="s">
        <v>90</v>
      </c>
      <c r="B2" s="65" t="s">
        <v>91</v>
      </c>
      <c r="C2" s="65" t="s">
        <v>92</v>
      </c>
    </row>
    <row r="3" spans="1:3" x14ac:dyDescent="0.25">
      <c r="A3" s="63">
        <v>0</v>
      </c>
      <c r="B3" s="63">
        <v>-15</v>
      </c>
      <c r="C3" s="63">
        <v>10</v>
      </c>
    </row>
    <row r="4" spans="1:3" x14ac:dyDescent="0.25">
      <c r="A4" s="63">
        <v>10</v>
      </c>
      <c r="B4" s="63">
        <v>-25</v>
      </c>
      <c r="C4" s="63">
        <v>0</v>
      </c>
    </row>
    <row r="5" spans="1:3" x14ac:dyDescent="0.25">
      <c r="A5" s="63">
        <v>20</v>
      </c>
      <c r="B5" s="63">
        <v>-35</v>
      </c>
      <c r="C5" s="63">
        <v>-10</v>
      </c>
    </row>
    <row r="6" spans="1:3" x14ac:dyDescent="0.25">
      <c r="A6" s="63">
        <v>30</v>
      </c>
      <c r="B6" s="63">
        <v>-45</v>
      </c>
      <c r="C6" s="63">
        <v>-20</v>
      </c>
    </row>
    <row r="7" spans="1:3" x14ac:dyDescent="0.25">
      <c r="A7" s="63">
        <v>40</v>
      </c>
      <c r="B7" s="63">
        <v>-55</v>
      </c>
      <c r="C7" s="63">
        <v>-30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N66"/>
  <sheetViews>
    <sheetView zoomScale="115" zoomScaleNormal="115" workbookViewId="0">
      <selection activeCell="G18" sqref="G18"/>
    </sheetView>
  </sheetViews>
  <sheetFormatPr defaultRowHeight="12" x14ac:dyDescent="0.25"/>
  <cols>
    <col min="1" max="1" width="9.140625" style="13"/>
    <col min="2" max="2" width="9" style="38" customWidth="1"/>
    <col min="3" max="3" width="22.5703125" style="14" customWidth="1"/>
    <col min="4" max="4" width="12.5703125" style="68" customWidth="1"/>
    <col min="5" max="5" width="11" style="14" bestFit="1" customWidth="1"/>
    <col min="6" max="16384" width="9.140625" style="13"/>
  </cols>
  <sheetData>
    <row r="1" spans="2:14" s="7" customFormat="1" ht="24.75" thickBot="1" x14ac:dyDescent="0.3">
      <c r="B1" s="34" t="s">
        <v>112</v>
      </c>
      <c r="C1" s="21" t="s">
        <v>107</v>
      </c>
      <c r="D1" s="21" t="s">
        <v>109</v>
      </c>
      <c r="E1" s="21" t="s">
        <v>108</v>
      </c>
    </row>
    <row r="2" spans="2:14" x14ac:dyDescent="0.25">
      <c r="B2" s="35">
        <v>1</v>
      </c>
      <c r="C2" s="24" t="s">
        <v>128</v>
      </c>
      <c r="D2" s="67">
        <v>5765</v>
      </c>
      <c r="E2" s="25">
        <v>42.97</v>
      </c>
      <c r="G2" s="20"/>
      <c r="H2" s="70"/>
    </row>
    <row r="3" spans="2:14" ht="12.75" thickBot="1" x14ac:dyDescent="0.3">
      <c r="B3" s="61"/>
      <c r="C3" s="12"/>
      <c r="D3" s="66">
        <v>6685</v>
      </c>
      <c r="E3" s="10">
        <v>43.72</v>
      </c>
      <c r="G3" s="70"/>
      <c r="H3" s="70"/>
    </row>
    <row r="4" spans="2:14" x14ac:dyDescent="0.25">
      <c r="B4" s="35">
        <v>2</v>
      </c>
      <c r="C4" s="24" t="s">
        <v>129</v>
      </c>
      <c r="D4" s="67">
        <v>5850</v>
      </c>
      <c r="E4" s="25">
        <v>42.93</v>
      </c>
      <c r="G4" s="20"/>
      <c r="H4" s="70"/>
      <c r="J4" s="20"/>
      <c r="K4" s="20"/>
      <c r="L4" s="41"/>
      <c r="M4" s="41"/>
      <c r="N4" s="20"/>
    </row>
    <row r="5" spans="2:14" x14ac:dyDescent="0.25">
      <c r="B5" s="61"/>
      <c r="C5" s="12"/>
      <c r="D5" s="66">
        <v>6600</v>
      </c>
      <c r="E5" s="10">
        <v>43.84</v>
      </c>
      <c r="G5" s="20"/>
      <c r="H5" s="70"/>
      <c r="J5" s="20"/>
      <c r="K5" s="20"/>
      <c r="L5" s="41"/>
      <c r="M5" s="41"/>
      <c r="N5" s="20"/>
    </row>
    <row r="6" spans="2:14" x14ac:dyDescent="0.25">
      <c r="B6" s="61"/>
      <c r="C6" s="12"/>
      <c r="D6" s="66">
        <v>5850</v>
      </c>
      <c r="E6" s="10">
        <v>42.93</v>
      </c>
      <c r="G6" s="20"/>
      <c r="H6" s="70"/>
      <c r="J6" s="20"/>
      <c r="K6" s="20"/>
      <c r="L6" s="41"/>
      <c r="M6" s="41"/>
      <c r="N6" s="20"/>
    </row>
    <row r="7" spans="2:14" x14ac:dyDescent="0.25">
      <c r="B7" s="61"/>
      <c r="C7" s="12"/>
      <c r="D7" s="66">
        <v>6600</v>
      </c>
      <c r="E7" s="10">
        <v>43.84</v>
      </c>
      <c r="G7" s="20"/>
      <c r="H7" s="70"/>
      <c r="J7" s="20"/>
      <c r="K7" s="42"/>
      <c r="L7" s="56"/>
      <c r="M7" s="41"/>
      <c r="N7" s="20"/>
    </row>
    <row r="8" spans="2:14" x14ac:dyDescent="0.25">
      <c r="B8" s="61"/>
      <c r="C8" s="12"/>
      <c r="D8" s="66">
        <v>5765</v>
      </c>
      <c r="E8" s="10">
        <v>42.92</v>
      </c>
      <c r="G8" s="20"/>
      <c r="H8" s="70"/>
      <c r="J8" s="20"/>
      <c r="K8" s="42"/>
      <c r="L8" s="56"/>
      <c r="M8" s="41"/>
      <c r="N8" s="20"/>
    </row>
    <row r="9" spans="2:14" ht="12.75" thickBot="1" x14ac:dyDescent="0.3">
      <c r="B9" s="61"/>
      <c r="C9" s="12"/>
      <c r="D9" s="66">
        <v>6685</v>
      </c>
      <c r="E9" s="10">
        <v>43.98</v>
      </c>
      <c r="G9" s="20"/>
      <c r="H9" s="70"/>
      <c r="J9" s="20"/>
      <c r="K9" s="42"/>
      <c r="L9" s="56"/>
      <c r="M9" s="41"/>
      <c r="N9" s="20"/>
    </row>
    <row r="10" spans="2:14" x14ac:dyDescent="0.25">
      <c r="B10" s="35">
        <v>3</v>
      </c>
      <c r="C10" s="24" t="s">
        <v>130</v>
      </c>
      <c r="D10" s="67">
        <v>5850</v>
      </c>
      <c r="E10" s="25">
        <v>40.61</v>
      </c>
      <c r="G10" s="20"/>
      <c r="H10" s="70"/>
      <c r="J10" s="20"/>
      <c r="K10" s="42"/>
      <c r="L10" s="56"/>
      <c r="M10" s="41"/>
      <c r="N10" s="20"/>
    </row>
    <row r="11" spans="2:14" x14ac:dyDescent="0.25">
      <c r="B11" s="61"/>
      <c r="C11" s="12"/>
      <c r="D11" s="66">
        <v>6600</v>
      </c>
      <c r="E11" s="10">
        <v>41.34</v>
      </c>
      <c r="G11" s="20"/>
      <c r="H11" s="70"/>
      <c r="J11" s="20"/>
      <c r="K11" s="42"/>
      <c r="L11" s="56"/>
      <c r="M11" s="41"/>
      <c r="N11" s="20"/>
    </row>
    <row r="12" spans="2:14" x14ac:dyDescent="0.25">
      <c r="B12" s="61"/>
      <c r="C12" s="12"/>
      <c r="D12" s="66">
        <v>5850</v>
      </c>
      <c r="E12" s="10">
        <v>40.61</v>
      </c>
      <c r="G12" s="20"/>
      <c r="H12" s="70"/>
      <c r="J12" s="20"/>
      <c r="K12" s="42"/>
      <c r="L12" s="56"/>
      <c r="M12" s="41"/>
      <c r="N12" s="20"/>
    </row>
    <row r="13" spans="2:14" ht="12.75" thickBot="1" x14ac:dyDescent="0.3">
      <c r="B13" s="61"/>
      <c r="C13" s="12"/>
      <c r="D13" s="66">
        <v>6600</v>
      </c>
      <c r="E13" s="10">
        <v>41.34</v>
      </c>
      <c r="G13" s="20"/>
      <c r="H13" s="70"/>
      <c r="J13" s="20"/>
      <c r="K13" s="42"/>
      <c r="L13" s="56"/>
      <c r="M13" s="41"/>
      <c r="N13" s="20"/>
    </row>
    <row r="14" spans="2:14" x14ac:dyDescent="0.25">
      <c r="B14" s="35">
        <v>7</v>
      </c>
      <c r="C14" s="24" t="s">
        <v>142</v>
      </c>
      <c r="D14" s="67">
        <v>5765</v>
      </c>
      <c r="E14" s="107">
        <v>48.66</v>
      </c>
      <c r="G14" s="20"/>
      <c r="H14" s="70"/>
      <c r="J14" s="20"/>
      <c r="K14" s="42"/>
      <c r="L14" s="56"/>
      <c r="M14" s="41"/>
      <c r="N14" s="20"/>
    </row>
    <row r="15" spans="2:14" x14ac:dyDescent="0.25">
      <c r="B15" s="61"/>
      <c r="C15" s="12"/>
      <c r="D15" s="66">
        <v>6685</v>
      </c>
      <c r="E15" s="108">
        <v>48.52</v>
      </c>
      <c r="G15" s="20"/>
      <c r="H15" s="70"/>
      <c r="J15" s="20"/>
      <c r="K15" s="42"/>
      <c r="L15" s="56"/>
      <c r="M15" s="41"/>
      <c r="N15" s="20"/>
    </row>
    <row r="16" spans="2:14" x14ac:dyDescent="0.25">
      <c r="B16" s="61"/>
      <c r="C16" s="12"/>
      <c r="D16" s="66">
        <v>5850</v>
      </c>
      <c r="E16" s="108">
        <v>47.77</v>
      </c>
      <c r="G16" s="20"/>
      <c r="H16" s="70"/>
      <c r="J16" s="20"/>
      <c r="K16" s="42"/>
      <c r="L16" s="56"/>
      <c r="M16" s="41"/>
      <c r="N16" s="20"/>
    </row>
    <row r="17" spans="2:14" ht="12.75" thickBot="1" x14ac:dyDescent="0.3">
      <c r="B17" s="61"/>
      <c r="C17" s="12"/>
      <c r="D17" s="66">
        <v>6600</v>
      </c>
      <c r="E17" s="108">
        <v>48.34</v>
      </c>
      <c r="G17" s="20"/>
      <c r="H17" s="70"/>
      <c r="J17" s="20"/>
      <c r="K17" s="42"/>
      <c r="L17" s="56"/>
      <c r="M17" s="41"/>
      <c r="N17" s="20"/>
    </row>
    <row r="18" spans="2:14" x14ac:dyDescent="0.25">
      <c r="B18" s="35">
        <v>5</v>
      </c>
      <c r="C18" s="24" t="s">
        <v>131</v>
      </c>
      <c r="D18" s="67">
        <v>5765</v>
      </c>
      <c r="E18" s="25">
        <v>41.1</v>
      </c>
      <c r="G18" s="20"/>
      <c r="H18" s="70"/>
      <c r="J18" s="20"/>
      <c r="K18" s="42"/>
      <c r="L18" s="56"/>
      <c r="M18" s="41"/>
      <c r="N18" s="20"/>
    </row>
    <row r="19" spans="2:14" ht="12.75" thickBot="1" x14ac:dyDescent="0.3">
      <c r="B19" s="61"/>
      <c r="C19" s="12"/>
      <c r="D19" s="66">
        <v>6685</v>
      </c>
      <c r="E19" s="10">
        <v>41.99</v>
      </c>
      <c r="G19" s="20"/>
      <c r="H19" s="70"/>
      <c r="J19" s="20"/>
      <c r="K19" s="42"/>
      <c r="L19" s="56"/>
      <c r="M19" s="41"/>
      <c r="N19" s="20"/>
    </row>
    <row r="20" spans="2:14" x14ac:dyDescent="0.25">
      <c r="B20" s="35">
        <v>6</v>
      </c>
      <c r="C20" s="24" t="s">
        <v>132</v>
      </c>
      <c r="D20" s="67">
        <v>5765</v>
      </c>
      <c r="E20" s="25">
        <v>41.36</v>
      </c>
      <c r="G20" s="20"/>
      <c r="H20" s="70"/>
      <c r="J20" s="20"/>
      <c r="K20" s="42"/>
      <c r="L20" s="56"/>
      <c r="M20" s="41"/>
      <c r="N20" s="20"/>
    </row>
    <row r="21" spans="2:14" x14ac:dyDescent="0.25">
      <c r="B21" s="61"/>
      <c r="C21" s="12"/>
      <c r="D21" s="66">
        <v>6685</v>
      </c>
      <c r="E21" s="10">
        <v>42.27</v>
      </c>
      <c r="G21" s="20"/>
      <c r="H21" s="70"/>
      <c r="J21" s="20"/>
      <c r="K21" s="42"/>
      <c r="L21" s="56"/>
      <c r="M21" s="41"/>
      <c r="N21" s="20"/>
    </row>
    <row r="22" spans="2:14" x14ac:dyDescent="0.25">
      <c r="B22" s="61"/>
      <c r="C22" s="12"/>
      <c r="D22" s="66">
        <v>5850</v>
      </c>
      <c r="E22" s="10">
        <v>41.28</v>
      </c>
      <c r="G22" s="20"/>
      <c r="H22" s="70"/>
      <c r="J22" s="20"/>
      <c r="K22" s="42"/>
      <c r="L22" s="56"/>
      <c r="M22" s="41"/>
      <c r="N22" s="20"/>
    </row>
    <row r="23" spans="2:14" ht="12.75" thickBot="1" x14ac:dyDescent="0.3">
      <c r="B23" s="61"/>
      <c r="C23" s="12"/>
      <c r="D23" s="66">
        <v>6600</v>
      </c>
      <c r="E23" s="10">
        <v>42.22</v>
      </c>
      <c r="G23" s="20"/>
      <c r="H23" s="70"/>
      <c r="J23" s="20"/>
      <c r="K23" s="42"/>
      <c r="L23" s="56"/>
      <c r="M23" s="41"/>
      <c r="N23" s="20"/>
    </row>
    <row r="24" spans="2:14" x14ac:dyDescent="0.25">
      <c r="B24" s="35">
        <v>1</v>
      </c>
      <c r="C24" s="24" t="s">
        <v>133</v>
      </c>
      <c r="D24" s="31">
        <v>20540</v>
      </c>
      <c r="E24" s="25">
        <v>52.18</v>
      </c>
      <c r="G24" s="20"/>
      <c r="H24" s="70"/>
      <c r="J24" s="20"/>
      <c r="K24" s="42"/>
      <c r="L24" s="56"/>
      <c r="M24" s="41"/>
      <c r="N24" s="20"/>
    </row>
    <row r="25" spans="2:14" x14ac:dyDescent="0.25">
      <c r="B25" s="61"/>
      <c r="C25" s="12"/>
      <c r="D25" s="29">
        <v>21065</v>
      </c>
      <c r="E25" s="10">
        <v>52.38</v>
      </c>
      <c r="G25" s="20"/>
      <c r="H25" s="70"/>
      <c r="J25" s="20"/>
      <c r="K25" s="42"/>
      <c r="L25" s="56"/>
      <c r="M25" s="41"/>
      <c r="N25" s="20"/>
    </row>
    <row r="26" spans="2:14" x14ac:dyDescent="0.25">
      <c r="B26" s="61"/>
      <c r="C26" s="12"/>
      <c r="D26" s="29">
        <v>20255</v>
      </c>
      <c r="E26" s="10">
        <v>51.97</v>
      </c>
      <c r="G26" s="20"/>
      <c r="H26" s="70"/>
      <c r="J26" s="20"/>
      <c r="K26" s="42"/>
      <c r="L26" s="56"/>
      <c r="M26" s="41"/>
      <c r="N26" s="20"/>
    </row>
    <row r="27" spans="2:14" x14ac:dyDescent="0.25">
      <c r="B27" s="61"/>
      <c r="C27" s="12"/>
      <c r="D27" s="29">
        <v>20785</v>
      </c>
      <c r="E27" s="10">
        <v>52.26</v>
      </c>
      <c r="G27" s="20"/>
      <c r="H27" s="70"/>
      <c r="J27" s="20"/>
      <c r="K27" s="42"/>
      <c r="L27" s="56"/>
      <c r="M27" s="41"/>
      <c r="N27" s="20"/>
    </row>
    <row r="28" spans="2:14" x14ac:dyDescent="0.25">
      <c r="B28" s="61"/>
      <c r="C28" s="12"/>
      <c r="D28" s="29">
        <v>20350</v>
      </c>
      <c r="E28" s="10">
        <v>52.03</v>
      </c>
      <c r="G28" s="20"/>
      <c r="H28" s="70"/>
      <c r="J28" s="20"/>
      <c r="K28" s="42"/>
      <c r="L28" s="56"/>
      <c r="M28" s="41"/>
      <c r="N28" s="20"/>
    </row>
    <row r="29" spans="2:14" x14ac:dyDescent="0.25">
      <c r="B29" s="61"/>
      <c r="C29" s="12"/>
      <c r="D29" s="29">
        <v>20445</v>
      </c>
      <c r="E29" s="10">
        <v>52.07</v>
      </c>
      <c r="G29" s="20"/>
      <c r="H29" s="70"/>
      <c r="J29" s="20"/>
      <c r="K29" s="42"/>
      <c r="L29" s="56"/>
      <c r="M29" s="41"/>
      <c r="N29" s="20"/>
    </row>
    <row r="30" spans="2:14" ht="12.75" thickBot="1" x14ac:dyDescent="0.3">
      <c r="B30" s="8"/>
      <c r="C30" s="26"/>
      <c r="D30" s="62">
        <v>20625</v>
      </c>
      <c r="E30" s="60">
        <v>52.23</v>
      </c>
      <c r="G30" s="20"/>
      <c r="H30" s="70"/>
      <c r="J30" s="20"/>
      <c r="K30" s="42"/>
      <c r="L30" s="56"/>
      <c r="M30" s="41"/>
      <c r="N30" s="20"/>
    </row>
    <row r="31" spans="2:14" x14ac:dyDescent="0.25">
      <c r="B31" s="35" t="s">
        <v>48</v>
      </c>
      <c r="C31" s="24" t="s">
        <v>93</v>
      </c>
      <c r="D31" s="31">
        <v>20540</v>
      </c>
      <c r="E31" s="25">
        <v>45.13</v>
      </c>
      <c r="G31" s="20"/>
      <c r="H31" s="70"/>
      <c r="J31" s="20"/>
      <c r="K31" s="42"/>
      <c r="L31" s="56"/>
      <c r="M31" s="41"/>
      <c r="N31" s="20"/>
    </row>
    <row r="32" spans="2:14" x14ac:dyDescent="0.25">
      <c r="B32" s="61"/>
      <c r="C32" s="12"/>
      <c r="D32" s="29">
        <v>21065</v>
      </c>
      <c r="E32" s="10">
        <v>45.27</v>
      </c>
      <c r="G32" s="20"/>
      <c r="H32" s="70"/>
      <c r="J32" s="20"/>
      <c r="K32" s="42"/>
      <c r="L32" s="56"/>
      <c r="M32" s="41"/>
      <c r="N32" s="20"/>
    </row>
    <row r="33" spans="2:14" x14ac:dyDescent="0.25">
      <c r="B33" s="61"/>
      <c r="C33" s="12"/>
      <c r="D33" s="29">
        <v>20255</v>
      </c>
      <c r="E33" s="10">
        <v>45.01</v>
      </c>
      <c r="G33" s="20"/>
      <c r="H33" s="70"/>
      <c r="J33" s="20"/>
      <c r="K33" s="42"/>
      <c r="L33" s="56"/>
      <c r="M33" s="41"/>
      <c r="N33" s="20"/>
    </row>
    <row r="34" spans="2:14" x14ac:dyDescent="0.2">
      <c r="B34" s="61"/>
      <c r="C34" s="12"/>
      <c r="D34" s="29">
        <v>20785</v>
      </c>
      <c r="E34" s="10">
        <v>45.18</v>
      </c>
      <c r="G34" s="20"/>
      <c r="H34" s="70"/>
      <c r="J34" s="20"/>
      <c r="K34" s="85"/>
      <c r="L34" s="86"/>
      <c r="M34" s="86"/>
      <c r="N34" s="85"/>
    </row>
    <row r="35" spans="2:14" x14ac:dyDescent="0.2">
      <c r="B35" s="61"/>
      <c r="C35" s="12"/>
      <c r="D35" s="29">
        <v>20350</v>
      </c>
      <c r="E35" s="10">
        <v>45.05</v>
      </c>
      <c r="G35" s="20"/>
      <c r="H35" s="70"/>
      <c r="J35" s="20"/>
      <c r="K35" s="85"/>
      <c r="L35" s="86"/>
      <c r="M35" s="86"/>
      <c r="N35" s="85"/>
    </row>
    <row r="36" spans="2:14" x14ac:dyDescent="0.2">
      <c r="B36" s="61"/>
      <c r="C36" s="12"/>
      <c r="D36" s="29">
        <v>20445</v>
      </c>
      <c r="E36" s="10">
        <v>45.09</v>
      </c>
      <c r="G36" s="20"/>
      <c r="H36" s="70"/>
      <c r="J36" s="20"/>
      <c r="K36" s="85"/>
      <c r="L36" s="86"/>
      <c r="M36" s="86"/>
      <c r="N36" s="85"/>
    </row>
    <row r="37" spans="2:14" ht="12.75" thickBot="1" x14ac:dyDescent="0.25">
      <c r="B37" s="8"/>
      <c r="C37" s="26"/>
      <c r="D37" s="62">
        <v>20625</v>
      </c>
      <c r="E37" s="60">
        <v>45.15</v>
      </c>
      <c r="G37" s="20"/>
      <c r="H37" s="70"/>
      <c r="J37" s="20"/>
      <c r="K37" s="85"/>
      <c r="L37" s="86"/>
      <c r="M37" s="86"/>
      <c r="N37" s="85"/>
    </row>
    <row r="38" spans="2:14" x14ac:dyDescent="0.2">
      <c r="B38" s="36">
        <v>2</v>
      </c>
      <c r="C38" s="23" t="s">
        <v>134</v>
      </c>
      <c r="D38" s="30">
        <v>32635</v>
      </c>
      <c r="E38" s="11">
        <v>63.61</v>
      </c>
      <c r="G38" s="20"/>
      <c r="H38" s="70"/>
      <c r="J38" s="20"/>
      <c r="K38" s="85"/>
      <c r="L38" s="86"/>
      <c r="M38" s="86"/>
      <c r="N38" s="85"/>
    </row>
    <row r="39" spans="2:14" ht="12.75" thickBot="1" x14ac:dyDescent="0.25">
      <c r="B39" s="8"/>
      <c r="C39" s="26"/>
      <c r="D39" s="62">
        <v>32625</v>
      </c>
      <c r="E39" s="60">
        <v>63.66</v>
      </c>
      <c r="G39" s="20"/>
      <c r="H39" s="70"/>
      <c r="J39" s="20"/>
      <c r="K39" s="85"/>
      <c r="L39" s="87"/>
      <c r="M39" s="87"/>
      <c r="N39" s="85"/>
    </row>
    <row r="40" spans="2:14" x14ac:dyDescent="0.2">
      <c r="B40" s="35" t="s">
        <v>48</v>
      </c>
      <c r="C40" s="24" t="s">
        <v>94</v>
      </c>
      <c r="D40" s="31">
        <v>32635</v>
      </c>
      <c r="E40" s="25">
        <v>54.3</v>
      </c>
      <c r="G40" s="20"/>
      <c r="H40" s="70"/>
      <c r="J40" s="20"/>
      <c r="K40" s="85"/>
      <c r="L40" s="87"/>
      <c r="M40" s="87"/>
      <c r="N40" s="85"/>
    </row>
    <row r="41" spans="2:14" ht="12.75" thickBot="1" x14ac:dyDescent="0.25">
      <c r="B41" s="8"/>
      <c r="C41" s="26"/>
      <c r="D41" s="62">
        <v>32625</v>
      </c>
      <c r="E41" s="60">
        <v>54.32</v>
      </c>
      <c r="G41" s="20"/>
      <c r="H41" s="70"/>
      <c r="J41" s="20"/>
      <c r="K41" s="85"/>
      <c r="L41" s="87"/>
      <c r="M41" s="87"/>
      <c r="N41" s="85"/>
    </row>
    <row r="42" spans="2:14" ht="12.75" thickBot="1" x14ac:dyDescent="0.25">
      <c r="B42" s="37">
        <v>3</v>
      </c>
      <c r="C42" s="72" t="s">
        <v>135</v>
      </c>
      <c r="D42" s="32">
        <v>32625</v>
      </c>
      <c r="E42" s="33">
        <v>61.91</v>
      </c>
      <c r="G42" s="20"/>
      <c r="H42" s="70"/>
      <c r="J42" s="20"/>
      <c r="K42" s="85"/>
      <c r="L42" s="87"/>
      <c r="M42" s="87"/>
      <c r="N42" s="85"/>
    </row>
    <row r="43" spans="2:14" ht="12.75" thickBot="1" x14ac:dyDescent="0.25">
      <c r="B43" s="37" t="s">
        <v>48</v>
      </c>
      <c r="C43" s="72" t="s">
        <v>95</v>
      </c>
      <c r="D43" s="32">
        <v>32625</v>
      </c>
      <c r="E43" s="33">
        <v>52.64</v>
      </c>
      <c r="G43" s="20"/>
      <c r="H43" s="70"/>
      <c r="J43" s="20"/>
      <c r="K43" s="85"/>
      <c r="L43" s="87"/>
      <c r="M43" s="87"/>
      <c r="N43" s="85"/>
    </row>
    <row r="44" spans="2:14" x14ac:dyDescent="0.2">
      <c r="B44" s="36">
        <v>8</v>
      </c>
      <c r="C44" s="23" t="s">
        <v>96</v>
      </c>
      <c r="D44" s="100"/>
      <c r="E44" s="11"/>
      <c r="G44" s="20"/>
      <c r="H44" s="70"/>
      <c r="J44" s="20"/>
      <c r="K44" s="85"/>
      <c r="L44" s="85"/>
      <c r="M44" s="87"/>
      <c r="N44" s="85"/>
    </row>
    <row r="45" spans="2:14" x14ac:dyDescent="0.2">
      <c r="B45" s="61">
        <v>9</v>
      </c>
      <c r="C45" s="12" t="s">
        <v>97</v>
      </c>
      <c r="D45" s="68">
        <v>29550</v>
      </c>
      <c r="E45" s="10">
        <v>72.010000000000005</v>
      </c>
      <c r="G45" s="20"/>
      <c r="H45" s="70"/>
      <c r="J45" s="20"/>
      <c r="K45" s="85"/>
      <c r="L45" s="85"/>
      <c r="M45" s="85"/>
      <c r="N45" s="85"/>
    </row>
    <row r="46" spans="2:14" x14ac:dyDescent="0.2">
      <c r="B46" s="61">
        <v>10</v>
      </c>
      <c r="C46" s="12" t="s">
        <v>98</v>
      </c>
      <c r="E46" s="10"/>
      <c r="G46" s="20"/>
      <c r="H46" s="70"/>
      <c r="J46" s="20"/>
      <c r="K46" s="85"/>
      <c r="L46" s="85"/>
      <c r="M46" s="85"/>
      <c r="N46" s="85"/>
    </row>
    <row r="47" spans="2:14" x14ac:dyDescent="0.2">
      <c r="B47" s="61">
        <v>11</v>
      </c>
      <c r="C47" s="12" t="s">
        <v>99</v>
      </c>
      <c r="D47" s="68">
        <v>28000</v>
      </c>
      <c r="E47" s="10">
        <v>71.22</v>
      </c>
      <c r="G47" s="20"/>
      <c r="H47" s="70"/>
      <c r="K47" s="88"/>
      <c r="L47" s="88"/>
      <c r="M47" s="88"/>
      <c r="N47" s="88"/>
    </row>
    <row r="48" spans="2:14" x14ac:dyDescent="0.2">
      <c r="B48" s="61">
        <v>12</v>
      </c>
      <c r="C48" s="12" t="s">
        <v>100</v>
      </c>
      <c r="E48" s="10"/>
      <c r="G48" s="20"/>
      <c r="H48" s="70"/>
      <c r="K48" s="88"/>
      <c r="L48" s="88"/>
      <c r="M48" s="88"/>
      <c r="N48" s="88"/>
    </row>
    <row r="49" spans="2:14" x14ac:dyDescent="0.2">
      <c r="B49" s="61">
        <v>13</v>
      </c>
      <c r="C49" s="12" t="s">
        <v>101</v>
      </c>
      <c r="D49" s="68">
        <v>28000</v>
      </c>
      <c r="E49" s="10">
        <v>70.150000000000006</v>
      </c>
      <c r="G49" s="20"/>
      <c r="H49" s="70"/>
      <c r="K49" s="88"/>
      <c r="L49" s="88"/>
      <c r="M49" s="88"/>
      <c r="N49" s="88"/>
    </row>
    <row r="50" spans="2:14" x14ac:dyDescent="0.2">
      <c r="B50" s="61">
        <v>14</v>
      </c>
      <c r="C50" s="12" t="s">
        <v>102</v>
      </c>
      <c r="E50" s="10"/>
      <c r="G50" s="20"/>
      <c r="H50" s="70"/>
      <c r="K50" s="88"/>
      <c r="L50" s="88"/>
      <c r="M50" s="88"/>
      <c r="N50" s="88"/>
    </row>
    <row r="51" spans="2:14" ht="12.75" thickBot="1" x14ac:dyDescent="0.25">
      <c r="B51" s="8">
        <v>15</v>
      </c>
      <c r="C51" s="26" t="s">
        <v>103</v>
      </c>
      <c r="D51" s="71">
        <v>29550</v>
      </c>
      <c r="E51" s="60">
        <v>71.52</v>
      </c>
      <c r="G51" s="20"/>
      <c r="H51" s="70"/>
      <c r="K51" s="88"/>
      <c r="L51" s="88"/>
      <c r="M51" s="88"/>
      <c r="N51" s="88"/>
    </row>
    <row r="52" spans="2:14" x14ac:dyDescent="0.2">
      <c r="B52" s="59"/>
      <c r="C52" s="23">
        <v>70</v>
      </c>
      <c r="D52" s="100"/>
      <c r="E52" s="22"/>
      <c r="G52" s="20"/>
      <c r="H52" s="70"/>
      <c r="K52" s="88"/>
      <c r="L52" s="88"/>
      <c r="M52" s="88"/>
      <c r="N52" s="88"/>
    </row>
    <row r="53" spans="2:14" x14ac:dyDescent="0.25">
      <c r="C53" s="12">
        <v>75</v>
      </c>
      <c r="G53" s="20"/>
      <c r="H53" s="70"/>
      <c r="I53" s="20"/>
    </row>
    <row r="54" spans="2:14" x14ac:dyDescent="0.25">
      <c r="C54" s="12">
        <v>151</v>
      </c>
      <c r="G54" s="70"/>
      <c r="H54" s="70"/>
      <c r="I54" s="20"/>
    </row>
    <row r="55" spans="2:14" x14ac:dyDescent="0.25">
      <c r="C55" s="12">
        <v>154</v>
      </c>
      <c r="G55" s="70"/>
      <c r="H55" s="70"/>
      <c r="I55" s="20"/>
    </row>
    <row r="56" spans="2:14" x14ac:dyDescent="0.25">
      <c r="C56" s="12" t="s">
        <v>104</v>
      </c>
      <c r="G56" s="70"/>
      <c r="H56" s="70"/>
      <c r="I56" s="20"/>
    </row>
    <row r="57" spans="2:14" ht="12.75" thickBot="1" x14ac:dyDescent="0.3">
      <c r="B57" s="89"/>
      <c r="C57" s="28" t="s">
        <v>105</v>
      </c>
      <c r="D57" s="101"/>
      <c r="E57" s="27"/>
      <c r="G57" s="70"/>
      <c r="H57" s="70"/>
      <c r="I57" s="20"/>
    </row>
    <row r="58" spans="2:14" ht="12.75" thickBot="1" x14ac:dyDescent="0.3">
      <c r="B58" s="90" t="s">
        <v>122</v>
      </c>
      <c r="C58" s="72" t="s">
        <v>136</v>
      </c>
      <c r="D58" s="99">
        <v>6135</v>
      </c>
      <c r="E58" s="33">
        <v>42.89</v>
      </c>
      <c r="G58" s="70"/>
      <c r="H58" s="70"/>
      <c r="I58" s="20"/>
    </row>
    <row r="59" spans="2:14" ht="12.75" thickBot="1" x14ac:dyDescent="0.3">
      <c r="B59" s="90" t="s">
        <v>123</v>
      </c>
      <c r="C59" s="72" t="s">
        <v>137</v>
      </c>
      <c r="D59" s="99">
        <v>6220</v>
      </c>
      <c r="E59" s="33">
        <v>43.37</v>
      </c>
      <c r="G59" s="70"/>
      <c r="H59" s="70"/>
      <c r="I59" s="20"/>
    </row>
    <row r="60" spans="2:14" ht="12.75" thickBot="1" x14ac:dyDescent="0.3">
      <c r="B60" s="91" t="s">
        <v>124</v>
      </c>
      <c r="C60" s="93" t="s">
        <v>138</v>
      </c>
      <c r="D60" s="102">
        <v>6220</v>
      </c>
      <c r="E60" s="94">
        <v>40.82</v>
      </c>
      <c r="G60" s="70"/>
      <c r="H60" s="70"/>
      <c r="I60" s="20"/>
    </row>
    <row r="61" spans="2:14" x14ac:dyDescent="0.25">
      <c r="B61" s="97" t="s">
        <v>125</v>
      </c>
      <c r="C61" s="24" t="s">
        <v>139</v>
      </c>
      <c r="D61" s="69">
        <v>6135</v>
      </c>
      <c r="E61" s="25">
        <v>46.98</v>
      </c>
      <c r="G61" s="20"/>
      <c r="H61" s="20"/>
      <c r="I61" s="20"/>
    </row>
    <row r="62" spans="2:14" ht="12.75" thickBot="1" x14ac:dyDescent="0.3">
      <c r="B62" s="98"/>
      <c r="C62" s="26"/>
      <c r="D62" s="71">
        <v>6220</v>
      </c>
      <c r="E62" s="60">
        <v>48.6</v>
      </c>
      <c r="G62" s="20"/>
      <c r="H62" s="20"/>
      <c r="I62" s="20"/>
    </row>
    <row r="63" spans="2:14" ht="12.75" thickBot="1" x14ac:dyDescent="0.3">
      <c r="B63" s="92" t="s">
        <v>126</v>
      </c>
      <c r="C63" s="95" t="s">
        <v>140</v>
      </c>
      <c r="D63" s="103">
        <v>6135</v>
      </c>
      <c r="E63" s="96">
        <v>41.29</v>
      </c>
      <c r="G63" s="20"/>
      <c r="H63" s="20"/>
      <c r="I63" s="20"/>
    </row>
    <row r="64" spans="2:14" ht="12.75" thickBot="1" x14ac:dyDescent="0.3">
      <c r="B64" s="90" t="s">
        <v>127</v>
      </c>
      <c r="C64" s="72" t="s">
        <v>141</v>
      </c>
      <c r="D64" s="99">
        <v>6135</v>
      </c>
      <c r="E64" s="33">
        <v>41.64</v>
      </c>
      <c r="G64" s="20"/>
      <c r="H64" s="20"/>
      <c r="I64" s="20"/>
    </row>
    <row r="65" spans="2:9" x14ac:dyDescent="0.25">
      <c r="B65" s="59"/>
      <c r="C65" s="23" t="s">
        <v>106</v>
      </c>
      <c r="D65" s="100"/>
      <c r="E65" s="22">
        <v>19.98</v>
      </c>
      <c r="G65" s="20"/>
      <c r="H65" s="20"/>
      <c r="I65" s="20"/>
    </row>
    <row r="66" spans="2:9" x14ac:dyDescent="0.25">
      <c r="G66" s="20"/>
      <c r="H66" s="20"/>
      <c r="I66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workbookViewId="0">
      <selection activeCell="J8" sqref="J8"/>
    </sheetView>
  </sheetViews>
  <sheetFormatPr defaultRowHeight="15" x14ac:dyDescent="0.25"/>
  <cols>
    <col min="1" max="3" width="9.140625" style="80"/>
    <col min="4" max="4" width="0" style="80" hidden="1" customWidth="1"/>
    <col min="5" max="7" width="9.140625" style="80"/>
    <col min="8" max="8" width="12.140625" style="80" bestFit="1" customWidth="1"/>
    <col min="9" max="10" width="9.140625" style="80"/>
    <col min="11" max="11" width="17.42578125" style="80" bestFit="1" customWidth="1"/>
    <col min="12" max="16384" width="9.140625" style="80"/>
  </cols>
  <sheetData>
    <row r="2" spans="2:11" s="78" customFormat="1" x14ac:dyDescent="0.25">
      <c r="B2" s="74" t="s">
        <v>118</v>
      </c>
      <c r="C2" s="75" t="s">
        <v>117</v>
      </c>
      <c r="D2" s="76" t="s">
        <v>24</v>
      </c>
      <c r="E2" s="76" t="s">
        <v>116</v>
      </c>
      <c r="F2" s="76" t="s">
        <v>25</v>
      </c>
      <c r="G2" s="77" t="s">
        <v>115</v>
      </c>
      <c r="H2" s="76" t="s">
        <v>119</v>
      </c>
      <c r="J2" s="79" t="s">
        <v>120</v>
      </c>
      <c r="K2" s="79" t="s">
        <v>121</v>
      </c>
    </row>
    <row r="3" spans="2:11" x14ac:dyDescent="0.25">
      <c r="B3" s="57">
        <v>3690</v>
      </c>
      <c r="C3" s="57" t="s">
        <v>71</v>
      </c>
      <c r="D3" s="57">
        <v>6095</v>
      </c>
      <c r="E3" s="57">
        <f>D3+F3/2</f>
        <v>6135</v>
      </c>
      <c r="F3" s="73">
        <v>80</v>
      </c>
      <c r="G3" s="73">
        <v>20255</v>
      </c>
      <c r="H3" s="73">
        <v>-71</v>
      </c>
      <c r="J3" s="81">
        <f>'ДЛЯ ЗАПОЛНЕНИЯ'!E64</f>
        <v>41.64</v>
      </c>
      <c r="K3" s="81">
        <f>H3+J3</f>
        <v>-29.36</v>
      </c>
    </row>
    <row r="4" spans="2:11" x14ac:dyDescent="0.25">
      <c r="B4" s="57">
        <v>3672</v>
      </c>
      <c r="C4" s="57" t="s">
        <v>69</v>
      </c>
      <c r="D4" s="57">
        <v>6095</v>
      </c>
      <c r="E4" s="57">
        <f t="shared" ref="E4:E8" si="0">D4+F4/2</f>
        <v>6135</v>
      </c>
      <c r="F4" s="73">
        <v>80</v>
      </c>
      <c r="G4" s="73">
        <v>20350</v>
      </c>
      <c r="H4" s="73">
        <v>-71</v>
      </c>
      <c r="J4" s="81">
        <f>'ДЛЯ ЗАПОЛНЕНИЯ'!E61</f>
        <v>46.98</v>
      </c>
      <c r="K4" s="81">
        <f t="shared" ref="K4:K7" si="1">H4+J4</f>
        <v>-24.020000000000003</v>
      </c>
    </row>
    <row r="5" spans="2:11" x14ac:dyDescent="0.25">
      <c r="B5" s="57">
        <v>3684</v>
      </c>
      <c r="C5" s="57" t="s">
        <v>70</v>
      </c>
      <c r="D5" s="57">
        <v>6095</v>
      </c>
      <c r="E5" s="57">
        <f t="shared" si="0"/>
        <v>6135</v>
      </c>
      <c r="F5" s="73">
        <v>80</v>
      </c>
      <c r="G5" s="73">
        <v>20445</v>
      </c>
      <c r="H5" s="73">
        <v>-71</v>
      </c>
      <c r="J5" s="81">
        <f>'ДЛЯ ЗАПОЛНЕНИЯ'!E63</f>
        <v>41.29</v>
      </c>
      <c r="K5" s="81">
        <f t="shared" si="1"/>
        <v>-29.71</v>
      </c>
    </row>
    <row r="6" spans="2:11" x14ac:dyDescent="0.25">
      <c r="B6" s="57">
        <v>3636</v>
      </c>
      <c r="C6" s="57" t="s">
        <v>65</v>
      </c>
      <c r="D6" s="57">
        <v>6095</v>
      </c>
      <c r="E6" s="57">
        <f t="shared" si="0"/>
        <v>6135</v>
      </c>
      <c r="F6" s="73">
        <v>80</v>
      </c>
      <c r="G6" s="73">
        <v>20530</v>
      </c>
      <c r="H6" s="73">
        <v>-71</v>
      </c>
      <c r="J6" s="81">
        <f>'ДЛЯ ЗАПОЛНЕНИЯ'!E58</f>
        <v>42.89</v>
      </c>
      <c r="K6" s="81">
        <f t="shared" si="1"/>
        <v>-28.11</v>
      </c>
    </row>
    <row r="7" spans="2:11" x14ac:dyDescent="0.25">
      <c r="B7" s="57">
        <v>3666</v>
      </c>
      <c r="C7" s="57" t="s">
        <v>68</v>
      </c>
      <c r="D7" s="57">
        <v>6095</v>
      </c>
      <c r="E7" s="57">
        <f t="shared" si="0"/>
        <v>6220</v>
      </c>
      <c r="F7" s="73">
        <v>250</v>
      </c>
      <c r="G7" s="73">
        <v>20785</v>
      </c>
      <c r="H7" s="73">
        <v>-71</v>
      </c>
      <c r="J7" s="81">
        <f>'ДЛЯ ЗАПОЛНЕНИЯ'!E60</f>
        <v>40.82</v>
      </c>
      <c r="K7" s="81">
        <f t="shared" si="1"/>
        <v>-30.18</v>
      </c>
    </row>
    <row r="8" spans="2:11" x14ac:dyDescent="0.25">
      <c r="B8" s="57">
        <v>3707</v>
      </c>
      <c r="C8" s="57" t="s">
        <v>73</v>
      </c>
      <c r="D8" s="57">
        <v>20624.5</v>
      </c>
      <c r="E8" s="57">
        <f t="shared" si="0"/>
        <v>20625</v>
      </c>
      <c r="F8" s="73">
        <v>1</v>
      </c>
      <c r="G8" s="82">
        <v>20625</v>
      </c>
      <c r="H8" s="73">
        <v>18</v>
      </c>
      <c r="J8" s="81">
        <f>'ДЛЯ ЗАПОЛНЕНИЯ'!E65</f>
        <v>19.98</v>
      </c>
      <c r="K8" s="8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"/>
  <sheetViews>
    <sheetView workbookViewId="0">
      <selection activeCell="J37" sqref="J37"/>
    </sheetView>
  </sheetViews>
  <sheetFormatPr defaultRowHeight="15" x14ac:dyDescent="0.25"/>
  <cols>
    <col min="1" max="3" width="9.140625" style="64"/>
    <col min="4" max="4" width="9.7109375" style="64" hidden="1" customWidth="1"/>
    <col min="5" max="5" width="9.7109375" style="64" customWidth="1"/>
    <col min="6" max="10" width="9.140625" style="64"/>
    <col min="11" max="11" width="17.42578125" style="64" bestFit="1" customWidth="1"/>
    <col min="12" max="16384" width="9.140625" style="64"/>
  </cols>
  <sheetData>
    <row r="2" spans="2:11" s="84" customFormat="1" x14ac:dyDescent="0.25">
      <c r="B2" s="83" t="s">
        <v>118</v>
      </c>
      <c r="C2" s="83" t="s">
        <v>117</v>
      </c>
      <c r="D2" s="83" t="s">
        <v>24</v>
      </c>
      <c r="E2" s="83" t="s">
        <v>116</v>
      </c>
      <c r="F2" s="83" t="s">
        <v>25</v>
      </c>
      <c r="G2" s="83" t="s">
        <v>115</v>
      </c>
      <c r="H2" s="83" t="s">
        <v>119</v>
      </c>
      <c r="J2" s="83" t="s">
        <v>120</v>
      </c>
      <c r="K2" s="83" t="s">
        <v>121</v>
      </c>
    </row>
    <row r="3" spans="2:11" x14ac:dyDescent="0.25">
      <c r="B3" s="63">
        <v>3648</v>
      </c>
      <c r="C3" s="63" t="s">
        <v>67</v>
      </c>
      <c r="D3" s="63">
        <v>6095</v>
      </c>
      <c r="E3" s="63">
        <f>D3+F3/2</f>
        <v>6220</v>
      </c>
      <c r="F3" s="63">
        <v>250</v>
      </c>
      <c r="G3" s="63">
        <v>32635</v>
      </c>
      <c r="H3" s="63">
        <v>-71</v>
      </c>
      <c r="J3" s="63">
        <f>'ДЛЯ ЗАПОЛНЕНИЯ'!E59</f>
        <v>43.37</v>
      </c>
      <c r="K3" s="63">
        <f>H3+J3</f>
        <v>-27.630000000000003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workbookViewId="0">
      <selection activeCell="J9" sqref="J9"/>
    </sheetView>
  </sheetViews>
  <sheetFormatPr defaultRowHeight="15" x14ac:dyDescent="0.25"/>
  <cols>
    <col min="1" max="3" width="9.140625" style="64"/>
    <col min="4" max="4" width="0" style="64" hidden="1" customWidth="1"/>
    <col min="5" max="10" width="9.140625" style="64"/>
    <col min="11" max="11" width="17.42578125" style="64" bestFit="1" customWidth="1"/>
    <col min="12" max="16384" width="9.140625" style="64"/>
  </cols>
  <sheetData>
    <row r="2" spans="2:11" s="84" customFormat="1" x14ac:dyDescent="0.25">
      <c r="B2" s="83" t="s">
        <v>118</v>
      </c>
      <c r="C2" s="83" t="s">
        <v>117</v>
      </c>
      <c r="D2" s="83" t="s">
        <v>24</v>
      </c>
      <c r="E2" s="83" t="s">
        <v>116</v>
      </c>
      <c r="F2" s="83" t="s">
        <v>25</v>
      </c>
      <c r="G2" s="83" t="s">
        <v>115</v>
      </c>
      <c r="H2" s="83" t="s">
        <v>119</v>
      </c>
      <c r="J2" s="83" t="s">
        <v>120</v>
      </c>
      <c r="K2" s="83" t="s">
        <v>121</v>
      </c>
    </row>
    <row r="3" spans="2:11" x14ac:dyDescent="0.25">
      <c r="B3" s="63">
        <v>3690</v>
      </c>
      <c r="C3" s="63" t="s">
        <v>71</v>
      </c>
      <c r="D3" s="63">
        <v>6095</v>
      </c>
      <c r="E3" s="63">
        <f>D3+F3/2</f>
        <v>6135</v>
      </c>
      <c r="F3" s="63">
        <v>80</v>
      </c>
      <c r="G3" s="63">
        <v>20255</v>
      </c>
      <c r="H3" s="63">
        <v>-71</v>
      </c>
      <c r="J3" s="63">
        <f>'ДЛЯ ЗАПОЛНЕНИЯ'!E64</f>
        <v>41.64</v>
      </c>
      <c r="K3" s="63">
        <f>H3+J3</f>
        <v>-29.36</v>
      </c>
    </row>
    <row r="4" spans="2:11" x14ac:dyDescent="0.25">
      <c r="B4" s="63">
        <v>36721</v>
      </c>
      <c r="C4" s="63" t="s">
        <v>69</v>
      </c>
      <c r="D4" s="63">
        <v>6095</v>
      </c>
      <c r="E4" s="63">
        <f t="shared" ref="E4:E8" si="0">D4+F4/2</f>
        <v>6135</v>
      </c>
      <c r="F4" s="63">
        <v>80</v>
      </c>
      <c r="G4" s="63">
        <v>20350</v>
      </c>
      <c r="H4" s="63">
        <v>-71</v>
      </c>
      <c r="J4" s="63">
        <f>'ДЛЯ ЗАПОЛНЕНИЯ'!E61</f>
        <v>46.98</v>
      </c>
      <c r="K4" s="63">
        <f t="shared" ref="K4:K7" si="1">H4+J4</f>
        <v>-24.020000000000003</v>
      </c>
    </row>
    <row r="5" spans="2:11" x14ac:dyDescent="0.25">
      <c r="B5" s="63">
        <v>3684</v>
      </c>
      <c r="C5" s="63" t="s">
        <v>70</v>
      </c>
      <c r="D5" s="63">
        <v>6095</v>
      </c>
      <c r="E5" s="63">
        <f t="shared" si="0"/>
        <v>6135</v>
      </c>
      <c r="F5" s="63">
        <v>80</v>
      </c>
      <c r="G5" s="63">
        <v>20445</v>
      </c>
      <c r="H5" s="63">
        <v>-71</v>
      </c>
      <c r="J5" s="63">
        <f>'ДЛЯ ЗАПОЛНЕНИЯ'!E63</f>
        <v>41.29</v>
      </c>
      <c r="K5" s="63">
        <f t="shared" si="1"/>
        <v>-29.71</v>
      </c>
    </row>
    <row r="6" spans="2:11" x14ac:dyDescent="0.25">
      <c r="B6" s="63">
        <v>3636</v>
      </c>
      <c r="C6" s="63" t="s">
        <v>65</v>
      </c>
      <c r="D6" s="63">
        <v>6095</v>
      </c>
      <c r="E6" s="63">
        <f t="shared" si="0"/>
        <v>6135</v>
      </c>
      <c r="F6" s="63">
        <v>80</v>
      </c>
      <c r="G6" s="63">
        <v>20530</v>
      </c>
      <c r="H6" s="63">
        <v>-71</v>
      </c>
      <c r="J6" s="63">
        <f>'ДЛЯ ЗАПОЛНЕНИЯ'!E58</f>
        <v>42.89</v>
      </c>
      <c r="K6" s="63">
        <f t="shared" si="1"/>
        <v>-28.11</v>
      </c>
    </row>
    <row r="7" spans="2:11" x14ac:dyDescent="0.25">
      <c r="B7" s="63">
        <v>36421</v>
      </c>
      <c r="C7" s="63" t="s">
        <v>67</v>
      </c>
      <c r="D7" s="63">
        <v>6095</v>
      </c>
      <c r="E7" s="63">
        <f t="shared" si="0"/>
        <v>6220</v>
      </c>
      <c r="F7" s="63">
        <v>250</v>
      </c>
      <c r="G7" s="63">
        <v>21065</v>
      </c>
      <c r="H7" s="63">
        <v>-71</v>
      </c>
      <c r="J7" s="63">
        <f>'ДЛЯ ЗАПОЛНЕНИЯ'!E59</f>
        <v>43.37</v>
      </c>
      <c r="K7" s="63">
        <f t="shared" si="1"/>
        <v>-27.630000000000003</v>
      </c>
    </row>
    <row r="8" spans="2:11" x14ac:dyDescent="0.25">
      <c r="B8" s="63">
        <v>3707</v>
      </c>
      <c r="C8" s="63" t="s">
        <v>73</v>
      </c>
      <c r="D8" s="63">
        <v>20624.5</v>
      </c>
      <c r="E8" s="63">
        <f t="shared" si="0"/>
        <v>20625</v>
      </c>
      <c r="F8" s="63">
        <v>1</v>
      </c>
      <c r="G8" s="63">
        <v>20625</v>
      </c>
      <c r="H8" s="63">
        <v>18</v>
      </c>
      <c r="J8" s="63">
        <f>'ДЛЯ ЗАПОЛНЕНИЯ'!E65</f>
        <v>19.98</v>
      </c>
      <c r="K8" s="6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"/>
  <sheetViews>
    <sheetView workbookViewId="0">
      <selection activeCell="K4" sqref="K4"/>
    </sheetView>
  </sheetViews>
  <sheetFormatPr defaultRowHeight="15" x14ac:dyDescent="0.25"/>
  <cols>
    <col min="1" max="3" width="9.140625" style="64"/>
    <col min="4" max="4" width="0" style="64" hidden="1" customWidth="1"/>
    <col min="5" max="10" width="9.140625" style="64"/>
    <col min="11" max="11" width="17.42578125" style="64" bestFit="1" customWidth="1"/>
    <col min="12" max="16384" width="9.140625" style="64"/>
  </cols>
  <sheetData>
    <row r="2" spans="2:11" s="84" customFormat="1" x14ac:dyDescent="0.25">
      <c r="B2" s="83" t="s">
        <v>118</v>
      </c>
      <c r="C2" s="83" t="s">
        <v>117</v>
      </c>
      <c r="D2" s="83" t="s">
        <v>24</v>
      </c>
      <c r="E2" s="83" t="s">
        <v>116</v>
      </c>
      <c r="F2" s="83" t="s">
        <v>25</v>
      </c>
      <c r="G2" s="83" t="s">
        <v>115</v>
      </c>
      <c r="H2" s="83" t="s">
        <v>119</v>
      </c>
      <c r="J2" s="83" t="s">
        <v>120</v>
      </c>
      <c r="K2" s="83" t="s">
        <v>121</v>
      </c>
    </row>
    <row r="3" spans="2:11" x14ac:dyDescent="0.25">
      <c r="B3" s="63">
        <v>3678</v>
      </c>
      <c r="C3" s="63" t="s">
        <v>69</v>
      </c>
      <c r="D3" s="63">
        <v>6095</v>
      </c>
      <c r="E3" s="63">
        <f>D3+F3/2</f>
        <v>6220</v>
      </c>
      <c r="F3" s="63">
        <v>250</v>
      </c>
      <c r="G3" s="63">
        <v>32625</v>
      </c>
      <c r="H3" s="63">
        <v>-71</v>
      </c>
      <c r="J3" s="63">
        <f>'ДЛЯ ЗАПОЛНЕНИЯ'!E62</f>
        <v>48.6</v>
      </c>
      <c r="K3" s="63">
        <f>H3+J3</f>
        <v>-22.4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Калибровки ВАЦ</vt:lpstr>
      <vt:lpstr>ATT</vt:lpstr>
      <vt:lpstr>ДЛЯ ЗАПОЛНЕНИЯ</vt:lpstr>
      <vt:lpstr>ПОЛКА1</vt:lpstr>
      <vt:lpstr>ПОЛКА2</vt:lpstr>
      <vt:lpstr>ПОЛКА3</vt:lpstr>
      <vt:lpstr>ПОЛКА4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Шугурова</dc:creator>
  <cp:lastModifiedBy>Шугурова Ксения Владимировна</cp:lastModifiedBy>
  <dcterms:created xsi:type="dcterms:W3CDTF">2020-07-03T15:18:29Z</dcterms:created>
  <dcterms:modified xsi:type="dcterms:W3CDTF">2020-12-17T09:56:36Z</dcterms:modified>
</cp:coreProperties>
</file>